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5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9 WP + LWC" sheetId="22" r:id="rId25"/>
    <sheet state="visible" name="523 WP + LWC" sheetId="23" r:id="rId26"/>
    <sheet state="visible" name="525 WP + LWC" sheetId="24" r:id="rId27"/>
    <sheet state="visible" name="719 WP + LWC" sheetId="25" r:id="rId28"/>
  </sheets>
  <definedNames/>
  <calcPr/>
  <extLst>
    <ext uri="GoogleSheetsCustomDataVersion1">
      <go:sheetsCustomData xmlns:go="http://customooxmlschemas.google.com/" r:id="rId29" roundtripDataSignature="AMtx7mhtqClcJhr8m+yjFN+P8iIsNgkT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ZeX7LgO6TyOCcBh6yUG6c2GBwsA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J122">
      <text>
        <t xml:space="preserve">======
ID#AAAAcC1zX0o
Leander Love-Anderegg    (2022-07-29 18:01:31)
Where did all this MD water potential data go? It was clearly collected by has not been entered</t>
      </text>
    </comment>
  </commentList>
  <extLst>
    <ext uri="GoogleSheetsCustomDataVersion1">
      <go:sheetsCustomData xmlns:go="http://customooxmlschemas.google.com/" r:id="rId1" roundtripDataSignature="AMtx7mgeLsNhhAE7vsUp+T0lBTmR1ZJDg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ID#AAAAcC1zX0k
Leander Love-Anderegg    (2022-07-29 17:56:25)
What are these phenology data???</t>
      </text>
    </comment>
    <comment authorId="0" ref="G76">
      <text>
        <t xml:space="preserve">======
ID#AAAAa7BcvdA
Elijah Joseph    (2022-06-11 23:03:53)
small leaves</t>
      </text>
    </comment>
    <comment authorId="0" ref="F76">
      <text>
        <t xml:space="preserve">======
ID#AAAAa7Bcvc8
Elijah Joseph    (2022-06-11 23:03:28)
small leaves</t>
      </text>
    </comment>
    <comment authorId="0" ref="G58">
      <text>
        <t xml:space="preserve">======
ID#AAAAa7Bcvc4
Elijah Joseph    (2022-06-11 22:56:23)
dead part</t>
      </text>
    </comment>
    <comment authorId="0" ref="AP112">
      <text>
        <t xml:space="preserve">======
ID#AAAAa7Bcvc0
Elijah Joseph    (2022-06-11 22:32:45)
injured leaf</t>
      </text>
    </comment>
    <comment authorId="0" ref="AJ112">
      <text>
        <t xml:space="preserve">======
ID#AAAAa7Bcvcw
Elijah Joseph    (2022-06-11 22:32:33)
“? broke”</t>
      </text>
    </comment>
    <comment authorId="0" ref="AW112">
      <text>
        <t xml:space="preserve">======
ID#AAAAZlr_wnM
Isobel Mifsud    (2022-05-18 17:25:09)
labelled as L3</t>
      </text>
    </comment>
    <comment authorId="0" ref="AZ111">
      <text>
        <t xml:space="preserve">======
ID#AAAAZlr_wnI
Isobel Mifsud    (2022-05-18 17:24:46)
labelled as L3</t>
      </text>
    </comment>
    <comment authorId="0" ref="AW111">
      <text>
        <t xml:space="preserve">======
ID#AAAAZlr_wnE
Isobel Mifsud    (2022-05-18 17:24:05)
labelled as L2</t>
      </text>
    </comment>
    <comment authorId="0" ref="AT111">
      <text>
        <t xml:space="preserve">======
ID#AAAAZlr_wnA
Isobel Mifsud    (2022-05-18 17:23:32)
labelled as L1</t>
      </text>
    </comment>
    <comment authorId="0" ref="AK120">
      <text>
        <t xml:space="preserve">======
ID#AAAAZlr_wm8
Isobel Mifsud    (2022-05-18 17:22:36)
not clear which ARCA these measurements are from</t>
      </text>
    </comment>
    <comment authorId="0" ref="AK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jutDCTkrXvEhZRoHhqs5rqBWQH3Q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32">
      <text>
        <t xml:space="preserve">======
ID#AAAAZlx_HYM
Isobel Mifsud    (2022-05-18 21:36:04)
weight includes stem</t>
      </text>
    </comment>
    <comment authorId="0" ref="K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VI3p8RUFeFUaFqbrNQBXsynnjCw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06">
      <text>
        <t xml:space="preserve">======
ID#AAAAa7Bcvfg
Elijah Joseph    (2022-06-12 02:02:20)
(broken)</t>
      </text>
    </comment>
    <comment authorId="0" ref="BE35">
      <text>
        <t xml:space="preserve">======
ID#AAAAa7Bcvfc
Elijah Joseph    (2022-06-12 01:54:17)
Y0 = 1.6885</t>
      </text>
    </comment>
    <comment authorId="0" ref="BE7">
      <text>
        <t xml:space="preserve">======
ID#AAAAa7BcvfY
Elijah Joseph    (2022-06-12 01:49:05)
Y1 = 1.4264</t>
      </text>
    </comment>
    <comment authorId="0" ref="BE9">
      <text>
        <t xml:space="preserve">======
ID#AAAAa7BcvfU
Elijah Joseph    (2022-06-12 01:46:59)
Y1 = .5414</t>
      </text>
    </comment>
    <comment authorId="0" ref="BE32">
      <text>
        <t xml:space="preserve">======
ID#AAAAa7BcvfQ
Elijah Joseph    (2022-06-12 01:33:41)
1.3205 = bulk for Y0; 1.6941 = bulk for Y1</t>
      </text>
    </comment>
    <comment authorId="0" ref="BC32">
      <text>
        <t xml:space="preserve">======
ID#AAAAa7BcvfM
Elijah Joseph    (2022-06-12 01:32:39)
Y1</t>
      </text>
    </comment>
    <comment authorId="0" ref="BB32">
      <text>
        <t xml:space="preserve">======
ID#AAAAa7BcvfI
Elijah Joseph    (2022-06-12 01:32:35)
Y1</t>
      </text>
    </comment>
    <comment authorId="0" ref="AZ32">
      <text>
        <t xml:space="preserve">======
ID#AAAAa7BcvfE
Elijah Joseph    (2022-06-12 01:32:09)
Y1</t>
      </text>
    </comment>
    <comment authorId="0" ref="AY32">
      <text>
        <t xml:space="preserve">======
ID#AAAAa7BcvfA
Elijah Joseph    (2022-06-12 01:31:26)
Y1</t>
      </text>
    </comment>
    <comment authorId="0" ref="AW32">
      <text>
        <t xml:space="preserve">======
ID#AAAAa7Bcve8
Elijah Joseph    (2022-06-12 01:31:06)
Y0</t>
      </text>
    </comment>
    <comment authorId="0" ref="AV32">
      <text>
        <t xml:space="preserve">======
ID#AAAAa7Bcve4
Elijah Joseph    (2022-06-12 01:31:00)
Y0</t>
      </text>
    </comment>
    <comment authorId="0" ref="AT32">
      <text>
        <t xml:space="preserve">======
ID#AAAAa7Bcve0
Elijah Joseph    (2022-06-12 01:30:47)
Y0</t>
      </text>
    </comment>
    <comment authorId="0" ref="AS32">
      <text>
        <t xml:space="preserve">======
ID#AAAAa7Bcvew
Elijah Joseph    (2022-06-12 01:30:33)
Y0</t>
      </text>
    </comment>
    <comment authorId="0" ref="AQ32">
      <text>
        <t xml:space="preserve">======
ID#AAAAa7Bcves
Elijah Joseph    (2022-06-12 01:30:15)
Y0</t>
      </text>
    </comment>
    <comment authorId="0" ref="AP32">
      <text>
        <t xml:space="preserve">======
ID#AAAAa7Bcveo
Elijah Joseph    (2022-06-12 01:30:08)
Y0</t>
      </text>
    </comment>
    <comment authorId="0" ref="AN32">
      <text>
        <t xml:space="preserve">======
ID#AAAAa7Bcvek
Elijah Joseph    (2022-06-12 01:29:45)
Y0</t>
      </text>
    </comment>
    <comment authorId="0" ref="AM32">
      <text>
        <t xml:space="preserve">======
ID#AAAAa7Bcveg
Elijah Joseph    (2022-06-12 01:29:24)
Y0</t>
      </text>
    </comment>
    <comment authorId="0" ref="AK32">
      <text>
        <t xml:space="preserve">======
ID#AAAAa7Bcvec
Elijah Joseph    (2022-06-12 01:29:11)
Y0</t>
      </text>
    </comment>
    <comment authorId="0" ref="AJ32">
      <text>
        <t xml:space="preserve">======
ID#AAAAa7BcveY
Elijah Joseph    (2022-06-12 01:29:05)
Y0</t>
      </text>
    </comment>
    <comment authorId="0" ref="BE107">
      <text>
        <t xml:space="preserve">======
ID#AAAAa7BcvdQ
Elijah Joseph    (2022-06-12 01:26:26)
Listed in notebook as 1.6777</t>
      </text>
    </comment>
    <comment authorId="0" ref="AQ107">
      <text>
        <t xml:space="preserve">======
ID#AAAAa7BcvdM
Elijah Joseph    (2022-06-12 01:25:55)
Listed in notebook as .1234</t>
      </text>
    </comment>
    <comment authorId="0" ref="AN107">
      <text>
        <t xml:space="preserve">======
ID#AAAAa7BcvdI
Elijah Joseph    (2022-06-12 01:25:34)
Listed in notebook .2165</t>
      </text>
    </comment>
    <comment authorId="0" ref="AK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gN/z1Rq0o/Pr5j6RAwMeE6UiShhg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48">
      <text>
        <t xml:space="preserve">======
ID#AAAAcC1zX04
Leander Love-Anderegg    (2022-07-29 18:57:16)
mislabedl 1475</t>
      </text>
    </comment>
    <comment authorId="0" ref="BF127">
      <text>
        <t xml:space="preserve">======
ID#AAAAcC1zX00
Leander Love-Anderegg    (2022-07-29 18:54:13)
2nd value of 1.3073 that not sure where it came from</t>
      </text>
    </comment>
    <comment authorId="0" ref="C154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jnh3GpwA6M4bQJdAE69QBg/rUTyw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H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IuFXtTHCS2DqY2pDf4v86zYlBlQ=="/>
    </ext>
  </extL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3">
      <text>
        <t xml:space="preserve">======
ID#AAAAammUnsA
Isobel Mifsud    (2022-06-08 22:03:52)
white dots on all leaves</t>
      </text>
    </comment>
    <comment authorId="0" ref="I115">
      <text>
        <t xml:space="preserve">======
ID#AAAAammUnr8
Isobel Mifsud    (2022-06-08 22:03:26)
white dots on all leaves</t>
      </text>
    </comment>
    <comment authorId="0" ref="I128">
      <text>
        <t xml:space="preserve">======
ID#AAAAammUnr0
Isobel Mifsud    (2022-06-08 22:03:03)
white dots on all leaves</t>
      </text>
    </comment>
    <comment authorId="0" ref="I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J120">
      <text>
        <t xml:space="preserve">======
ID#AAAAammUnrI
Isobel Mifsud    (2022-06-08 21:50:13)
no location indicated, assumed near 2380</t>
      </text>
    </comment>
    <comment authorId="0" ref="AJ152">
      <text>
        <t xml:space="preserve">======
ID#AAAAammUnrE
Isobel Mifsud    (2022-06-08 21:48:11)
small white dots on all leaves</t>
      </text>
    </comment>
    <comment authorId="0" ref="AG142">
      <text>
        <t xml:space="preserve">======
ID#AAAAamlR3-Q
Isobel Mifsud    (2022-06-08 18:43:56)
Y0 wet = 1.3, dry = 0.7479</t>
      </text>
    </comment>
    <comment authorId="0" ref="AG134">
      <text>
        <t xml:space="preserve">======
ID#AAAAamlR3-M
Isobel Mifsud    (2022-06-08 18:43:17)
Y0 wet = 1.08, dry = 0.6134</t>
      </text>
    </comment>
    <comment authorId="0" ref="AG135">
      <text>
        <t xml:space="preserve">======
ID#AAAAamlR3-I
Isobel Mifsud    (2022-06-08 18:42:41)
Y1 wet = 0.82, dry = 0.4975</t>
      </text>
    </comment>
    <comment authorId="0" ref="AG123">
      <text>
        <t xml:space="preserve">======
ID#AAAAamlR3-E
Isobel Mifsud    (2022-06-08 18:42:21)
Y0 wet = 1.53, dry = 0.8696</t>
      </text>
    </comment>
    <comment authorId="0" ref="AG125">
      <text>
        <t xml:space="preserve">======
ID#AAAAamlR3-A
Isobel Mifsud    (2022-06-08 18:41:47)
Y1 wet = 1.71, dry = 1.021</t>
      </text>
    </comment>
    <comment authorId="0" ref="AG141">
      <text>
        <t xml:space="preserve">======
ID#AAAAamlR398
Isobel Mifsud    (2022-06-08 18:41:25)
Y1 wet = 1.58, dry = 1.0089</t>
      </text>
    </comment>
    <comment authorId="0" ref="AG127">
      <text>
        <t xml:space="preserve">======
ID#AAAAamlR394
Isobel Mifsud    (2022-06-08 18:40:37)
Y1 wet = 1.27, dry = 0.75</t>
      </text>
    </comment>
    <comment authorId="0" ref="AG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0eoodHrBQF/EP9v0G4KaqMDx1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caOlAgiILuTKVs/O1RYPlkXA3K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ID#AAAAdLUBJPo
Indra Boving    (2022-07-22 21:03:07)
These were my guesses based on the online schedule, but the paper schedule will be more accurate as to when we actually collected these</t>
      </text>
    </comment>
    <comment authorId="0" ref="A1230">
      <text>
        <t xml:space="preserve">======
ID#AAAAammUnso
Caleb Caton    (2022-06-08 23:08:17)
repeat of row 971. mis-labeled?</t>
      </text>
    </comment>
    <comment authorId="0" ref="A1172">
      <text>
        <t xml:space="preserve">======
ID#AAAAammUnsk
Caleb Caton    (2022-06-08 23:07:42)
repeat of row 974. mis-labeled?</t>
      </text>
    </comment>
    <comment authorId="0" ref="A1477">
      <text>
        <t xml:space="preserve">======
ID#AAAAaNwZ2hw
Bergen Foshay    (2022-05-31 22:42:14)
Rehydrated 20 hrs.</t>
      </text>
    </comment>
    <comment authorId="0" ref="A890">
      <text>
        <t xml:space="preserve">======
ID#AAAAaNwZ2hs
Bergen Foshay    (2022-05-31 22:39:23)
Rehydrated 20 hrs.</t>
      </text>
    </comment>
    <comment authorId="0" ref="A1122">
      <text>
        <t xml:space="preserve">======
ID#AAAAaNwZ2hk
Bergen Foshay    (2022-05-31 22:32:35)
20 hr. rehydration</t>
      </text>
    </comment>
    <comment authorId="0" ref="A4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N7efJuwXOCcTkt4CACDW39CYNE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GURUhySteg7aJN46ccxnpVnY2p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hdC0xDuSjyPfcN6fT78e/ki5O5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C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iZINVrlu8orlT2JsdQ/Q78ngOy/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8">
      <text>
        <t xml:space="preserve">======
ID#AAAAcC1zX0w
Leander Love-Anderegg    (2022-07-29 18:39:36)
no plot listed originally, but from 3/8 when LL was sampled. Also LEU listed as Lyca</t>
      </text>
    </comment>
    <comment authorId="0" ref="H32">
      <text>
        <t xml:space="preserve">======
ID#AAAAWZwZh0c
Isobel Mifsud    (2022-03-28 21:57:01)
We have dry weights for 2377 from both 3/8 and 3/11, also more dry weights than water potentials</t>
      </text>
    </comment>
    <comment authorId="0" ref="I110">
      <text>
        <t xml:space="preserve">======
ID#AAAAXENPBqY
Isobel Mifsud    (2022-03-22 18:36:23)
Missing wet weights for 2382/2384</t>
      </text>
    </comment>
    <comment authorId="0" ref="I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jkElCJSGDhHPclyQy9Oo228E8Fn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32">
      <text>
        <t xml:space="preserve">======
ID#AAAAaLmGfKc
Elijah Joseph    (2022-05-31 06:30:51)
live, large new leaves</t>
      </text>
    </comment>
    <comment authorId="0" ref="G131">
      <text>
        <t xml:space="preserve">======
ID#AAAAaLmGfKY
Elijah Joseph    (2022-05-31 06:30:50)
live, large new leaves</t>
      </text>
    </comment>
    <comment authorId="0" ref="G120">
      <text>
        <t xml:space="preserve">======
ID#AAAAaLmGfKU
Elijah Joseph    (2022-05-31 06:30:50)
small current year?</t>
      </text>
    </comment>
    <comment authorId="0" ref="G122">
      <text>
        <t xml:space="preserve">======
ID#AAAAaLmGfKQ
Elijah Joseph    (2022-05-31 06:30:49)
live, no current year leaves yet</t>
      </text>
    </comment>
    <comment authorId="0" ref="G124">
      <text>
        <t xml:space="preserve">======
ID#AAAAaLmGfKM
Elijah Joseph    (2022-05-31 06:30:48)
live, some current year but mostly old</t>
      </text>
    </comment>
    <comment authorId="0" ref="G75">
      <text>
        <t xml:space="preserve">======
ID#AAAAaLmGfKI
Elijah Joseph    (2022-05-31 06:30:47)
mostly old, small current year</t>
      </text>
    </comment>
    <comment authorId="0" ref="G32">
      <text>
        <t xml:space="preserve">======
ID#AAAAaLmGfKE
Elijah Joseph    (2022-05-31 06:30:47)
live, little bit of new growth</t>
      </text>
    </comment>
    <comment authorId="0" ref="G7">
      <text>
        <t xml:space="preserve">======
ID#AAAAaLmGfKA
Elijah Joseph    (2022-05-31 06:30:46)
some current new leaves</t>
      </text>
    </comment>
    <comment authorId="0" ref="G46">
      <text>
        <t xml:space="preserve">======
ID#AAAAaLmGfJ8
Elijah Joseph    (2022-05-31 06:30:45)
no current year leaves</t>
      </text>
    </comment>
    <comment authorId="0" ref="G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5KHCSuiAWPDzrGA97dW96PExZu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Y32">
      <text>
        <t xml:space="preserve">======
ID#AAAAa7Bcvcs
Elijah Joseph    (2022-06-11 22:16:11)
“old leaves ugly”</t>
      </text>
    </comment>
    <comment authorId="0" ref="AV32">
      <text>
        <t xml:space="preserve">======
ID#AAAAa7Bcvco
Elijah Joseph    (2022-06-11 22:15:51)
new leaves</t>
      </text>
    </comment>
    <comment authorId="0" ref="AS32">
      <text>
        <t xml:space="preserve">======
ID#AAAAa7Bcvck
Elijah Joseph    (2022-06-11 22:15:35)
new leaves</t>
      </text>
    </comment>
    <comment authorId="0" ref="AP32">
      <text>
        <t xml:space="preserve">======
ID#AAAAa7Bcvcg
Elijah Joseph    (2022-06-11 22:15:21)
new leaves</t>
      </text>
    </comment>
    <comment authorId="0" ref="AM32">
      <text>
        <t xml:space="preserve">======
ID#AAAAa7Bcvcc
Elijah Joseph    (2022-06-11 22:14:53)
“old leaves ugly”</t>
      </text>
    </comment>
    <comment authorId="0" ref="AJ32">
      <text>
        <t xml:space="preserve">======
ID#AAAAa7BcvcY
Elijah Joseph    (2022-06-11 22:14:24)
old leaves</t>
      </text>
    </comment>
    <comment authorId="0" ref="L146">
      <text>
        <t xml:space="preserve">======
ID#AAAAaOyOyi4
Indra Boving    (2022-06-01 19:06:02)
.95</t>
      </text>
    </comment>
    <comment authorId="0" ref="O93">
      <text>
        <t xml:space="preserve">======
ID#AAAAaOyOyi0
Indra Boving    (2022-06-01 19:05:48)
1.4/.4</t>
      </text>
    </comment>
    <comment authorId="0" ref="R53">
      <text>
        <t xml:space="preserve">======
ID#AAAAaOyOyis
Indra Boving    (2022-06-01 19:05:18)
1.3</t>
      </text>
    </comment>
    <comment authorId="0" ref="I53">
      <text>
        <t xml:space="preserve">======
ID#AAAAaOyOyio
Indra Boving    (2022-06-01 19:04:43)
1.25</t>
      </text>
    </comment>
    <comment authorId="0" ref="L53">
      <text>
        <t xml:space="preserve">======
ID#AAAAaOyOyik
Indra Boving    (2022-06-01 19:04:31)
1.1</t>
      </text>
    </comment>
    <comment authorId="0" ref="I93">
      <text>
        <t xml:space="preserve">======
ID#AAAAaLmGfK0
Elijah Joseph    (2022-05-31 06:38:03)
“broke?”
------
ID#AAAAaOyOyiw
Indra Boving    (2022-06-01 19:05:30)
.65</t>
      </text>
    </comment>
    <comment authorId="0" ref="L93">
      <text>
        <t xml:space="preserve">======
ID#AAAAaLmGfKw
Elijah Joseph    (2022-05-31 06:37:38)
young leaves</t>
      </text>
    </comment>
    <comment authorId="0" ref="O94">
      <text>
        <t xml:space="preserve">======
ID#AAAAaLmGfKk
Elijah Joseph    (2022-05-31 06:30:52)
stem</t>
      </text>
    </comment>
    <comment authorId="0" ref="O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0RyCaXqNzIaCM8AP6l+8S4f8lFA=="/>
    </ext>
  </extLst>
</comments>
</file>

<file path=xl/sharedStrings.xml><?xml version="1.0" encoding="utf-8"?>
<sst xmlns="http://schemas.openxmlformats.org/spreadsheetml/2006/main" count="20271" uniqueCount="346">
  <si>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</si>
  <si>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</si>
  <si>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</si>
  <si>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</si>
  <si>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</si>
  <si>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</si>
  <si>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</si>
  <si>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</si>
  <si>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</si>
  <si>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</si>
  <si>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</si>
  <si>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</si>
  <si>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</si>
  <si>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</si>
  <si>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</si>
  <si>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</si>
  <si>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</si>
  <si>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</si>
  <si>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</si>
  <si>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</si>
  <si>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</si>
  <si>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</si>
  <si>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</si>
  <si>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</si>
  <si>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</si>
  <si>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</si>
  <si>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</si>
  <si>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</si>
  <si>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</si>
  <si>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</si>
  <si>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</si>
  <si>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</si>
  <si>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</si>
  <si>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</si>
  <si>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</si>
  <si>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</si>
  <si>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</si>
  <si>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</si>
  <si>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</si>
  <si>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</si>
  <si>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</si>
  <si>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</si>
  <si>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</si>
  <si>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</si>
  <si>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</si>
  <si>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</si>
  <si>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</si>
  <si>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</si>
  <si>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</si>
  <si>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</si>
  <si>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</si>
  <si>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</si>
  <si>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</si>
  <si>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</si>
  <si>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</si>
  <si>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</si>
  <si>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</si>
  <si>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</si>
  <si>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</si>
  <si>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</si>
  <si>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</si>
  <si>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</si>
  <si>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</si>
  <si>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</si>
  <si>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</si>
  <si>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</si>
  <si>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</si>
  <si>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</si>
  <si>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</si>
  <si>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</si>
  <si>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</si>
  <si>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</si>
  <si>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</si>
  <si>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</si>
  <si>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</si>
  <si>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</si>
  <si>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</si>
  <si>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</si>
  <si>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</si>
  <si>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</si>
  <si>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</si>
  <si>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</si>
  <si>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</si>
  <si>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</si>
  <si>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</si>
  <si>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</si>
  <si>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</si>
  <si>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</si>
  <si>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</si>
  <si>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</si>
  <si>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</si>
  <si>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</si>
  <si>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</si>
  <si>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</si>
  <si>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</si>
  <si>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</si>
  <si>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</si>
  <si>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</si>
  <si>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</si>
  <si>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</si>
  <si>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</si>
  <si>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</si>
  <si>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</si>
  <si>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</si>
  <si>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</si>
  <si>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</si>
  <si>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</si>
  <si>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</si>
  <si>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</si>
  <si>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</si>
  <si>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</si>
  <si>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</si>
  <si>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</si>
  <si>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</si>
  <si>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</si>
  <si>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</si>
  <si>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</si>
  <si>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</si>
  <si>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</si>
  <si>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</si>
  <si>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</si>
  <si>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</si>
  <si>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</si>
  <si>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</si>
  <si>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</si>
  <si>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</si>
  <si>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</si>
  <si>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</si>
  <si>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</si>
  <si>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</si>
  <si>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</si>
  <si>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</si>
  <si>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</si>
  <si>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</si>
  <si>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</si>
  <si>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</si>
  <si>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</si>
  <si>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</si>
  <si>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</si>
  <si>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</si>
  <si>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</si>
  <si>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</si>
  <si>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</si>
  <si>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</si>
  <si>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</si>
  <si>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</si>
  <si>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</si>
  <si>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</si>
  <si>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</si>
  <si>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</si>
  <si>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</si>
  <si>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</si>
  <si>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</si>
  <si>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</si>
  <si>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</si>
  <si>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</si>
  <si>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</si>
  <si>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</si>
  <si>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</si>
  <si>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</si>
  <si>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</si>
  <si>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</si>
  <si>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</si>
  <si>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</si>
  <si>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</si>
  <si>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</si>
  <si>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</si>
  <si>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</si>
  <si>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</si>
  <si>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</si>
  <si>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</si>
  <si>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</si>
  <si>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</si>
  <si>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</si>
  <si>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</si>
  <si>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</si>
  <si>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</si>
  <si>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</si>
  <si>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</si>
  <si>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</si>
  <si>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</si>
  <si>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</si>
  <si>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</si>
  <si>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</si>
  <si>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</si>
  <si>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</si>
  <si>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</si>
  <si>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</si>
  <si>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</si>
  <si>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</si>
  <si>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</si>
  <si>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</si>
  <si>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notes</t>
  </si>
  <si>
    <t>rwc</t>
  </si>
  <si>
    <t>RWC and LWC</t>
  </si>
  <si>
    <t>leaf</t>
  </si>
  <si>
    <t>RWC</t>
  </si>
  <si>
    <t>probably LWC</t>
  </si>
  <si>
    <t>LWC predawns</t>
  </si>
  <si>
    <t xml:space="preserve">RWC  </t>
  </si>
  <si>
    <t xml:space="preserve">RWC </t>
  </si>
  <si>
    <t>LWC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</si>
  <si>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</si>
  <si>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</si>
  <si>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</si>
  <si>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</si>
  <si>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</si>
  <si>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</si>
  <si>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</si>
  <si>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</si>
  <si>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</si>
  <si>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</si>
  <si>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</si>
  <si>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</si>
  <si>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</si>
  <si>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</si>
  <si>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</si>
  <si>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</si>
  <si>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</si>
  <si>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</si>
  <si>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</si>
  <si>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</si>
  <si>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</si>
  <si>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</si>
  <si>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</si>
  <si>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</si>
  <si>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</si>
  <si>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</si>
  <si>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</si>
  <si>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</si>
  <si>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</si>
  <si>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</si>
  <si>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</si>
  <si>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</si>
  <si>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</si>
  <si>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</si>
  <si>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</si>
  <si>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</si>
  <si>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</si>
  <si>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</si>
  <si>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</si>
  <si>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</si>
  <si>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</si>
  <si>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</si>
  <si>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</si>
  <si>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</si>
  <si>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</si>
  <si>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</si>
  <si>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</si>
  <si>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</si>
  <si>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</si>
  <si>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</si>
  <si>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</si>
  <si>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</si>
  <si>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</si>
  <si>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</si>
  <si>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</si>
  <si>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</si>
  <si>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</si>
  <si>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</si>
  <si>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</si>
  <si>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</si>
  <si>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</si>
  <si>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</si>
  <si>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</si>
  <si>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</si>
  <si>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</si>
  <si>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</si>
  <si>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</si>
  <si>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</si>
  <si>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</si>
  <si>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</si>
  <si>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</si>
  <si>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</si>
  <si>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</si>
  <si>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</si>
  <si>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</si>
  <si>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</si>
  <si>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</si>
  <si>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</si>
  <si>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</si>
  <si>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</si>
  <si>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</si>
  <si>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</si>
  <si>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</si>
  <si>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</si>
  <si>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</si>
  <si>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listed as "Shedd ART", must be Chamise ARCA</t>
  </si>
  <si>
    <t>MD Single leaf wet and dry masses labeled 2385?</t>
  </si>
  <si>
    <t>n/a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</si>
  <si>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</si>
  <si>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</si>
  <si>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</si>
  <si>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</si>
  <si>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</si>
  <si>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</si>
  <si>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</si>
  <si>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</si>
  <si>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</si>
  <si>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</si>
  <si>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</si>
  <si>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</si>
  <si>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</si>
  <si>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</si>
  <si>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</si>
  <si>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</si>
  <si>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>0.6715x</t>
  </si>
  <si>
    <t xml:space="preserve">all broke for 2346, sp used middays from 2345 as a proxy...not sure there is anything more to do? </t>
  </si>
  <si>
    <t xml:space="preserve">predawns listed as "2127"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</si>
  <si>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</si>
  <si>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</si>
  <si>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</si>
  <si>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</si>
  <si>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labeld 2385 for PD values, but 2085 was missing PD and 2384 wasn't measured this round</t>
  </si>
  <si>
    <t>Y0 bulk: WM 1.657 DM 0.887 Y1 bulk: WM 1.162 DM 0.689</t>
  </si>
  <si>
    <t>Y0 bulk: WM 2.209 DM 1.177 Y1 bulk: WM 2.335 DM 1.388</t>
  </si>
  <si>
    <t>Y0 bulk: WM 1.497 DM 0.801. Y1 bulk: WM 1.580 DM 0.914</t>
  </si>
  <si>
    <t>labeled '2032' but probaby 2031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</si>
  <si>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</si>
  <si>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</si>
  <si>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</si>
  <si>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</si>
  <si>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</si>
  <si>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</si>
  <si>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</si>
  <si>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Originally labeled '2083' but has to be 2383 because data missing and didn't sample 2085</t>
  </si>
  <si>
    <t>All of these initially in CHAM-LEU, but given this note I moved up"no tag listed on this besides LL, not sure if LL is the chamise location-cc"</t>
  </si>
  <si>
    <t>Labeled LL-ARCA, there was a wet sample of MD_bulk_wet of 0.776g. but the dried sample weight is pasted ther</t>
  </si>
  <si>
    <t>listed as actual</t>
  </si>
  <si>
    <t>two bulk dry Y0 values</t>
  </si>
  <si>
    <t>there were two 2020 samples, neither with dates</t>
  </si>
  <si>
    <t>no recorded wet mass</t>
  </si>
  <si>
    <t>middays mislabeled 1475</t>
  </si>
  <si>
    <t>tag wasn't in spreadsheet originally, plot number unknown</t>
  </si>
  <si>
    <t>don't know where it goes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</si>
  <si>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</si>
  <si>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</si>
  <si>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</si>
  <si>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</si>
  <si>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</si>
  <si>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</si>
  <si>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</si>
  <si>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</si>
  <si>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</si>
  <si>
    <t>mystery wc leaves from just under 2380</t>
  </si>
  <si>
    <t>UNK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</si>
</sst>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8" fontId="10" numFmtId="0" xfId="0" applyFill="1" applyFont="1"/>
    <xf borderId="0" fillId="8" fontId="10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0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9" fontId="10" numFmtId="0" xfId="0" applyAlignment="1" applyFill="1" applyFont="1">
      <alignment readingOrder="0"/>
    </xf>
    <xf borderId="0" fillId="9" fontId="10" numFmtId="0" xfId="0" applyFont="1"/>
    <xf borderId="0" fillId="9" fontId="2" numFmtId="165" xfId="0" applyAlignment="1" applyFont="1" applyNumberFormat="1">
      <alignment readingOrder="0"/>
    </xf>
    <xf borderId="0" fillId="8" fontId="2" numFmtId="165" xfId="0" applyAlignment="1" applyFont="1" applyNumberFormat="1">
      <alignment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0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1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2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3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4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5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6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38" t="s">
        <v>271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H107" s="70">
        <v>44624.0</v>
      </c>
      <c r="AJ107" s="57">
        <v>1.74</v>
      </c>
      <c r="AK107" s="57">
        <v>0.2576</v>
      </c>
      <c r="AM107" s="57">
        <v>1.53</v>
      </c>
      <c r="AN107" s="57">
        <v>0.1349</v>
      </c>
      <c r="AP107" s="57">
        <v>1.69</v>
      </c>
      <c r="AQ107" s="57">
        <v>0.1039</v>
      </c>
      <c r="AS107" s="57">
        <v>2.91</v>
      </c>
      <c r="AT107" s="57">
        <v>0.3073</v>
      </c>
      <c r="AV107" s="57">
        <v>1.2</v>
      </c>
      <c r="AW107" s="57">
        <v>0.1234</v>
      </c>
      <c r="AY107" s="57">
        <v>0.4</v>
      </c>
      <c r="AZ107" s="57">
        <v>0.1281</v>
      </c>
      <c r="BB107" s="57">
        <v>0.4</v>
      </c>
      <c r="BC107" s="57">
        <v>0.2118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44624.0</v>
      </c>
      <c r="AJ110" s="57">
        <v>1.44</v>
      </c>
      <c r="AM110" s="57">
        <v>1.3</v>
      </c>
      <c r="AP110" s="57">
        <v>1.35</v>
      </c>
      <c r="AS110" s="57">
        <v>1.55</v>
      </c>
      <c r="AT110" s="57">
        <v>0.1778</v>
      </c>
      <c r="AV110" s="57">
        <v>1.6</v>
      </c>
      <c r="AW110" s="57">
        <v>0.1344</v>
      </c>
      <c r="AY110" s="57">
        <v>1.95</v>
      </c>
      <c r="AZ110" s="57">
        <v>0.224</v>
      </c>
      <c r="BB110" s="57">
        <v>1.96</v>
      </c>
      <c r="BC110" s="57">
        <v>0.1662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44624.0</v>
      </c>
      <c r="AJ112" s="57">
        <v>1.55</v>
      </c>
      <c r="AM112" s="57">
        <v>1.35</v>
      </c>
      <c r="AP112" s="57">
        <v>1.35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  <col customWidth="1" min="3" max="3" width="14.71"/>
    <col customWidth="1" min="4" max="4" width="11.43"/>
    <col customWidth="1" min="5" max="5" width="25.86"/>
    <col customWidth="1" min="8" max="8" width="17.0"/>
  </cols>
  <sheetData>
    <row r="1">
      <c r="C1" s="74" t="s">
        <v>210</v>
      </c>
      <c r="D1" s="1"/>
      <c r="E1" s="1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8"/>
    </row>
    <row r="2"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1"/>
    </row>
    <row r="3">
      <c r="C3" s="12" t="s">
        <v>1</v>
      </c>
      <c r="D3" s="38" t="s">
        <v>211</v>
      </c>
      <c r="E3" s="12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1"/>
    </row>
    <row r="4">
      <c r="C4" s="12" t="s">
        <v>3</v>
      </c>
      <c r="D4" s="38" t="s">
        <v>272</v>
      </c>
      <c r="F4" s="3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11"/>
    </row>
    <row r="5">
      <c r="C5" s="57" t="s">
        <v>273</v>
      </c>
      <c r="F5" s="14" t="s">
        <v>274</v>
      </c>
      <c r="G5" s="9"/>
      <c r="H5" s="9"/>
      <c r="I5" s="15" t="s">
        <v>275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11"/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F7" s="70"/>
      <c r="H7" s="57" t="s">
        <v>276</v>
      </c>
      <c r="I7" s="57">
        <v>1.51</v>
      </c>
      <c r="J7" s="57">
        <v>0.1245</v>
      </c>
      <c r="K7" s="57">
        <v>0.076</v>
      </c>
      <c r="L7" s="57">
        <v>1.23</v>
      </c>
      <c r="M7" s="57">
        <v>0.1688</v>
      </c>
      <c r="N7" s="57">
        <v>0.104</v>
      </c>
      <c r="O7" s="57">
        <v>1.48</v>
      </c>
      <c r="P7" s="57">
        <v>0.2144</v>
      </c>
      <c r="Q7" s="57">
        <v>0.076</v>
      </c>
      <c r="AB7" s="57"/>
      <c r="AC7" s="57"/>
      <c r="AD7" s="57"/>
      <c r="AE7" s="57"/>
      <c r="AF7" s="57"/>
      <c r="AG7" s="57">
        <v>1.0667</v>
      </c>
      <c r="AH7" s="57">
        <v>0.653</v>
      </c>
      <c r="AJ7" s="57">
        <v>3.5</v>
      </c>
      <c r="AK7" s="57">
        <v>0.2461</v>
      </c>
      <c r="AL7" s="57">
        <v>0.15</v>
      </c>
      <c r="AM7" s="57">
        <v>1.75</v>
      </c>
      <c r="AN7" s="57">
        <v>0.2196</v>
      </c>
      <c r="AO7" s="57">
        <v>0.132</v>
      </c>
      <c r="AP7" s="57">
        <v>1.85</v>
      </c>
      <c r="AQ7" s="57">
        <v>0.1721</v>
      </c>
      <c r="AR7" s="57">
        <v>0.1</v>
      </c>
      <c r="AS7" s="57">
        <v>2.95</v>
      </c>
      <c r="AT7" s="57">
        <v>0.21</v>
      </c>
      <c r="AU7" s="57">
        <v>0.131</v>
      </c>
      <c r="AV7" s="57">
        <v>2.0</v>
      </c>
      <c r="AW7" s="57">
        <v>0.2378</v>
      </c>
      <c r="AX7" s="57">
        <v>0.144</v>
      </c>
      <c r="AY7" s="57">
        <v>2.6</v>
      </c>
      <c r="AZ7" s="57">
        <v>0.1909</v>
      </c>
      <c r="BA7" s="57">
        <v>0.118</v>
      </c>
      <c r="BE7" s="57">
        <v>0.241</v>
      </c>
      <c r="BF7" s="57">
        <v>0.152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F8" s="70"/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70"/>
      <c r="H9" s="57" t="s">
        <v>276</v>
      </c>
      <c r="I9" s="57">
        <v>2.82</v>
      </c>
      <c r="J9" s="57">
        <v>0.3736</v>
      </c>
      <c r="K9" s="57">
        <v>0.228</v>
      </c>
      <c r="L9" s="57">
        <v>2.57</v>
      </c>
      <c r="M9" s="57">
        <v>0.2637</v>
      </c>
      <c r="N9" s="57">
        <v>0.157</v>
      </c>
      <c r="O9" s="57">
        <v>1.82</v>
      </c>
      <c r="P9" s="57">
        <v>0.37</v>
      </c>
      <c r="Q9" s="57">
        <v>0.218</v>
      </c>
      <c r="R9" s="57">
        <v>2.709</v>
      </c>
      <c r="S9" s="57">
        <v>0.2703</v>
      </c>
      <c r="T9" s="57">
        <v>0.159</v>
      </c>
      <c r="AB9" s="57"/>
      <c r="AC9" s="57"/>
      <c r="AD9" s="57"/>
      <c r="AE9" s="57"/>
      <c r="AF9" s="57"/>
      <c r="AG9" s="57">
        <v>1.4173</v>
      </c>
      <c r="AH9" s="57">
        <v>0.849</v>
      </c>
      <c r="AJ9" s="57">
        <v>2.9</v>
      </c>
      <c r="AK9" s="57">
        <v>0.2881</v>
      </c>
      <c r="AL9" s="57">
        <v>0.175</v>
      </c>
      <c r="AM9" s="57">
        <v>1.69</v>
      </c>
      <c r="AN9" s="57">
        <v>0.284</v>
      </c>
      <c r="AO9" s="57">
        <v>0.166</v>
      </c>
      <c r="AP9" s="57">
        <v>1.7</v>
      </c>
      <c r="AQ9" s="57">
        <v>0.2087</v>
      </c>
      <c r="AR9" s="57">
        <v>0.126</v>
      </c>
      <c r="AS9" s="57">
        <v>1.65</v>
      </c>
      <c r="AT9" s="57">
        <v>0.3681</v>
      </c>
      <c r="AU9" s="57">
        <v>0.226</v>
      </c>
      <c r="BE9" s="57">
        <v>1.0383</v>
      </c>
      <c r="BF9" s="57">
        <v>0.62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70"/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70"/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70"/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70"/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70"/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70"/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70"/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70"/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70"/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70"/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70"/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70"/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70"/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70"/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70"/>
      <c r="H24" s="70">
        <v>44628.0</v>
      </c>
      <c r="I24" s="57">
        <v>1.82</v>
      </c>
      <c r="L24" s="57">
        <v>1.519</v>
      </c>
      <c r="O24" s="57">
        <v>1.63</v>
      </c>
      <c r="AG24" s="57">
        <v>0.5754</v>
      </c>
      <c r="AH24" s="57">
        <v>0.206</v>
      </c>
      <c r="AJ24" s="57">
        <v>1.65</v>
      </c>
      <c r="AK24" s="57">
        <v>0.0622</v>
      </c>
      <c r="AL24" s="57">
        <v>0.023</v>
      </c>
      <c r="AM24" s="57">
        <v>2.8</v>
      </c>
      <c r="AN24" s="57">
        <v>0.1227</v>
      </c>
      <c r="AO24" s="57">
        <v>0.067</v>
      </c>
      <c r="AP24" s="57">
        <v>1.85</v>
      </c>
      <c r="AQ24" s="57">
        <v>0.1412</v>
      </c>
      <c r="AR24" s="57">
        <v>0.051</v>
      </c>
      <c r="BE24" s="57">
        <v>2.0149</v>
      </c>
      <c r="BH24" s="57" t="s">
        <v>277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70"/>
      <c r="H25" s="70">
        <v>44628.0</v>
      </c>
      <c r="I25" s="57">
        <v>1.538</v>
      </c>
      <c r="L25" s="57">
        <v>1.478</v>
      </c>
      <c r="AG25" s="57">
        <v>0.6364</v>
      </c>
      <c r="AH25" s="57">
        <v>0.227</v>
      </c>
      <c r="AJ25" s="57">
        <v>2.01</v>
      </c>
      <c r="AK25" s="57">
        <v>0.3206</v>
      </c>
      <c r="AL25" s="57">
        <v>0.112</v>
      </c>
      <c r="AM25" s="57">
        <v>3.0</v>
      </c>
      <c r="AN25" s="57">
        <v>0.1546</v>
      </c>
      <c r="AO25" s="57">
        <v>0.082</v>
      </c>
      <c r="AP25" s="57">
        <v>1.85</v>
      </c>
      <c r="AQ25" s="57">
        <v>0.1376</v>
      </c>
      <c r="AR25" s="57">
        <v>0.132</v>
      </c>
      <c r="BE25" s="57">
        <v>0.174</v>
      </c>
      <c r="BF25" s="57">
        <v>0.72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70"/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70"/>
      <c r="H27" s="70">
        <v>44628.0</v>
      </c>
      <c r="I27" s="57">
        <v>1.49</v>
      </c>
      <c r="L27" s="57">
        <v>1.483</v>
      </c>
      <c r="AG27" s="57">
        <v>0.3003</v>
      </c>
      <c r="AH27" s="57">
        <v>0.101</v>
      </c>
      <c r="AJ27" s="57">
        <v>2.199</v>
      </c>
      <c r="AK27" s="57">
        <v>0.0536</v>
      </c>
      <c r="AM27" s="57">
        <v>2.305</v>
      </c>
      <c r="AN27" s="57">
        <v>0.0362</v>
      </c>
      <c r="AP27" s="57">
        <v>2.24</v>
      </c>
      <c r="AQ27" s="57">
        <v>0.0206</v>
      </c>
      <c r="BE27" s="57">
        <v>0.5031</v>
      </c>
      <c r="BF27" s="57">
        <v>0.233</v>
      </c>
      <c r="BH27" s="57" t="s">
        <v>278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70"/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70"/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70"/>
      <c r="H30" s="70">
        <v>44628.0</v>
      </c>
      <c r="I30" s="57">
        <v>1.46</v>
      </c>
      <c r="L30" s="57">
        <v>1.442</v>
      </c>
      <c r="AG30" s="33">
        <f>0.2124+0.339</f>
        <v>0.5514</v>
      </c>
      <c r="AH30" s="33">
        <f>0.118+0.13</f>
        <v>0.248</v>
      </c>
      <c r="AJ30" s="57">
        <v>1.472</v>
      </c>
      <c r="AK30" s="57">
        <v>0.0579</v>
      </c>
      <c r="AM30" s="57">
        <v>2.41</v>
      </c>
      <c r="AN30" s="57">
        <v>0.1936</v>
      </c>
      <c r="AO30" s="57">
        <v>0.104</v>
      </c>
      <c r="AP30" s="57">
        <v>2.065</v>
      </c>
      <c r="AQ30" s="57">
        <v>0.1857</v>
      </c>
      <c r="AR30" s="57">
        <v>0.098</v>
      </c>
      <c r="AS30" s="57">
        <v>2.86</v>
      </c>
      <c r="AT30" s="57">
        <v>0.3714</v>
      </c>
      <c r="AU30" s="57">
        <v>0.211</v>
      </c>
      <c r="AV30" s="57">
        <v>2.156</v>
      </c>
      <c r="AW30" s="57">
        <v>0.1188</v>
      </c>
      <c r="AX30" s="57">
        <v>0.067</v>
      </c>
      <c r="AY30" s="57">
        <v>2.396</v>
      </c>
      <c r="AZ30" s="57">
        <v>0.1398</v>
      </c>
      <c r="BA30" s="57">
        <v>0.074</v>
      </c>
      <c r="BE30" s="57">
        <v>1.0269</v>
      </c>
      <c r="BF30" s="57">
        <v>0.541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F31" s="70"/>
      <c r="H31" s="70">
        <v>44631.0</v>
      </c>
      <c r="I31" s="57">
        <v>0.91</v>
      </c>
      <c r="J31" s="57">
        <v>0.295</v>
      </c>
      <c r="K31" s="57">
        <v>0.173</v>
      </c>
      <c r="L31" s="57">
        <v>0.751</v>
      </c>
      <c r="M31" s="57">
        <v>0.6336</v>
      </c>
      <c r="N31" s="57">
        <v>0.371</v>
      </c>
      <c r="O31" s="57">
        <v>0.801</v>
      </c>
      <c r="P31" s="57">
        <v>0.4675</v>
      </c>
      <c r="Q31" s="57">
        <v>0.276</v>
      </c>
      <c r="AB31" s="57"/>
      <c r="AC31" s="57"/>
      <c r="AD31" s="57"/>
      <c r="AE31" s="57"/>
      <c r="AF31" s="57"/>
      <c r="AG31" s="57">
        <v>2.0767</v>
      </c>
      <c r="AH31" s="57">
        <v>1.232</v>
      </c>
      <c r="AJ31" s="57">
        <v>2.504</v>
      </c>
      <c r="AK31" s="57">
        <v>0.2377</v>
      </c>
      <c r="AL31" s="57">
        <v>0.141</v>
      </c>
      <c r="AM31" s="57">
        <v>2.231</v>
      </c>
      <c r="AN31" s="57">
        <v>0.3211</v>
      </c>
      <c r="AO31" s="57">
        <v>0.192</v>
      </c>
      <c r="AP31" s="57">
        <v>2.017</v>
      </c>
      <c r="AQ31" s="57">
        <v>0.3991</v>
      </c>
      <c r="AR31" s="57">
        <v>0.235</v>
      </c>
      <c r="AS31" s="57">
        <v>4.306</v>
      </c>
      <c r="AT31" s="57">
        <v>0.3223</v>
      </c>
      <c r="AU31" s="57">
        <v>0.207</v>
      </c>
      <c r="AV31" s="57">
        <v>2.836</v>
      </c>
      <c r="AW31" s="57">
        <v>0.5589</v>
      </c>
      <c r="AX31" s="57">
        <v>0.328</v>
      </c>
      <c r="AY31" s="57">
        <v>2.204</v>
      </c>
      <c r="AZ31" s="57">
        <v>0.2249</v>
      </c>
      <c r="BA31" s="57">
        <v>0.133</v>
      </c>
      <c r="BE31" s="57">
        <v>1.8261</v>
      </c>
      <c r="BF31" s="57">
        <v>1.089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F32" s="70"/>
      <c r="H32" s="70">
        <v>44628.0</v>
      </c>
      <c r="I32" s="57">
        <v>0.353</v>
      </c>
      <c r="K32" s="57">
        <v>0.136</v>
      </c>
      <c r="L32" s="57">
        <v>0.38</v>
      </c>
      <c r="N32" s="57">
        <v>0.143</v>
      </c>
      <c r="Q32" s="57">
        <v>0.11</v>
      </c>
      <c r="T32" s="57">
        <v>0.105</v>
      </c>
      <c r="W32" s="57">
        <v>0.128</v>
      </c>
      <c r="AJ32" s="57">
        <v>1.4</v>
      </c>
      <c r="AK32" s="57">
        <v>0.3175</v>
      </c>
      <c r="AL32" s="57">
        <v>0.111</v>
      </c>
      <c r="AM32" s="57">
        <v>1.45</v>
      </c>
      <c r="AN32" s="57">
        <v>0.5388</v>
      </c>
      <c r="AO32" s="57">
        <v>0.174</v>
      </c>
      <c r="AP32" s="57">
        <v>3.0</v>
      </c>
      <c r="AQ32" s="57">
        <v>0.2172</v>
      </c>
      <c r="AR32" s="57">
        <v>0.13</v>
      </c>
      <c r="AS32" s="57">
        <v>3.15</v>
      </c>
      <c r="AT32" s="57">
        <v>0.2361</v>
      </c>
      <c r="AU32" s="57">
        <v>0.144</v>
      </c>
      <c r="AV32" s="57">
        <v>1.55</v>
      </c>
      <c r="AW32" s="57">
        <v>0.2614</v>
      </c>
      <c r="AX32" s="57">
        <v>0.084</v>
      </c>
      <c r="AY32" s="57">
        <v>2.75</v>
      </c>
      <c r="AZ32" s="57">
        <v>0.2106</v>
      </c>
      <c r="BA32" s="57">
        <v>0.136</v>
      </c>
      <c r="BE32" s="33">
        <f>0.3702+0.2041</f>
        <v>0.5743</v>
      </c>
      <c r="BF32" s="57">
        <v>0.257</v>
      </c>
      <c r="BH32" s="57" t="s">
        <v>279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70"/>
      <c r="H33" s="57" t="s">
        <v>276</v>
      </c>
      <c r="I33" s="57">
        <v>0.923</v>
      </c>
      <c r="J33" s="57">
        <v>0.1487</v>
      </c>
      <c r="K33" s="57">
        <v>0.063</v>
      </c>
      <c r="L33" s="57">
        <v>1.05</v>
      </c>
      <c r="M33" s="57">
        <v>0.2162</v>
      </c>
      <c r="N33" s="57">
        <v>0.093</v>
      </c>
      <c r="O33" s="57">
        <v>1.1</v>
      </c>
      <c r="P33" s="57">
        <v>0.1613</v>
      </c>
      <c r="Q33" s="57">
        <v>0.069</v>
      </c>
      <c r="AB33" s="57"/>
      <c r="AC33" s="57"/>
      <c r="AD33" s="57"/>
      <c r="AE33" s="57"/>
      <c r="AF33" s="57"/>
      <c r="AG33" s="57">
        <v>3.1114</v>
      </c>
      <c r="AH33" s="57">
        <v>1.308</v>
      </c>
      <c r="AJ33" s="57">
        <v>1.85</v>
      </c>
      <c r="AK33" s="57">
        <v>0.1533</v>
      </c>
      <c r="AL33" s="57">
        <v>0.062</v>
      </c>
      <c r="AM33" s="57">
        <v>2.0</v>
      </c>
      <c r="AN33" s="57">
        <v>0.1785</v>
      </c>
      <c r="AO33" s="57">
        <v>0.075</v>
      </c>
      <c r="AP33" s="57">
        <v>1.8</v>
      </c>
      <c r="AQ33" s="57">
        <v>0.1671</v>
      </c>
      <c r="AR33" s="57">
        <v>0.07</v>
      </c>
      <c r="AS33" s="57">
        <v>1.5</v>
      </c>
      <c r="AT33" s="57">
        <v>0.169</v>
      </c>
      <c r="AU33" s="57">
        <v>0.072</v>
      </c>
      <c r="BE33" s="57">
        <v>0.8256</v>
      </c>
      <c r="BF33" s="57">
        <v>0.345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70"/>
      <c r="H34" s="70">
        <v>44631.0</v>
      </c>
      <c r="I34" s="57">
        <v>1.201</v>
      </c>
      <c r="J34" s="57">
        <v>0.1665</v>
      </c>
      <c r="L34" s="57">
        <v>1.44</v>
      </c>
      <c r="M34" s="57">
        <v>0.1685</v>
      </c>
      <c r="O34" s="57">
        <v>1.124</v>
      </c>
      <c r="P34" s="57">
        <v>0.2242</v>
      </c>
      <c r="R34" s="57">
        <v>1.19</v>
      </c>
      <c r="S34" s="57">
        <v>0.088</v>
      </c>
      <c r="AB34" s="57"/>
      <c r="AC34" s="57"/>
      <c r="AD34" s="57"/>
      <c r="AE34" s="57"/>
      <c r="AF34" s="57"/>
      <c r="AG34" s="57">
        <v>1.8815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F35" s="70"/>
      <c r="H35" s="70">
        <v>44628.0</v>
      </c>
      <c r="I35" s="57">
        <v>1.07</v>
      </c>
      <c r="K35" s="57">
        <v>0.059</v>
      </c>
      <c r="L35" s="57">
        <v>0.549</v>
      </c>
      <c r="N35" s="57">
        <v>0.054</v>
      </c>
      <c r="O35" s="57">
        <v>1.031</v>
      </c>
      <c r="Q35" s="57">
        <v>0.15</v>
      </c>
      <c r="R35" s="57">
        <v>0.549</v>
      </c>
      <c r="U35" s="57">
        <v>0.49</v>
      </c>
      <c r="AJ35" s="57">
        <v>2.37</v>
      </c>
      <c r="AK35" s="57">
        <v>0.216</v>
      </c>
      <c r="AL35" s="57">
        <v>0.133</v>
      </c>
      <c r="AM35" s="57">
        <v>2.94</v>
      </c>
      <c r="AN35" s="57">
        <v>0.3065</v>
      </c>
      <c r="AO35" s="57">
        <v>0.186</v>
      </c>
      <c r="AP35" s="57">
        <v>2.87</v>
      </c>
      <c r="AQ35" s="57">
        <v>0.1413</v>
      </c>
      <c r="AR35" s="57">
        <v>0.086</v>
      </c>
      <c r="AS35" s="57">
        <v>3.139</v>
      </c>
      <c r="AT35" s="57">
        <v>0.2116</v>
      </c>
      <c r="AU35" s="57">
        <v>0.141</v>
      </c>
      <c r="BE35" s="57">
        <v>0.1225</v>
      </c>
      <c r="BF35" s="57">
        <v>0.748</v>
      </c>
      <c r="BH35" s="57" t="s">
        <v>280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70"/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70"/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70"/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70"/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70"/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70"/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70"/>
      <c r="H42" s="70">
        <v>44628.0</v>
      </c>
      <c r="I42" s="57">
        <v>1.16</v>
      </c>
      <c r="L42" s="57">
        <v>1.33</v>
      </c>
      <c r="O42" s="57">
        <v>1.228</v>
      </c>
      <c r="AG42" s="57">
        <v>0.1444</v>
      </c>
      <c r="AH42" s="57">
        <v>0.047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70"/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70"/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70"/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70"/>
      <c r="H46" s="70">
        <v>44628.0</v>
      </c>
      <c r="I46" s="57">
        <v>0.255</v>
      </c>
      <c r="K46" s="57">
        <v>0.156</v>
      </c>
      <c r="L46" s="57">
        <v>0.407</v>
      </c>
      <c r="N46" s="57">
        <v>0.148</v>
      </c>
      <c r="O46" s="57">
        <v>0.243</v>
      </c>
      <c r="Q46" s="57">
        <v>0.153</v>
      </c>
      <c r="T46" s="57">
        <v>0.152</v>
      </c>
      <c r="W46" s="57">
        <v>0.136</v>
      </c>
      <c r="Z46" s="57">
        <v>0.095</v>
      </c>
      <c r="AC46" s="57">
        <v>0.079</v>
      </c>
      <c r="AJ46" s="57">
        <v>1.053</v>
      </c>
      <c r="AK46" s="57">
        <v>0.2743</v>
      </c>
      <c r="AL46" s="57">
        <v>0.157</v>
      </c>
      <c r="AM46" s="57">
        <v>1.618</v>
      </c>
      <c r="AN46" s="57">
        <v>1.618</v>
      </c>
      <c r="AO46" s="57">
        <v>0.166</v>
      </c>
      <c r="AP46" s="57">
        <v>1.4</v>
      </c>
      <c r="AQ46" s="57">
        <v>0.3105</v>
      </c>
      <c r="AR46" s="57">
        <v>0.177</v>
      </c>
      <c r="AS46" s="57">
        <v>1.02</v>
      </c>
      <c r="AT46" s="57">
        <v>0.2338</v>
      </c>
      <c r="AU46" s="57">
        <v>0.138</v>
      </c>
      <c r="AV46" s="57">
        <v>1.493</v>
      </c>
      <c r="AW46" s="57">
        <v>0.1984</v>
      </c>
      <c r="AX46" s="57">
        <v>0.116</v>
      </c>
      <c r="AY46" s="57">
        <v>1.53</v>
      </c>
      <c r="AZ46" s="57">
        <v>0.1806</v>
      </c>
      <c r="BA46" s="57">
        <v>0.105</v>
      </c>
      <c r="BE46" s="57">
        <v>0.6981</v>
      </c>
      <c r="BF46" s="57">
        <v>0.398</v>
      </c>
      <c r="BH46" s="57" t="s">
        <v>281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70"/>
      <c r="H47" s="70">
        <v>44628.0</v>
      </c>
      <c r="I47" s="57">
        <v>1.16</v>
      </c>
      <c r="K47" s="57">
        <v>0.035</v>
      </c>
      <c r="L47" s="57">
        <v>1.332</v>
      </c>
      <c r="N47" s="57">
        <v>0.051</v>
      </c>
      <c r="O47" s="57">
        <v>1.18</v>
      </c>
      <c r="Q47" s="57">
        <v>0.044</v>
      </c>
      <c r="T47" s="57">
        <v>0.025</v>
      </c>
      <c r="W47" s="57">
        <v>0.035</v>
      </c>
      <c r="Z47" s="57">
        <v>0.033</v>
      </c>
      <c r="AC47" s="57">
        <v>0.028</v>
      </c>
      <c r="AJ47" s="57">
        <v>2.23</v>
      </c>
      <c r="AK47" s="57">
        <v>0.0729</v>
      </c>
      <c r="AL47" s="57">
        <v>0.04</v>
      </c>
      <c r="AM47" s="57">
        <v>2.26</v>
      </c>
      <c r="AN47" s="57">
        <v>0.1438</v>
      </c>
      <c r="AO47" s="57">
        <v>0.079</v>
      </c>
      <c r="AP47" s="57">
        <v>2.409</v>
      </c>
      <c r="AQ47" s="57">
        <v>0.0781</v>
      </c>
      <c r="AR47" s="57">
        <v>0.042</v>
      </c>
      <c r="BE47" s="57">
        <v>0.7244</v>
      </c>
      <c r="BF47" s="57">
        <v>0.395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70"/>
      <c r="AJ48" s="57">
        <v>3.18</v>
      </c>
      <c r="AK48" s="57">
        <v>0.2693</v>
      </c>
      <c r="AL48" s="57">
        <v>0.15</v>
      </c>
      <c r="AM48" s="57">
        <v>1.984</v>
      </c>
      <c r="AN48" s="57">
        <v>0.235</v>
      </c>
      <c r="AO48" s="57">
        <v>0.125</v>
      </c>
      <c r="AP48" s="57">
        <v>1.941</v>
      </c>
      <c r="AQ48" s="57">
        <v>0.183</v>
      </c>
      <c r="AR48" s="57">
        <v>0.1</v>
      </c>
      <c r="AS48" s="57">
        <v>1.922</v>
      </c>
      <c r="AT48" s="57">
        <v>0.1912</v>
      </c>
      <c r="AU48" s="57">
        <v>0.102</v>
      </c>
      <c r="BE48" s="57">
        <v>0.5719</v>
      </c>
      <c r="BF48" s="57">
        <v>0.301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70"/>
      <c r="H49" s="70">
        <v>44628.0</v>
      </c>
      <c r="I49" s="57">
        <v>1.97</v>
      </c>
      <c r="L49" s="57">
        <v>2.36</v>
      </c>
      <c r="O49" s="57">
        <v>2.18</v>
      </c>
      <c r="R49" s="57">
        <v>2.302</v>
      </c>
      <c r="BH49" s="57" t="s">
        <v>282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70"/>
      <c r="H50" s="70">
        <v>44628.0</v>
      </c>
      <c r="I50" s="57">
        <v>2.57</v>
      </c>
      <c r="L50" s="57">
        <v>2.217</v>
      </c>
      <c r="O50" s="57">
        <v>2.513</v>
      </c>
      <c r="BH50" s="57" t="s">
        <v>86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70"/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70"/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70"/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70"/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70"/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70"/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70"/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70"/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70"/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70"/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70"/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70"/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70"/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70"/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70"/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70"/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70"/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70"/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70"/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70"/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70"/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70"/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70"/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70"/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70"/>
      <c r="H75" s="70">
        <v>44631.0</v>
      </c>
      <c r="I75" s="57">
        <v>0.927</v>
      </c>
      <c r="J75" s="57">
        <v>0.3265</v>
      </c>
      <c r="K75" s="57">
        <v>0.198</v>
      </c>
      <c r="L75" s="57">
        <v>0.94</v>
      </c>
      <c r="M75" s="57">
        <v>0.3714</v>
      </c>
      <c r="N75" s="57">
        <v>0.22</v>
      </c>
      <c r="AB75" s="57"/>
      <c r="AC75" s="57"/>
      <c r="AD75" s="57"/>
      <c r="AE75" s="57"/>
      <c r="AF75" s="57"/>
      <c r="AG75" s="57">
        <v>1.5817</v>
      </c>
      <c r="AH75" s="57">
        <v>0.944</v>
      </c>
      <c r="AJ75" s="57">
        <v>2.14</v>
      </c>
      <c r="AK75" s="57">
        <v>0.3022</v>
      </c>
      <c r="AL75" s="57">
        <v>0.177</v>
      </c>
      <c r="AM75" s="57">
        <v>2.342</v>
      </c>
      <c r="AN75" s="57">
        <v>0.2509</v>
      </c>
      <c r="AO75" s="57">
        <v>0.15</v>
      </c>
      <c r="AP75" s="57">
        <v>2.206</v>
      </c>
      <c r="AQ75" s="57">
        <v>0.1918</v>
      </c>
      <c r="AR75" s="57">
        <v>0.113</v>
      </c>
      <c r="BE75" s="57">
        <v>1.1844</v>
      </c>
      <c r="BF75" s="57">
        <v>0.698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70"/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70"/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70"/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70"/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70"/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F81" s="70"/>
      <c r="H81" s="70">
        <v>44631.0</v>
      </c>
      <c r="I81" s="57">
        <v>1.23</v>
      </c>
      <c r="J81" s="57">
        <v>0.0401</v>
      </c>
      <c r="L81" s="57">
        <v>1.4</v>
      </c>
      <c r="M81" s="57">
        <v>0.0167</v>
      </c>
      <c r="O81" s="57">
        <v>0.67</v>
      </c>
      <c r="P81" s="57">
        <v>0.0285</v>
      </c>
      <c r="R81" s="57">
        <v>1.25</v>
      </c>
      <c r="S81" s="57">
        <v>0.0196</v>
      </c>
      <c r="AB81" s="57"/>
      <c r="AC81" s="57"/>
      <c r="AD81" s="57"/>
      <c r="AE81" s="57"/>
      <c r="AF81" s="57"/>
      <c r="AG81" s="57">
        <v>0.08319</v>
      </c>
      <c r="AH81" s="57">
        <v>0.351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70"/>
      <c r="H82" s="70">
        <v>44631.0</v>
      </c>
      <c r="I82" s="57">
        <v>0.941</v>
      </c>
      <c r="J82" s="57">
        <v>0.3063</v>
      </c>
      <c r="K82" s="57">
        <v>0.181</v>
      </c>
      <c r="L82" s="57">
        <v>1.08</v>
      </c>
      <c r="M82" s="57">
        <v>0.4743</v>
      </c>
      <c r="N82" s="57">
        <v>0.274</v>
      </c>
      <c r="AB82" s="57"/>
      <c r="AC82" s="57"/>
      <c r="AD82" s="57"/>
      <c r="AE82" s="57"/>
      <c r="AF82" s="57"/>
      <c r="AG82" s="57">
        <v>2.6321</v>
      </c>
      <c r="AH82" s="57">
        <v>1.511</v>
      </c>
      <c r="AJ82" s="57">
        <v>2.26</v>
      </c>
      <c r="AK82" s="57">
        <v>0.516</v>
      </c>
      <c r="AL82" s="57">
        <v>0.297</v>
      </c>
      <c r="AM82" s="57">
        <v>2.61</v>
      </c>
      <c r="AN82" s="57">
        <v>0.2882</v>
      </c>
      <c r="AO82" s="57">
        <v>0.165</v>
      </c>
      <c r="AP82" s="57">
        <v>2.112</v>
      </c>
      <c r="AQ82" s="57">
        <v>0.3896</v>
      </c>
      <c r="AR82" s="57">
        <v>0.222</v>
      </c>
      <c r="AS82" s="57">
        <v>2.19</v>
      </c>
      <c r="AT82" s="57">
        <v>0.3978</v>
      </c>
      <c r="AU82" s="57">
        <v>0.225</v>
      </c>
      <c r="BE82" s="57">
        <v>1.7593</v>
      </c>
      <c r="BF82" s="57">
        <v>1.021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70"/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70"/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70"/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70"/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70"/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70"/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70"/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70"/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70"/>
      <c r="H91" s="70">
        <v>44628.0</v>
      </c>
      <c r="I91" s="57">
        <v>1.562</v>
      </c>
      <c r="L91" s="57">
        <v>1.388</v>
      </c>
      <c r="O91" s="57">
        <v>1.401</v>
      </c>
      <c r="BH91" s="57" t="s">
        <v>86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70"/>
      <c r="H92" s="70">
        <v>44631.0</v>
      </c>
      <c r="I92" s="57">
        <v>1.201</v>
      </c>
      <c r="L92" s="57">
        <v>1.29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70"/>
      <c r="H93" s="70">
        <v>44631.0</v>
      </c>
      <c r="I93" s="57">
        <v>1.52</v>
      </c>
      <c r="L93" s="57">
        <v>1.45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70"/>
      <c r="H94" s="70">
        <v>44631.0</v>
      </c>
      <c r="I94" s="57">
        <v>1.42</v>
      </c>
      <c r="J94" s="57">
        <v>0.0137</v>
      </c>
      <c r="L94" s="57">
        <v>1.44</v>
      </c>
      <c r="M94" s="57">
        <v>0.0072</v>
      </c>
      <c r="AB94" s="57"/>
      <c r="AC94" s="57"/>
      <c r="AD94" s="57"/>
      <c r="AE94" s="57"/>
      <c r="AF94" s="57"/>
      <c r="AG94" s="57">
        <v>0.925</v>
      </c>
      <c r="AH94" s="57">
        <v>0.315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F95" s="70"/>
    </row>
    <row r="96">
      <c r="A96" s="2"/>
      <c r="B96" s="76" t="s">
        <v>60</v>
      </c>
      <c r="C96" s="2" t="s">
        <v>112</v>
      </c>
      <c r="D96" s="3" t="s">
        <v>64</v>
      </c>
      <c r="E96" s="3"/>
      <c r="F96" s="70"/>
    </row>
    <row r="97">
      <c r="A97" s="2"/>
      <c r="B97" s="76" t="s">
        <v>60</v>
      </c>
      <c r="C97" s="2" t="s">
        <v>112</v>
      </c>
      <c r="D97" s="3" t="s">
        <v>64</v>
      </c>
      <c r="E97" s="3"/>
      <c r="F97" s="70"/>
    </row>
    <row r="98">
      <c r="A98" s="2"/>
      <c r="B98" s="76" t="s">
        <v>60</v>
      </c>
      <c r="C98" s="2" t="s">
        <v>112</v>
      </c>
      <c r="D98" s="3" t="s">
        <v>64</v>
      </c>
      <c r="E98" s="3"/>
      <c r="F98" s="70"/>
    </row>
    <row r="99">
      <c r="A99" s="2"/>
      <c r="B99" s="76" t="s">
        <v>60</v>
      </c>
      <c r="C99" s="2" t="s">
        <v>112</v>
      </c>
      <c r="D99" s="3" t="s">
        <v>64</v>
      </c>
      <c r="E99" s="3"/>
      <c r="F99" s="70"/>
    </row>
    <row r="100">
      <c r="A100" s="2"/>
      <c r="B100" s="76" t="s">
        <v>60</v>
      </c>
      <c r="C100" s="2" t="s">
        <v>113</v>
      </c>
      <c r="D100" s="3" t="s">
        <v>64</v>
      </c>
      <c r="E100" s="3"/>
      <c r="F100" s="70"/>
    </row>
    <row r="101">
      <c r="A101" s="2"/>
      <c r="B101" s="76" t="s">
        <v>60</v>
      </c>
      <c r="C101" s="2" t="s">
        <v>113</v>
      </c>
      <c r="D101" s="3" t="s">
        <v>64</v>
      </c>
      <c r="E101" s="3"/>
      <c r="F101" s="70"/>
    </row>
    <row r="102">
      <c r="A102" s="2"/>
      <c r="B102" s="76" t="s">
        <v>60</v>
      </c>
      <c r="C102" s="2" t="s">
        <v>113</v>
      </c>
      <c r="D102" s="3" t="s">
        <v>64</v>
      </c>
      <c r="E102" s="3"/>
      <c r="F102" s="70"/>
    </row>
    <row r="103">
      <c r="A103" s="2"/>
      <c r="B103" s="76" t="s">
        <v>60</v>
      </c>
      <c r="C103" s="2" t="s">
        <v>113</v>
      </c>
      <c r="D103" s="3" t="s">
        <v>64</v>
      </c>
      <c r="E103" s="3"/>
      <c r="F103" s="70"/>
    </row>
    <row r="104">
      <c r="A104" s="2"/>
      <c r="B104" s="76" t="s">
        <v>60</v>
      </c>
      <c r="C104" s="2" t="s">
        <v>113</v>
      </c>
      <c r="D104" s="3" t="s">
        <v>64</v>
      </c>
      <c r="E104" s="3"/>
      <c r="F104" s="70"/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F105" s="70"/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F106" s="70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70"/>
      <c r="H107" s="70">
        <v>44628.0</v>
      </c>
      <c r="I107" s="57">
        <v>1.316</v>
      </c>
      <c r="L107" s="57">
        <v>1.334</v>
      </c>
      <c r="AG107" s="57">
        <v>1.8606</v>
      </c>
      <c r="AH107" s="57">
        <v>0.639</v>
      </c>
      <c r="AJ107" s="57">
        <v>1.856</v>
      </c>
      <c r="AK107" s="57">
        <v>0.1124</v>
      </c>
      <c r="AL107" s="57">
        <v>0.041</v>
      </c>
      <c r="AM107" s="57">
        <v>1.829</v>
      </c>
      <c r="AN107" s="57">
        <v>0.0657</v>
      </c>
      <c r="AO107" s="57">
        <v>0.023</v>
      </c>
      <c r="AP107" s="57">
        <v>1.818</v>
      </c>
      <c r="AQ107" s="57">
        <v>0.1414</v>
      </c>
      <c r="AR107" s="57">
        <v>0.051</v>
      </c>
      <c r="BE107" s="57">
        <v>0.7962</v>
      </c>
      <c r="BF107" s="57">
        <v>0.284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44628.0</v>
      </c>
      <c r="I110" s="57">
        <v>0.798</v>
      </c>
      <c r="L110" s="57">
        <v>0.791</v>
      </c>
      <c r="O110" s="57">
        <v>0.821</v>
      </c>
      <c r="AG110" s="57">
        <v>1.3192</v>
      </c>
      <c r="AH110" s="57">
        <v>0.436</v>
      </c>
      <c r="AJ110" s="57">
        <v>2.006</v>
      </c>
      <c r="AK110" s="57">
        <v>0.238</v>
      </c>
      <c r="AL110" s="57">
        <v>0.098</v>
      </c>
      <c r="AM110" s="57">
        <v>2.23</v>
      </c>
      <c r="AN110" s="57">
        <v>0.1203</v>
      </c>
      <c r="AO110" s="57">
        <v>0.049</v>
      </c>
      <c r="AP110" s="57">
        <v>1.967</v>
      </c>
      <c r="AQ110" s="57">
        <v>0.1832</v>
      </c>
      <c r="AR110" s="57">
        <v>0.075</v>
      </c>
      <c r="AS110" s="57">
        <v>2.096</v>
      </c>
      <c r="AT110" s="57">
        <v>0.1672</v>
      </c>
      <c r="AU110" s="57">
        <v>0.071</v>
      </c>
      <c r="BE110" s="57">
        <v>0.8632</v>
      </c>
      <c r="BF110" s="57">
        <v>0.335</v>
      </c>
      <c r="BH110" s="57" t="s">
        <v>283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H111" s="70">
        <v>44631.0</v>
      </c>
      <c r="I111" s="57">
        <v>1.02</v>
      </c>
      <c r="J111" s="57">
        <v>0.2108</v>
      </c>
      <c r="K111" s="57">
        <v>0.086</v>
      </c>
      <c r="L111" s="57">
        <v>0.898</v>
      </c>
      <c r="M111" s="57">
        <v>0.1588</v>
      </c>
      <c r="N111" s="57">
        <v>0.068</v>
      </c>
      <c r="O111" s="57">
        <v>0.962</v>
      </c>
      <c r="P111" s="57">
        <v>0.1872</v>
      </c>
      <c r="Q111" s="57">
        <v>0.081</v>
      </c>
      <c r="AB111" s="57"/>
      <c r="AC111" s="57"/>
      <c r="AD111" s="57"/>
      <c r="AE111" s="57"/>
      <c r="AF111" s="57"/>
      <c r="AG111" s="57">
        <v>2.0422</v>
      </c>
      <c r="AH111" s="57">
        <v>0.872</v>
      </c>
      <c r="AJ111" s="57">
        <v>2.48</v>
      </c>
      <c r="AK111" s="57">
        <v>0.1117</v>
      </c>
      <c r="AL111" s="57">
        <v>0.048</v>
      </c>
      <c r="AM111" s="57">
        <v>2.16</v>
      </c>
      <c r="AN111" s="57">
        <v>0.101</v>
      </c>
      <c r="AO111" s="57">
        <v>0.045</v>
      </c>
      <c r="AP111" s="57">
        <v>2.441</v>
      </c>
      <c r="AQ111" s="57">
        <v>0.089</v>
      </c>
      <c r="AR111" s="57">
        <v>0.039</v>
      </c>
      <c r="BE111" s="57">
        <v>0.5538</v>
      </c>
      <c r="BF111" s="57">
        <v>0.238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44628.0</v>
      </c>
      <c r="I112" s="57">
        <v>1.409</v>
      </c>
      <c r="K112" s="57">
        <v>0.028</v>
      </c>
      <c r="L112" s="57">
        <v>1.49</v>
      </c>
      <c r="N112" s="57">
        <v>0.026</v>
      </c>
      <c r="Q112" s="57">
        <v>0.028</v>
      </c>
      <c r="T112" s="57">
        <v>0.021</v>
      </c>
      <c r="W112" s="57">
        <v>0.023</v>
      </c>
      <c r="Z112" s="57">
        <v>0.023</v>
      </c>
      <c r="AC112" s="57">
        <v>0.017</v>
      </c>
      <c r="AJ112" s="57">
        <v>2.197</v>
      </c>
      <c r="AK112" s="57">
        <v>0.0337</v>
      </c>
      <c r="AM112" s="57">
        <v>2.23</v>
      </c>
      <c r="AN112" s="57">
        <v>0.0482</v>
      </c>
      <c r="AP112" s="57">
        <v>2.16</v>
      </c>
      <c r="AQ112" s="57">
        <v>0.0637</v>
      </c>
      <c r="BE112" s="57">
        <v>0.2961</v>
      </c>
      <c r="BF112" s="57">
        <v>0.162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H113" s="70">
        <v>44631.0</v>
      </c>
      <c r="I113" s="57">
        <v>0.29</v>
      </c>
      <c r="J113" s="57">
        <v>0.0391</v>
      </c>
      <c r="K113" s="57">
        <v>0.013</v>
      </c>
      <c r="L113" s="57">
        <v>0.205</v>
      </c>
      <c r="M113" s="57">
        <v>0.0533</v>
      </c>
      <c r="N113" s="57">
        <v>0.017</v>
      </c>
      <c r="O113" s="57">
        <v>0.539</v>
      </c>
      <c r="P113" s="57">
        <v>0.0476</v>
      </c>
      <c r="Q113" s="57">
        <v>0.016</v>
      </c>
      <c r="R113" s="57">
        <v>0.3</v>
      </c>
      <c r="S113" s="57">
        <v>0.0385</v>
      </c>
      <c r="T113" s="57">
        <v>0.013</v>
      </c>
      <c r="AB113" s="57"/>
      <c r="AC113" s="57"/>
      <c r="AD113" s="57"/>
      <c r="AE113" s="57"/>
      <c r="AF113" s="57"/>
      <c r="AG113" s="57">
        <v>1.9089</v>
      </c>
      <c r="AH113" s="57">
        <v>0.63</v>
      </c>
      <c r="AJ113" s="57">
        <v>1.68</v>
      </c>
      <c r="AK113" s="57">
        <v>0.0536</v>
      </c>
      <c r="AL113" s="57">
        <v>0.019</v>
      </c>
      <c r="AM113" s="57">
        <v>1.76</v>
      </c>
      <c r="AN113" s="57">
        <v>0.05</v>
      </c>
      <c r="AO113" s="57">
        <v>0.018</v>
      </c>
      <c r="AP113" s="57">
        <v>1.52</v>
      </c>
      <c r="AQ113" s="57">
        <v>0.0535</v>
      </c>
      <c r="AR113" s="57">
        <v>0.019</v>
      </c>
      <c r="BE113" s="57">
        <v>1.0937</v>
      </c>
      <c r="BF113" s="57">
        <v>0.396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H114" s="70">
        <v>44631.0</v>
      </c>
      <c r="I114" s="57">
        <v>1.03</v>
      </c>
      <c r="J114" s="57">
        <v>0.23</v>
      </c>
      <c r="K114" s="57">
        <v>0.076</v>
      </c>
      <c r="L114" s="57">
        <v>1.06</v>
      </c>
      <c r="M114" s="57">
        <v>0.2506</v>
      </c>
      <c r="N114" s="57">
        <v>0.081</v>
      </c>
      <c r="AB114" s="57"/>
      <c r="AC114" s="57"/>
      <c r="AD114" s="57"/>
      <c r="AE114" s="57"/>
      <c r="AF114" s="57"/>
      <c r="AG114" s="57">
        <v>1.2097</v>
      </c>
      <c r="AH114" s="57">
        <v>0.395</v>
      </c>
      <c r="AJ114" s="57">
        <v>1.38</v>
      </c>
      <c r="AK114" s="57">
        <v>0.2784</v>
      </c>
      <c r="AL114" s="57">
        <v>0.111</v>
      </c>
      <c r="AM114" s="57">
        <v>1.51</v>
      </c>
      <c r="AN114" s="57">
        <v>0.1889</v>
      </c>
      <c r="AO114" s="57">
        <v>0.069</v>
      </c>
      <c r="AP114" s="57">
        <v>1.51</v>
      </c>
      <c r="AQ114" s="57">
        <v>0.1532</v>
      </c>
      <c r="AR114" s="57">
        <v>0.057</v>
      </c>
      <c r="BE114" s="57">
        <v>0.3955</v>
      </c>
      <c r="BF114" s="57">
        <v>0.152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H115" s="70">
        <v>44631.0</v>
      </c>
      <c r="I115" s="57">
        <v>0.925</v>
      </c>
      <c r="J115" s="57">
        <v>0.1323</v>
      </c>
      <c r="K115" s="57">
        <v>0.045</v>
      </c>
      <c r="L115" s="57">
        <v>0.97</v>
      </c>
      <c r="M115" s="57">
        <v>0.1025</v>
      </c>
      <c r="N115" s="57">
        <v>0.034</v>
      </c>
      <c r="AB115" s="57"/>
      <c r="AC115" s="57"/>
      <c r="AD115" s="57"/>
      <c r="AE115" s="57"/>
      <c r="AF115" s="57"/>
      <c r="AG115" s="57">
        <v>1.552</v>
      </c>
      <c r="AH115" s="57">
        <v>0.497</v>
      </c>
      <c r="AJ115" s="57">
        <v>1.51</v>
      </c>
      <c r="AK115" s="57">
        <v>0.1172</v>
      </c>
      <c r="AL115" s="57">
        <v>0.046</v>
      </c>
      <c r="AM115" s="57">
        <v>1.41</v>
      </c>
      <c r="AN115" s="57">
        <v>0.1535</v>
      </c>
      <c r="AO115" s="57">
        <v>0.056</v>
      </c>
      <c r="AP115" s="57">
        <v>1.3</v>
      </c>
      <c r="AQ115" s="57">
        <v>0.1487</v>
      </c>
      <c r="AR115" s="57">
        <v>0.054</v>
      </c>
      <c r="BE115" s="57">
        <v>0.4237</v>
      </c>
      <c r="BF115" s="57">
        <v>0.157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H116" s="70">
        <v>44631.0</v>
      </c>
      <c r="I116" s="57">
        <v>0.916</v>
      </c>
      <c r="J116" s="57">
        <v>0.1081</v>
      </c>
      <c r="K116" s="57">
        <v>0.044</v>
      </c>
      <c r="L116" s="57">
        <v>0.671</v>
      </c>
      <c r="M116" s="57">
        <v>0.1054</v>
      </c>
      <c r="N116" s="57">
        <v>0.039</v>
      </c>
      <c r="O116" s="57">
        <v>0.858</v>
      </c>
      <c r="P116" s="57">
        <v>0.086</v>
      </c>
      <c r="Q116" s="57">
        <v>0.034</v>
      </c>
      <c r="AB116" s="57"/>
      <c r="AC116" s="57"/>
      <c r="AD116" s="57"/>
      <c r="AE116" s="57"/>
      <c r="AF116" s="57"/>
      <c r="AG116" s="57">
        <v>2.1401</v>
      </c>
      <c r="AH116" s="57">
        <v>0.825</v>
      </c>
      <c r="AJ116" s="57">
        <v>1.8</v>
      </c>
      <c r="AK116" s="57">
        <v>0.0636</v>
      </c>
      <c r="AL116" s="57">
        <v>0.028</v>
      </c>
      <c r="AM116" s="57">
        <v>1.61</v>
      </c>
      <c r="AN116" s="57">
        <v>0.939</v>
      </c>
      <c r="AO116" s="57">
        <v>0.04</v>
      </c>
      <c r="AP116" s="57">
        <v>1.9</v>
      </c>
      <c r="AQ116" s="57">
        <v>0.0892</v>
      </c>
      <c r="AR116" s="57">
        <v>0.038</v>
      </c>
      <c r="BE116" s="57">
        <v>0.2543</v>
      </c>
      <c r="BF116" s="57">
        <v>0.103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  <c r="H117" s="70">
        <v>44631.0</v>
      </c>
      <c r="I117" s="57">
        <v>1.19</v>
      </c>
      <c r="J117" s="57">
        <v>0.2613</v>
      </c>
      <c r="K117" s="57">
        <v>0.08</v>
      </c>
      <c r="L117" s="57">
        <v>1.17</v>
      </c>
      <c r="M117" s="57">
        <v>0.1891</v>
      </c>
      <c r="N117" s="57">
        <v>0.052</v>
      </c>
      <c r="O117" s="57">
        <v>1.06</v>
      </c>
      <c r="P117" s="57">
        <v>0.3036</v>
      </c>
      <c r="Q117" s="57">
        <v>0.091</v>
      </c>
      <c r="R117" s="57">
        <v>1.61</v>
      </c>
      <c r="S117" s="57">
        <v>0.2067</v>
      </c>
      <c r="T117" s="57">
        <v>0.07</v>
      </c>
      <c r="U117" s="57">
        <v>1.02</v>
      </c>
      <c r="V117" s="57">
        <v>0.1674</v>
      </c>
      <c r="W117" s="57">
        <v>0.052</v>
      </c>
      <c r="X117" s="57">
        <v>1.08</v>
      </c>
      <c r="Y117" s="57">
        <v>0.2707</v>
      </c>
      <c r="Z117" s="57">
        <v>0.079</v>
      </c>
      <c r="AA117" s="57">
        <v>1.39</v>
      </c>
      <c r="AB117" s="57">
        <v>0.2556</v>
      </c>
      <c r="AC117" s="57">
        <v>0.079</v>
      </c>
      <c r="AD117" s="57">
        <v>1.24</v>
      </c>
      <c r="AE117" s="57">
        <v>0.2614</v>
      </c>
      <c r="AF117" s="57">
        <v>0.083</v>
      </c>
      <c r="AG117" s="57" t="s">
        <v>60</v>
      </c>
      <c r="AH117" s="57" t="s">
        <v>60</v>
      </c>
      <c r="AJ117" s="57">
        <v>2.45</v>
      </c>
      <c r="AK117" s="57">
        <v>0.147</v>
      </c>
      <c r="AL117" s="57">
        <v>0.061</v>
      </c>
      <c r="AM117" s="57">
        <v>1.97</v>
      </c>
      <c r="AN117" s="57">
        <v>0.1646</v>
      </c>
      <c r="AO117" s="57">
        <v>0.079</v>
      </c>
      <c r="AP117" s="57">
        <v>2.02</v>
      </c>
      <c r="AQ117" s="57">
        <v>0.2072</v>
      </c>
      <c r="AR117" s="57">
        <v>0.084</v>
      </c>
      <c r="AS117" s="57">
        <v>2.21</v>
      </c>
      <c r="AT117" s="57">
        <v>0.1639</v>
      </c>
      <c r="AU117" s="57">
        <v>0.08</v>
      </c>
      <c r="AV117" s="57">
        <v>2.064</v>
      </c>
      <c r="AW117" s="57">
        <v>0.137</v>
      </c>
      <c r="AX117" s="57">
        <v>0.072</v>
      </c>
      <c r="AY117" s="57">
        <v>2.14</v>
      </c>
      <c r="AZ117" s="57">
        <v>0.1255</v>
      </c>
      <c r="BA117" s="57">
        <v>0.063</v>
      </c>
      <c r="BB117" s="57">
        <v>2.14</v>
      </c>
      <c r="BC117" s="57">
        <v>0.1373</v>
      </c>
      <c r="BD117" s="57">
        <v>0.104</v>
      </c>
    </row>
    <row r="118">
      <c r="A118" s="57" t="s">
        <v>114</v>
      </c>
      <c r="B118" s="76" t="s">
        <v>138</v>
      </c>
      <c r="C118" s="57" t="s">
        <v>114</v>
      </c>
      <c r="D118" s="54" t="s">
        <v>139</v>
      </c>
      <c r="E118" s="57" t="s">
        <v>140</v>
      </c>
      <c r="H118" s="70">
        <v>44628.0</v>
      </c>
      <c r="I118" s="57"/>
      <c r="J118" s="57"/>
      <c r="L118" s="57"/>
      <c r="M118" s="57"/>
      <c r="O118" s="57"/>
      <c r="P118" s="57"/>
      <c r="R118" s="57"/>
      <c r="S118" s="57"/>
      <c r="U118" s="57"/>
      <c r="V118" s="57"/>
      <c r="X118" s="57"/>
      <c r="Y118" s="57"/>
      <c r="AA118" s="57"/>
      <c r="AB118" s="57"/>
      <c r="AJ118" s="57">
        <v>1.58</v>
      </c>
      <c r="AK118" s="57">
        <v>0.1919</v>
      </c>
      <c r="AL118" s="57">
        <v>0.058</v>
      </c>
      <c r="AM118" s="57">
        <v>1.76</v>
      </c>
      <c r="AN118" s="57">
        <v>0.2642</v>
      </c>
      <c r="AO118" s="57">
        <v>0.062</v>
      </c>
      <c r="AP118" s="57">
        <v>1.74</v>
      </c>
      <c r="AQ118" s="57">
        <v>0.2412</v>
      </c>
      <c r="AR118" s="57">
        <v>0.08</v>
      </c>
      <c r="AS118" s="57">
        <v>1.723</v>
      </c>
      <c r="AT118" s="57">
        <v>0.2448</v>
      </c>
      <c r="AU118" s="57">
        <v>0.065</v>
      </c>
      <c r="AV118" s="57">
        <v>1.95</v>
      </c>
      <c r="AW118" s="57">
        <v>0.2199</v>
      </c>
      <c r="AX118" s="57">
        <v>0.056</v>
      </c>
      <c r="AY118" s="57">
        <v>1.438</v>
      </c>
      <c r="AZ118" s="57">
        <v>0.2008</v>
      </c>
      <c r="BA118" s="57">
        <v>0.044</v>
      </c>
      <c r="BB118" s="57">
        <v>1.41</v>
      </c>
      <c r="BC118" s="57">
        <v>0.3537</v>
      </c>
      <c r="BD118" s="57">
        <v>0.053</v>
      </c>
    </row>
    <row r="119">
      <c r="A119" s="57" t="s">
        <v>114</v>
      </c>
      <c r="B119" s="76" t="s">
        <v>138</v>
      </c>
      <c r="C119" s="57" t="s">
        <v>114</v>
      </c>
      <c r="D119" s="54" t="s">
        <v>144</v>
      </c>
      <c r="E119" s="57" t="s">
        <v>145</v>
      </c>
      <c r="H119" s="70">
        <v>44628.0</v>
      </c>
      <c r="I119" s="57"/>
      <c r="J119" s="57"/>
      <c r="L119" s="57"/>
      <c r="M119" s="57"/>
      <c r="O119" s="57"/>
      <c r="P119" s="57"/>
      <c r="R119" s="57"/>
      <c r="S119" s="57"/>
      <c r="U119" s="57"/>
      <c r="V119" s="57"/>
      <c r="X119" s="57"/>
      <c r="Y119" s="57"/>
      <c r="AA119" s="57"/>
      <c r="AB119" s="57"/>
      <c r="AJ119" s="57">
        <v>2.131</v>
      </c>
      <c r="AK119" s="57">
        <v>0.4783</v>
      </c>
      <c r="AM119" s="57">
        <v>2.442</v>
      </c>
      <c r="AN119" s="57">
        <v>0.7536</v>
      </c>
      <c r="AP119" s="57">
        <v>2.289</v>
      </c>
      <c r="AQ119" s="57">
        <v>0.7049</v>
      </c>
      <c r="AS119" s="57">
        <v>2.436</v>
      </c>
      <c r="AT119" s="57">
        <v>0.7593</v>
      </c>
      <c r="AV119" s="57">
        <v>2.629</v>
      </c>
      <c r="AW119" s="57">
        <v>0.3663</v>
      </c>
      <c r="AY119" s="57">
        <v>2.142</v>
      </c>
      <c r="AZ119" s="57">
        <v>0.56</v>
      </c>
      <c r="BB119" s="57">
        <v>2.138</v>
      </c>
      <c r="BC119" s="57">
        <v>0.4725</v>
      </c>
    </row>
    <row r="120">
      <c r="A120" s="57" t="s">
        <v>141</v>
      </c>
      <c r="B120" s="76" t="s">
        <v>141</v>
      </c>
      <c r="C120" s="57" t="s">
        <v>141</v>
      </c>
      <c r="D120" s="54" t="s">
        <v>144</v>
      </c>
      <c r="E120" s="57" t="s">
        <v>146</v>
      </c>
      <c r="H120" s="70">
        <v>44631.0</v>
      </c>
      <c r="I120" s="57">
        <v>1.33</v>
      </c>
      <c r="J120" s="57">
        <v>0.9553</v>
      </c>
      <c r="K120" s="57">
        <v>0.294</v>
      </c>
      <c r="L120" s="57">
        <v>1.39</v>
      </c>
      <c r="M120" s="57">
        <v>0.674</v>
      </c>
      <c r="N120" s="57">
        <v>0.215</v>
      </c>
      <c r="O120" s="57">
        <v>1.08</v>
      </c>
      <c r="P120" s="57">
        <v>0.8819</v>
      </c>
      <c r="Q120" s="57">
        <v>0.307</v>
      </c>
      <c r="R120" s="57">
        <v>1.307</v>
      </c>
      <c r="S120" s="57">
        <v>0.7235</v>
      </c>
      <c r="T120" s="57">
        <v>0.259</v>
      </c>
      <c r="U120" s="57">
        <v>1.27</v>
      </c>
      <c r="V120" s="57">
        <v>0.9208</v>
      </c>
      <c r="W120" s="57">
        <v>0.298</v>
      </c>
      <c r="X120" s="57">
        <v>1.38</v>
      </c>
      <c r="Y120" s="57">
        <v>1.2831</v>
      </c>
      <c r="Z120" s="57">
        <v>0.412</v>
      </c>
      <c r="AA120" s="57">
        <v>1.4</v>
      </c>
      <c r="AB120" s="57">
        <v>0.7079</v>
      </c>
      <c r="AC120" s="57">
        <v>0.25</v>
      </c>
      <c r="AG120" s="57" t="s">
        <v>60</v>
      </c>
      <c r="AH120" s="57" t="s">
        <v>60</v>
      </c>
      <c r="AJ120" s="57">
        <v>3.51</v>
      </c>
      <c r="AK120" s="57">
        <v>0.3807</v>
      </c>
      <c r="AL120" s="57">
        <v>0.151</v>
      </c>
      <c r="AM120" s="57">
        <v>3.01</v>
      </c>
      <c r="AN120" s="57">
        <v>0.4194</v>
      </c>
      <c r="AO120" s="57">
        <v>0.159</v>
      </c>
      <c r="AP120" s="57">
        <v>2.07</v>
      </c>
      <c r="AQ120" s="57">
        <v>0.3689</v>
      </c>
      <c r="AR120" s="57">
        <v>0.127</v>
      </c>
      <c r="AS120" s="57">
        <v>3.117</v>
      </c>
      <c r="AT120" s="57">
        <v>0.3069</v>
      </c>
      <c r="AU120" s="57">
        <v>0.129</v>
      </c>
      <c r="AV120" s="57">
        <v>2.87</v>
      </c>
      <c r="AW120" s="57">
        <v>0.3035</v>
      </c>
      <c r="AX120" s="57">
        <v>0.119</v>
      </c>
    </row>
    <row r="121">
      <c r="A121" s="57" t="s">
        <v>136</v>
      </c>
      <c r="B121" s="76" t="s">
        <v>137</v>
      </c>
      <c r="C121" s="57" t="s">
        <v>136</v>
      </c>
      <c r="D121" s="54" t="s">
        <v>144</v>
      </c>
      <c r="E121" s="57" t="s">
        <v>147</v>
      </c>
      <c r="H121" s="70">
        <v>44631.0</v>
      </c>
      <c r="I121" s="57">
        <v>1.34</v>
      </c>
      <c r="J121" s="57">
        <v>0.794</v>
      </c>
      <c r="K121" s="57">
        <v>0.253</v>
      </c>
      <c r="L121" s="57">
        <v>1.68</v>
      </c>
      <c r="M121" s="57">
        <v>0.4068</v>
      </c>
      <c r="N121" s="57">
        <v>0.151</v>
      </c>
      <c r="O121" s="57">
        <v>1.29</v>
      </c>
      <c r="P121" s="57">
        <v>0.7535</v>
      </c>
      <c r="Q121" s="57">
        <v>0.228</v>
      </c>
      <c r="R121" s="57">
        <v>1.33</v>
      </c>
      <c r="S121" s="57">
        <v>0.6313</v>
      </c>
      <c r="T121" s="57">
        <v>0.206</v>
      </c>
      <c r="U121" s="57">
        <v>1.52</v>
      </c>
      <c r="V121" s="57">
        <v>0.4369</v>
      </c>
      <c r="W121" s="57">
        <v>0.141</v>
      </c>
      <c r="X121" s="57">
        <v>1.49</v>
      </c>
      <c r="Y121" s="57">
        <v>0.4005</v>
      </c>
      <c r="Z121" s="57">
        <v>0.131</v>
      </c>
      <c r="AA121" s="57">
        <v>1.87</v>
      </c>
      <c r="AB121" s="57">
        <v>0.619</v>
      </c>
      <c r="AC121" s="57">
        <v>0.244</v>
      </c>
      <c r="AD121" s="57">
        <v>1.66</v>
      </c>
      <c r="AE121" s="57">
        <v>0.3149</v>
      </c>
      <c r="AF121" s="57">
        <v>0.129</v>
      </c>
      <c r="AG121" s="57" t="s">
        <v>60</v>
      </c>
      <c r="AH121" s="57" t="s">
        <v>60</v>
      </c>
      <c r="AJ121" s="57">
        <v>2.12</v>
      </c>
      <c r="AK121" s="57">
        <v>0.7313</v>
      </c>
      <c r="AL121" s="57">
        <v>0.249</v>
      </c>
      <c r="AM121" s="57">
        <v>2.3</v>
      </c>
      <c r="AN121" s="57">
        <v>0.9299</v>
      </c>
      <c r="AO121" s="57">
        <v>0.346</v>
      </c>
      <c r="AP121" s="57">
        <v>2.14</v>
      </c>
      <c r="AQ121" s="57">
        <v>0.7828</v>
      </c>
      <c r="AR121" s="57">
        <v>0.243</v>
      </c>
      <c r="AS121" s="57">
        <v>2.302</v>
      </c>
      <c r="AT121" s="57">
        <v>0.717</v>
      </c>
      <c r="AU121" s="57">
        <v>0.251</v>
      </c>
      <c r="AV121" s="57">
        <v>2.52</v>
      </c>
      <c r="AW121" s="57">
        <v>0.7471</v>
      </c>
      <c r="AX121" s="57">
        <v>0.277</v>
      </c>
      <c r="AY121" s="57">
        <v>2.46</v>
      </c>
      <c r="AZ121" s="57">
        <v>0.5909</v>
      </c>
      <c r="BA121" s="57">
        <v>0.212</v>
      </c>
    </row>
    <row r="122">
      <c r="A122" s="57" t="s">
        <v>129</v>
      </c>
      <c r="B122" s="76" t="s">
        <v>148</v>
      </c>
      <c r="C122" s="57" t="s">
        <v>265</v>
      </c>
      <c r="D122" s="54" t="s">
        <v>58</v>
      </c>
      <c r="E122" s="57">
        <v>2093.0</v>
      </c>
      <c r="H122" s="70">
        <v>44631.0</v>
      </c>
      <c r="AJ122" s="57">
        <v>2.6</v>
      </c>
      <c r="AK122" s="57">
        <v>0.4606</v>
      </c>
      <c r="AL122" s="57">
        <v>0.293</v>
      </c>
      <c r="AM122" s="57">
        <v>2.16</v>
      </c>
      <c r="AN122" s="57">
        <v>0.4621</v>
      </c>
      <c r="AO122" s="57">
        <v>0.295</v>
      </c>
      <c r="AP122" s="57">
        <v>2.01</v>
      </c>
      <c r="AQ122" s="57">
        <v>0.2604</v>
      </c>
      <c r="AR122" s="57">
        <v>0.162</v>
      </c>
      <c r="AS122" s="57">
        <v>1.7</v>
      </c>
      <c r="AT122" s="57">
        <v>0.2671</v>
      </c>
      <c r="AU122" s="57">
        <v>0.169</v>
      </c>
      <c r="AV122" s="57">
        <v>1.85</v>
      </c>
      <c r="AW122" s="57">
        <v>0.4346</v>
      </c>
      <c r="AX122" s="57">
        <v>0.27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2092.0</v>
      </c>
      <c r="H123" s="70">
        <v>44631.0</v>
      </c>
      <c r="AJ123" s="57">
        <v>1.5</v>
      </c>
      <c r="AK123" s="57">
        <v>0.2043</v>
      </c>
      <c r="AL123" s="57">
        <v>0.125</v>
      </c>
      <c r="AM123" s="57">
        <v>1.52</v>
      </c>
      <c r="AN123" s="57">
        <v>0.1917</v>
      </c>
      <c r="AO123" s="57">
        <v>0.118</v>
      </c>
      <c r="AP123" s="57">
        <v>1.81</v>
      </c>
      <c r="AQ123" s="57">
        <v>0.1643</v>
      </c>
      <c r="AR123" s="57">
        <v>0.101</v>
      </c>
      <c r="AS123" s="57">
        <v>1.55</v>
      </c>
      <c r="AT123" s="57">
        <v>0.1988</v>
      </c>
      <c r="AU123" s="57">
        <v>0.123</v>
      </c>
      <c r="AV123" s="57">
        <v>1.85</v>
      </c>
      <c r="AW123" s="57">
        <v>0.2994</v>
      </c>
      <c r="AX123" s="57">
        <v>0.188</v>
      </c>
      <c r="AY123" s="57">
        <v>2.4</v>
      </c>
      <c r="AZ123" s="57">
        <v>0.2204</v>
      </c>
      <c r="BA123" s="57">
        <v>0.139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2091.0</v>
      </c>
      <c r="H124" s="70">
        <v>44631.0</v>
      </c>
      <c r="AJ124" s="57">
        <v>1.35</v>
      </c>
      <c r="AK124" s="57">
        <v>0.172</v>
      </c>
      <c r="AL124" s="57">
        <v>0.102</v>
      </c>
      <c r="AM124" s="57">
        <v>0.85</v>
      </c>
      <c r="AN124" s="57">
        <v>0.1109</v>
      </c>
      <c r="AO124" s="57">
        <v>0.066</v>
      </c>
      <c r="AP124" s="57">
        <v>1.1</v>
      </c>
      <c r="AQ124" s="57">
        <v>0.2488</v>
      </c>
      <c r="AR124" s="57">
        <v>0.149</v>
      </c>
      <c r="AS124" s="57">
        <v>0.91</v>
      </c>
      <c r="AT124" s="57">
        <v>0.1824</v>
      </c>
      <c r="AU124" s="57">
        <v>0.108</v>
      </c>
    </row>
    <row r="125">
      <c r="A125" s="57" t="s">
        <v>129</v>
      </c>
      <c r="B125" s="76" t="s">
        <v>148</v>
      </c>
      <c r="C125" s="57" t="s">
        <v>265</v>
      </c>
      <c r="D125" s="54" t="s">
        <v>64</v>
      </c>
      <c r="E125" s="57">
        <v>2090.0</v>
      </c>
      <c r="H125" s="70"/>
    </row>
    <row r="126">
      <c r="A126" s="57" t="s">
        <v>129</v>
      </c>
      <c r="B126" s="76" t="s">
        <v>148</v>
      </c>
      <c r="C126" s="57" t="s">
        <v>265</v>
      </c>
      <c r="D126" s="54" t="s">
        <v>58</v>
      </c>
      <c r="E126" s="57">
        <v>2089.0</v>
      </c>
      <c r="H126" s="70">
        <v>44631.0</v>
      </c>
      <c r="AJ126" s="57">
        <v>1.92</v>
      </c>
      <c r="AK126" s="57">
        <v>0.2453</v>
      </c>
      <c r="AL126" s="57">
        <v>0.144</v>
      </c>
      <c r="AM126" s="57">
        <v>3.0</v>
      </c>
      <c r="AN126" s="57">
        <v>0.2231</v>
      </c>
      <c r="AO126" s="57">
        <v>0.141</v>
      </c>
      <c r="AP126" s="57">
        <v>1.34</v>
      </c>
      <c r="AQ126" s="57">
        <v>0.1338</v>
      </c>
      <c r="AR126" s="57">
        <v>0.081</v>
      </c>
      <c r="AS126" s="57">
        <v>1.95</v>
      </c>
      <c r="AT126" s="57">
        <v>0.2811</v>
      </c>
      <c r="AU126" s="57">
        <v>0.17</v>
      </c>
      <c r="AV126" s="57">
        <v>2.65</v>
      </c>
      <c r="AW126" s="57">
        <v>0.2049</v>
      </c>
      <c r="AX126" s="57">
        <v>0.126</v>
      </c>
      <c r="AY126" s="57">
        <v>1.75</v>
      </c>
      <c r="BA126" s="57">
        <v>0.178</v>
      </c>
    </row>
    <row r="127">
      <c r="A127" s="57" t="s">
        <v>129</v>
      </c>
      <c r="B127" s="76" t="s">
        <v>148</v>
      </c>
      <c r="C127" s="57" t="s">
        <v>265</v>
      </c>
      <c r="D127" s="54" t="s">
        <v>64</v>
      </c>
      <c r="E127" s="57">
        <v>2088.0</v>
      </c>
      <c r="H127" s="70">
        <v>44631.0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2087.0</v>
      </c>
      <c r="H128" s="70">
        <v>44631.0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2086.0</v>
      </c>
      <c r="H129" s="70">
        <v>44631.0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2085.0</v>
      </c>
      <c r="H130" s="70">
        <v>44631.0</v>
      </c>
    </row>
    <row r="131">
      <c r="A131" s="57" t="s">
        <v>141</v>
      </c>
      <c r="B131" s="76" t="s">
        <v>141</v>
      </c>
      <c r="C131" s="57" t="s">
        <v>141</v>
      </c>
      <c r="D131" s="54" t="s">
        <v>64</v>
      </c>
      <c r="E131" s="57">
        <v>2020.0</v>
      </c>
      <c r="H131" s="70">
        <v>44631.0</v>
      </c>
      <c r="AJ131" s="57">
        <v>2.2</v>
      </c>
      <c r="AK131" s="57">
        <v>0.0662</v>
      </c>
      <c r="AL131" s="57">
        <v>0.042</v>
      </c>
      <c r="AM131" s="57">
        <v>2.02</v>
      </c>
      <c r="AN131" s="57">
        <v>0.0965</v>
      </c>
      <c r="AO131" s="57">
        <v>0.04</v>
      </c>
      <c r="AP131" s="57">
        <v>2.3</v>
      </c>
      <c r="AQ131" s="57">
        <v>0.1752</v>
      </c>
      <c r="AR131" s="57">
        <v>0.084</v>
      </c>
      <c r="BE131" s="57">
        <v>0.4108</v>
      </c>
      <c r="BF131" s="57">
        <v>0.184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2021.0</v>
      </c>
      <c r="H132" s="70">
        <v>44631.0</v>
      </c>
      <c r="AJ132" s="57">
        <v>1.91</v>
      </c>
      <c r="AK132" s="57">
        <v>0.0512</v>
      </c>
      <c r="AL132" s="57">
        <v>0.022</v>
      </c>
      <c r="AM132" s="57">
        <v>1.81</v>
      </c>
      <c r="AN132" s="57">
        <v>0.0827</v>
      </c>
      <c r="AO132" s="57">
        <v>0.04</v>
      </c>
      <c r="AP132" s="57">
        <v>1.9</v>
      </c>
      <c r="AQ132" s="57">
        <v>0.0791</v>
      </c>
      <c r="AR132" s="57">
        <v>0.038</v>
      </c>
      <c r="BE132" s="57">
        <v>0.1519</v>
      </c>
      <c r="BF132" s="57">
        <v>0.073</v>
      </c>
    </row>
    <row r="133">
      <c r="A133" s="57" t="s">
        <v>141</v>
      </c>
      <c r="B133" s="76" t="s">
        <v>141</v>
      </c>
      <c r="C133" s="57" t="s">
        <v>141</v>
      </c>
      <c r="D133" s="54" t="s">
        <v>58</v>
      </c>
      <c r="E133" s="57">
        <v>2022.0</v>
      </c>
      <c r="H133" s="70">
        <v>44631.0</v>
      </c>
      <c r="AJ133" s="57">
        <v>2.05</v>
      </c>
      <c r="AK133" s="57">
        <v>0.51</v>
      </c>
      <c r="AL133" s="57">
        <v>0.284</v>
      </c>
      <c r="AM133" s="57">
        <v>1.85</v>
      </c>
      <c r="AN133" s="57">
        <v>0.3516</v>
      </c>
      <c r="AO133" s="57">
        <v>0.149</v>
      </c>
      <c r="AP133" s="57">
        <v>1.95</v>
      </c>
      <c r="AQ133" s="57">
        <v>0.3043</v>
      </c>
      <c r="AR133" s="57">
        <v>0.24</v>
      </c>
      <c r="AS133" s="57">
        <v>2.1</v>
      </c>
      <c r="AT133" s="57">
        <v>0.4818</v>
      </c>
      <c r="AU133" s="57">
        <v>0.162</v>
      </c>
      <c r="AV133" s="57">
        <v>2.1</v>
      </c>
      <c r="AW133" s="57">
        <v>0.2643</v>
      </c>
      <c r="AX133" s="57">
        <v>0.172</v>
      </c>
      <c r="BE133" s="57">
        <v>1.9981</v>
      </c>
      <c r="BF133" s="57">
        <v>0.926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2023.0</v>
      </c>
      <c r="H134" s="70">
        <v>44631.0</v>
      </c>
      <c r="AJ134" s="57">
        <v>1.43</v>
      </c>
      <c r="AK134" s="57">
        <v>0.2813</v>
      </c>
      <c r="AL134" s="57">
        <v>0.133</v>
      </c>
      <c r="AM134" s="57">
        <v>1.55</v>
      </c>
      <c r="AN134" s="57">
        <v>0.2097</v>
      </c>
      <c r="AO134" s="57">
        <v>0.097</v>
      </c>
      <c r="AP134" s="57">
        <v>1.75</v>
      </c>
      <c r="AQ134" s="57">
        <v>0.2038</v>
      </c>
      <c r="AR134" s="57">
        <v>0.089</v>
      </c>
      <c r="AS134" s="57">
        <v>1.85</v>
      </c>
      <c r="AT134" s="57">
        <v>0.3284</v>
      </c>
      <c r="AV134" s="57">
        <v>1.7</v>
      </c>
      <c r="AW134" s="57">
        <v>0.3539</v>
      </c>
      <c r="BE134" s="33">
        <f>0.9686+0.827</f>
        <v>1.7956</v>
      </c>
      <c r="BF134" s="57">
        <v>0.453</v>
      </c>
    </row>
    <row r="135">
      <c r="A135" s="57" t="s">
        <v>141</v>
      </c>
      <c r="B135" s="76" t="s">
        <v>141</v>
      </c>
      <c r="C135" s="57" t="s">
        <v>141</v>
      </c>
      <c r="D135" s="54" t="s">
        <v>64</v>
      </c>
      <c r="E135" s="57">
        <v>2024.0</v>
      </c>
      <c r="H135" s="70">
        <v>44631.0</v>
      </c>
      <c r="AJ135" s="57">
        <v>1.65</v>
      </c>
      <c r="AK135" s="57">
        <v>0.1186</v>
      </c>
      <c r="AL135" s="57">
        <v>0.045</v>
      </c>
      <c r="AM135" s="57">
        <v>1.72</v>
      </c>
      <c r="AN135" s="57">
        <v>0.1225</v>
      </c>
      <c r="AO135" s="57">
        <v>0.048</v>
      </c>
      <c r="BE135" s="57">
        <v>0.5526</v>
      </c>
      <c r="BF135" s="57">
        <v>0.21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2025.0</v>
      </c>
      <c r="H136" s="70">
        <v>44631.0</v>
      </c>
      <c r="AJ136" s="57">
        <v>2.07</v>
      </c>
      <c r="AK136" s="57">
        <v>0.1415</v>
      </c>
      <c r="AL136" s="57">
        <v>0.067</v>
      </c>
      <c r="AM136" s="57">
        <v>1.71</v>
      </c>
      <c r="AN136" s="57">
        <v>0.1603</v>
      </c>
      <c r="AO136" s="57">
        <v>0.074</v>
      </c>
      <c r="AP136" s="57">
        <v>1.64</v>
      </c>
      <c r="AQ136" s="57">
        <v>0.0891</v>
      </c>
      <c r="AR136" s="57">
        <v>0.042</v>
      </c>
      <c r="AS136" s="57">
        <v>1.79</v>
      </c>
      <c r="AT136" s="57">
        <v>0.1065</v>
      </c>
      <c r="AU136" s="57">
        <v>0.052</v>
      </c>
      <c r="BE136" s="57">
        <v>0.2059</v>
      </c>
      <c r="BF136" s="57">
        <v>0.053</v>
      </c>
    </row>
    <row r="137">
      <c r="A137" s="57" t="s">
        <v>141</v>
      </c>
      <c r="B137" s="76" t="s">
        <v>150</v>
      </c>
      <c r="C137" s="57" t="s">
        <v>266</v>
      </c>
      <c r="D137" s="54" t="s">
        <v>64</v>
      </c>
      <c r="E137" s="57">
        <v>2026.0</v>
      </c>
      <c r="H137" s="70">
        <v>44631.0</v>
      </c>
      <c r="AJ137" s="57">
        <v>1.96</v>
      </c>
      <c r="AK137" s="57">
        <v>0.1443</v>
      </c>
      <c r="AL137" s="57">
        <v>0.067</v>
      </c>
      <c r="AM137" s="57">
        <v>1.93</v>
      </c>
      <c r="AN137" s="57">
        <v>0.0864</v>
      </c>
      <c r="AO137" s="57">
        <v>0.037</v>
      </c>
      <c r="BE137" s="57">
        <v>0.2601</v>
      </c>
      <c r="BF137" s="57">
        <v>0.117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2027.0</v>
      </c>
      <c r="H138" s="70">
        <v>44631.0</v>
      </c>
      <c r="AL138" s="57">
        <v>0.042</v>
      </c>
      <c r="AO138" s="57">
        <v>0.111</v>
      </c>
      <c r="AR138" s="57">
        <v>0.057</v>
      </c>
      <c r="BF138" s="57">
        <v>0.234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2028.0</v>
      </c>
    </row>
    <row r="140">
      <c r="A140" s="57" t="s">
        <v>141</v>
      </c>
      <c r="B140" s="76" t="s">
        <v>150</v>
      </c>
      <c r="C140" s="57" t="s">
        <v>266</v>
      </c>
      <c r="D140" s="54" t="s">
        <v>58</v>
      </c>
      <c r="E140" s="57">
        <v>2029.0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2030.0</v>
      </c>
    </row>
    <row r="142">
      <c r="A142" s="57" t="s">
        <v>141</v>
      </c>
      <c r="B142" s="76" t="s">
        <v>150</v>
      </c>
      <c r="C142" s="57" t="s">
        <v>266</v>
      </c>
      <c r="D142" s="54" t="s">
        <v>64</v>
      </c>
      <c r="E142" s="57">
        <v>2031.0</v>
      </c>
    </row>
    <row r="143">
      <c r="A143" s="57" t="s">
        <v>136</v>
      </c>
      <c r="B143" s="76" t="s">
        <v>148</v>
      </c>
      <c r="C143" s="57" t="s">
        <v>267</v>
      </c>
      <c r="D143" s="54" t="s">
        <v>64</v>
      </c>
      <c r="E143" s="57">
        <v>2012.0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2013.0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2014.0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2015.0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1478.0</v>
      </c>
    </row>
    <row r="149">
      <c r="D149" s="3"/>
    </row>
    <row r="150">
      <c r="D150" s="3"/>
    </row>
    <row r="151">
      <c r="D151" s="3"/>
    </row>
    <row r="152">
      <c r="D152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44635.0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I7" s="33" t="str">
        <f t="shared" ref="AI7:AI136" si="1">AVERAGE(AD7,AA7,X7,U7,R7,O7,L7,I7)</f>
        <v>#DIV/0!</v>
      </c>
      <c r="BG7" s="33" t="str">
        <f t="shared" ref="BG7:BG136" si="2">AVERAGE(BB7,AY7,AV7,AS7,AP7,AM7,AJ7)</f>
        <v>#DIV/0!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AI8" s="33" t="str">
        <f t="shared" si="1"/>
        <v>#DIV/0!</v>
      </c>
      <c r="BG8" s="33" t="str">
        <f t="shared" si="2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AI9" s="33" t="str">
        <f t="shared" si="1"/>
        <v>#DIV/0!</v>
      </c>
      <c r="BG9" s="33" t="str">
        <f t="shared" si="2"/>
        <v>#DIV/0!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AI10" s="33" t="str">
        <f t="shared" si="1"/>
        <v>#DIV/0!</v>
      </c>
      <c r="BG10" s="33" t="str">
        <f t="shared" si="2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AI11" s="33" t="str">
        <f t="shared" si="1"/>
        <v>#DIV/0!</v>
      </c>
      <c r="BG11" s="33" t="str">
        <f t="shared" si="2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AI12" s="33" t="str">
        <f t="shared" si="1"/>
        <v>#DIV/0!</v>
      </c>
      <c r="BG12" s="33" t="str">
        <f t="shared" si="2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AI13" s="33" t="str">
        <f t="shared" si="1"/>
        <v>#DIV/0!</v>
      </c>
      <c r="BG13" s="33" t="str">
        <f t="shared" si="2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AI14" s="33" t="str">
        <f t="shared" si="1"/>
        <v>#DIV/0!</v>
      </c>
      <c r="BG14" s="33" t="str">
        <f t="shared" si="2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AI15" s="33" t="str">
        <f t="shared" si="1"/>
        <v>#DIV/0!</v>
      </c>
      <c r="BG15" s="33" t="str">
        <f t="shared" si="2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AI16" s="33" t="str">
        <f t="shared" si="1"/>
        <v>#DIV/0!</v>
      </c>
      <c r="BG16" s="33" t="str">
        <f t="shared" si="2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AI17" s="33" t="str">
        <f t="shared" si="1"/>
        <v>#DIV/0!</v>
      </c>
      <c r="BG17" s="33" t="str">
        <f t="shared" si="2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AI18" s="33" t="str">
        <f t="shared" si="1"/>
        <v>#DIV/0!</v>
      </c>
      <c r="BG18" s="33" t="str">
        <f t="shared" si="2"/>
        <v>#DIV/0!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I19" s="57">
        <v>1.37</v>
      </c>
      <c r="J19" s="57" t="s">
        <v>60</v>
      </c>
      <c r="L19" s="57">
        <v>1.87</v>
      </c>
      <c r="M19" s="57" t="s">
        <v>60</v>
      </c>
      <c r="O19" s="57">
        <v>1.6</v>
      </c>
      <c r="P19" s="57" t="s">
        <v>60</v>
      </c>
      <c r="AI19" s="33">
        <f t="shared" si="1"/>
        <v>1.613333333</v>
      </c>
      <c r="BG19" s="33" t="str">
        <f t="shared" si="2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AI20" s="33" t="str">
        <f t="shared" si="1"/>
        <v>#DIV/0!</v>
      </c>
      <c r="BG20" s="33" t="str">
        <f t="shared" si="2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AI21" s="33" t="str">
        <f t="shared" si="1"/>
        <v>#DIV/0!</v>
      </c>
      <c r="BG21" s="33" t="str">
        <f t="shared" si="2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AI22" s="33" t="str">
        <f t="shared" si="1"/>
        <v>#DIV/0!</v>
      </c>
      <c r="BG22" s="33" t="str">
        <f t="shared" si="2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AI23" s="33" t="str">
        <f t="shared" si="1"/>
        <v>#DIV/0!</v>
      </c>
      <c r="BG23" s="33" t="str">
        <f t="shared" si="2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0.0</v>
      </c>
      <c r="G24" s="57">
        <v>2.0</v>
      </c>
      <c r="I24" s="57">
        <v>1.54</v>
      </c>
      <c r="J24" s="57">
        <v>0.08</v>
      </c>
      <c r="K24" s="57">
        <v>0.032</v>
      </c>
      <c r="L24" s="33">
        <f>average(1.68,0.82)</f>
        <v>1.25</v>
      </c>
      <c r="M24" s="57">
        <v>0.0721</v>
      </c>
      <c r="N24" s="57">
        <v>0.029</v>
      </c>
      <c r="O24" s="57">
        <v>0.475</v>
      </c>
      <c r="P24" s="57">
        <v>0.0589</v>
      </c>
      <c r="Q24" s="57">
        <v>0.024</v>
      </c>
      <c r="R24" s="57">
        <v>1.85</v>
      </c>
      <c r="S24" s="57">
        <v>0.03</v>
      </c>
      <c r="T24" s="57">
        <v>0.012</v>
      </c>
      <c r="U24" s="57">
        <v>1.05</v>
      </c>
      <c r="V24" s="57" t="s">
        <v>60</v>
      </c>
      <c r="W24" s="57" t="s">
        <v>60</v>
      </c>
      <c r="AG24" s="57">
        <v>0.182</v>
      </c>
      <c r="AH24" s="57">
        <v>0.074</v>
      </c>
      <c r="AI24" s="33">
        <f t="shared" si="1"/>
        <v>1.233</v>
      </c>
      <c r="AJ24" s="57">
        <v>1.89</v>
      </c>
      <c r="AK24" s="57">
        <v>0.1353</v>
      </c>
      <c r="AL24" s="57">
        <v>0.06</v>
      </c>
      <c r="AM24" s="57">
        <v>2.034</v>
      </c>
      <c r="AN24" s="57">
        <v>0.1318</v>
      </c>
      <c r="AO24" s="57">
        <v>0.054</v>
      </c>
      <c r="AP24" s="57">
        <v>2.318</v>
      </c>
      <c r="AQ24" s="57">
        <v>0.1184</v>
      </c>
      <c r="AR24" s="57">
        <v>0.049</v>
      </c>
      <c r="AS24" s="57">
        <v>2.948</v>
      </c>
      <c r="AT24" s="57">
        <v>0.0912</v>
      </c>
      <c r="AU24" s="57">
        <v>0.038</v>
      </c>
      <c r="AV24" s="57">
        <v>2.147</v>
      </c>
      <c r="AW24" s="57">
        <v>0.2872</v>
      </c>
      <c r="AX24" s="57">
        <v>0.16</v>
      </c>
      <c r="BE24" s="57">
        <v>0.2735</v>
      </c>
      <c r="BF24" s="57">
        <v>0.111</v>
      </c>
      <c r="BG24" s="33">
        <f t="shared" si="2"/>
        <v>2.2674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0.0</v>
      </c>
      <c r="G25" s="57">
        <v>2.0</v>
      </c>
      <c r="AI25" s="33" t="str">
        <f t="shared" si="1"/>
        <v>#DIV/0!</v>
      </c>
      <c r="BG25" s="33" t="str">
        <f t="shared" si="2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AI26" s="33" t="str">
        <f t="shared" si="1"/>
        <v>#DIV/0!</v>
      </c>
      <c r="BG26" s="33" t="str">
        <f t="shared" si="2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0.0</v>
      </c>
      <c r="G27" s="57">
        <v>2.0</v>
      </c>
      <c r="AI27" s="33" t="str">
        <f t="shared" si="1"/>
        <v>#DIV/0!</v>
      </c>
      <c r="AJ27" s="57">
        <v>1.6</v>
      </c>
      <c r="AK27" s="57">
        <v>0.077</v>
      </c>
      <c r="AL27" s="57">
        <v>0.031</v>
      </c>
      <c r="AM27" s="33">
        <f>average(3.076,2.66)</f>
        <v>2.868</v>
      </c>
      <c r="AN27" s="57">
        <v>0.1065</v>
      </c>
      <c r="AO27" s="57">
        <v>0.039</v>
      </c>
      <c r="AP27" s="57">
        <v>3.32</v>
      </c>
      <c r="AQ27" s="57">
        <v>0.0821</v>
      </c>
      <c r="AR27" s="57">
        <v>0.033</v>
      </c>
      <c r="AS27" s="57">
        <v>2.29</v>
      </c>
      <c r="AT27" s="57">
        <v>0.0653</v>
      </c>
      <c r="AU27" s="57">
        <v>0.026</v>
      </c>
      <c r="BE27" s="33">
        <f>0.1176+0.0549</f>
        <v>0.1725</v>
      </c>
      <c r="BF27" s="57">
        <v>0.07</v>
      </c>
      <c r="BG27" s="33">
        <f t="shared" si="2"/>
        <v>2.5195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AI28" s="33" t="str">
        <f t="shared" si="1"/>
        <v>#DIV/0!</v>
      </c>
      <c r="BG28" s="33" t="str">
        <f t="shared" si="2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AI29" s="33" t="str">
        <f t="shared" si="1"/>
        <v>#DIV/0!</v>
      </c>
      <c r="BG29" s="33" t="str">
        <f t="shared" si="2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1.0</v>
      </c>
      <c r="G30" s="57">
        <v>3.0</v>
      </c>
      <c r="I30" s="57">
        <v>1.514</v>
      </c>
      <c r="J30" s="57">
        <v>0.0398</v>
      </c>
      <c r="K30" s="57">
        <v>0.016</v>
      </c>
      <c r="L30" s="57">
        <v>0.891</v>
      </c>
      <c r="M30" s="57">
        <v>0.0202</v>
      </c>
      <c r="N30" s="57">
        <v>0.009</v>
      </c>
      <c r="O30" s="57">
        <v>1.53</v>
      </c>
      <c r="P30" s="57">
        <v>0.0246</v>
      </c>
      <c r="Q30" s="57">
        <v>0.011</v>
      </c>
      <c r="AG30" s="57">
        <v>0.1071</v>
      </c>
      <c r="AH30" s="57">
        <v>0.044</v>
      </c>
      <c r="AI30" s="33">
        <f t="shared" si="1"/>
        <v>1.311666667</v>
      </c>
      <c r="AJ30" s="57">
        <v>2.41</v>
      </c>
      <c r="AK30" s="57">
        <v>0.0653</v>
      </c>
      <c r="AL30" s="57">
        <v>0.038</v>
      </c>
      <c r="AM30" s="57">
        <v>3.31</v>
      </c>
      <c r="AN30" s="57">
        <v>0.1908</v>
      </c>
      <c r="AO30" s="57">
        <v>0.087</v>
      </c>
      <c r="AP30" s="57">
        <v>2.75</v>
      </c>
      <c r="AQ30" s="57">
        <v>0.0625</v>
      </c>
      <c r="AR30" s="57">
        <v>0.027</v>
      </c>
      <c r="AS30" s="57">
        <v>2.03</v>
      </c>
      <c r="AT30" s="57">
        <v>0.0972</v>
      </c>
      <c r="AU30" s="57">
        <v>0.04</v>
      </c>
      <c r="AV30" s="57">
        <v>1.76</v>
      </c>
      <c r="AW30" s="57">
        <v>0.1054</v>
      </c>
      <c r="AX30" s="57">
        <v>0.044</v>
      </c>
      <c r="BE30" s="57">
        <v>0.2188</v>
      </c>
      <c r="BF30" s="57">
        <v>0.088</v>
      </c>
      <c r="BG30" s="33">
        <f t="shared" si="2"/>
        <v>2.452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I31" s="33" t="str">
        <f t="shared" si="1"/>
        <v>#DIV/0!</v>
      </c>
      <c r="BG31" s="33" t="str">
        <f t="shared" si="2"/>
        <v>#DIV/0!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I32" s="33" t="str">
        <f t="shared" si="1"/>
        <v>#DIV/0!</v>
      </c>
      <c r="BG32" s="33" t="str">
        <f t="shared" si="2"/>
        <v>#DIV/0!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57">
        <v>0.0</v>
      </c>
      <c r="G33" s="57">
        <v>7.0</v>
      </c>
      <c r="AI33" s="33" t="str">
        <f t="shared" si="1"/>
        <v>#DIV/0!</v>
      </c>
      <c r="BG33" s="33" t="str">
        <f t="shared" si="2"/>
        <v>#DIV/0!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57">
        <v>0.0</v>
      </c>
      <c r="G34" s="57">
        <v>7.0</v>
      </c>
      <c r="AI34" s="33" t="str">
        <f t="shared" si="1"/>
        <v>#DIV/0!</v>
      </c>
      <c r="BG34" s="33" t="str">
        <f t="shared" si="2"/>
        <v>#DIV/0!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I35" s="33" t="str">
        <f t="shared" si="1"/>
        <v>#DIV/0!</v>
      </c>
      <c r="BG35" s="33" t="str">
        <f t="shared" si="2"/>
        <v>#DIV/0!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AI36" s="33" t="str">
        <f t="shared" si="1"/>
        <v>#DIV/0!</v>
      </c>
      <c r="BG36" s="33" t="str">
        <f t="shared" si="2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AI37" s="33" t="str">
        <f t="shared" si="1"/>
        <v>#DIV/0!</v>
      </c>
      <c r="BG37" s="33" t="str">
        <f t="shared" si="2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AI38" s="33" t="str">
        <f t="shared" si="1"/>
        <v>#DIV/0!</v>
      </c>
      <c r="BG38" s="33" t="str">
        <f t="shared" si="2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AI39" s="33" t="str">
        <f t="shared" si="1"/>
        <v>#DIV/0!</v>
      </c>
      <c r="BG39" s="33" t="str">
        <f t="shared" si="2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AI40" s="33" t="str">
        <f t="shared" si="1"/>
        <v>#DIV/0!</v>
      </c>
      <c r="BG40" s="33" t="str">
        <f t="shared" si="2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H41" s="57" t="s">
        <v>284</v>
      </c>
      <c r="AI41" s="33" t="str">
        <f t="shared" si="1"/>
        <v>#DIV/0!</v>
      </c>
      <c r="BG41" s="33" t="str">
        <f t="shared" si="2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0.0</v>
      </c>
      <c r="G42" s="57">
        <v>3.0</v>
      </c>
      <c r="AI42" s="33" t="str">
        <f t="shared" si="1"/>
        <v>#DIV/0!</v>
      </c>
      <c r="BG42" s="33" t="str">
        <f t="shared" si="2"/>
        <v>#DIV/0!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AI43" s="33" t="str">
        <f t="shared" si="1"/>
        <v>#DIV/0!</v>
      </c>
      <c r="BG43" s="33" t="str">
        <f t="shared" si="2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AI44" s="33" t="str">
        <f t="shared" si="1"/>
        <v>#DIV/0!</v>
      </c>
      <c r="BG44" s="33" t="str">
        <f t="shared" si="2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AI45" s="33" t="str">
        <f t="shared" si="1"/>
        <v>#DIV/0!</v>
      </c>
      <c r="BG45" s="33" t="str">
        <f t="shared" si="2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AI46" s="33" t="str">
        <f t="shared" si="1"/>
        <v>#DIV/0!</v>
      </c>
      <c r="BG46" s="33" t="str">
        <f t="shared" si="2"/>
        <v>#DIV/0!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0.89</v>
      </c>
      <c r="J47" s="57">
        <v>0.1108</v>
      </c>
      <c r="K47" s="57">
        <v>0.065</v>
      </c>
      <c r="L47" s="57">
        <v>0.925</v>
      </c>
      <c r="M47" s="57">
        <v>0.1156</v>
      </c>
      <c r="N47" s="57">
        <v>0.069</v>
      </c>
      <c r="O47" s="57">
        <v>1.22</v>
      </c>
      <c r="P47" s="57">
        <v>0.0367</v>
      </c>
      <c r="Q47" s="57">
        <v>0.016</v>
      </c>
      <c r="R47" s="57">
        <v>3.9</v>
      </c>
      <c r="S47" s="57" t="s">
        <v>60</v>
      </c>
      <c r="T47" s="57" t="s">
        <v>60</v>
      </c>
      <c r="AG47" s="57">
        <v>0.2731</v>
      </c>
      <c r="AH47" s="57">
        <v>0.156</v>
      </c>
      <c r="AI47" s="33">
        <f t="shared" si="1"/>
        <v>1.73375</v>
      </c>
      <c r="AJ47" s="57">
        <v>1.819</v>
      </c>
      <c r="AK47" s="57">
        <v>0.0828</v>
      </c>
      <c r="AL47" s="57">
        <v>0.049</v>
      </c>
      <c r="AM47" s="57">
        <v>3.09</v>
      </c>
      <c r="AN47" s="57">
        <v>0.0744</v>
      </c>
      <c r="AO47" s="57">
        <v>0.044</v>
      </c>
      <c r="AP47" s="57">
        <v>2.305</v>
      </c>
      <c r="AQ47" s="57">
        <v>0.0783</v>
      </c>
      <c r="AR47" s="57">
        <v>0.045</v>
      </c>
      <c r="AS47" s="57">
        <v>3.603</v>
      </c>
      <c r="AT47" s="57">
        <v>0.1185</v>
      </c>
      <c r="AU47" s="57">
        <v>0.053</v>
      </c>
      <c r="AX47" s="57">
        <v>0.071</v>
      </c>
      <c r="BE47" s="57">
        <v>0.1539</v>
      </c>
      <c r="BF47" s="57">
        <v>0.091</v>
      </c>
      <c r="BG47" s="33">
        <f t="shared" si="2"/>
        <v>2.70425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2.0</v>
      </c>
      <c r="G48" s="57">
        <v>1.0</v>
      </c>
      <c r="AI48" s="33" t="str">
        <f t="shared" si="1"/>
        <v>#DIV/0!</v>
      </c>
      <c r="AJ48" s="57">
        <v>1.24</v>
      </c>
      <c r="AK48" s="57">
        <v>0.0219</v>
      </c>
      <c r="AL48" s="57">
        <v>0.009</v>
      </c>
      <c r="AM48" s="57">
        <v>3.31</v>
      </c>
      <c r="AN48" s="57">
        <v>0.1466</v>
      </c>
      <c r="AO48" s="57">
        <v>0.01</v>
      </c>
      <c r="AP48" s="57">
        <v>1.68</v>
      </c>
      <c r="AQ48" s="57">
        <v>0.0149</v>
      </c>
      <c r="AR48" s="57">
        <v>0.006</v>
      </c>
      <c r="AS48" s="57">
        <v>1.66</v>
      </c>
      <c r="AT48" s="57">
        <v>0.0175</v>
      </c>
      <c r="AU48" s="57">
        <v>0.007</v>
      </c>
      <c r="BE48" s="57">
        <v>0.4809</v>
      </c>
      <c r="BF48" s="57">
        <v>0.176</v>
      </c>
      <c r="BG48" s="33">
        <f t="shared" si="2"/>
        <v>1.9725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I49" s="57">
        <v>1.39</v>
      </c>
      <c r="J49" s="57" t="s">
        <v>60</v>
      </c>
      <c r="L49" s="57">
        <v>1.57</v>
      </c>
      <c r="M49" s="57" t="s">
        <v>60</v>
      </c>
      <c r="O49" s="57">
        <v>1.47</v>
      </c>
      <c r="P49" s="57" t="s">
        <v>60</v>
      </c>
      <c r="AI49" s="33">
        <f t="shared" si="1"/>
        <v>1.476666667</v>
      </c>
      <c r="BG49" s="33" t="str">
        <f t="shared" si="2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1.0</v>
      </c>
      <c r="G50" s="57">
        <v>2.0</v>
      </c>
      <c r="I50" s="57">
        <v>1.29</v>
      </c>
      <c r="J50" s="57">
        <v>0.0542</v>
      </c>
      <c r="K50" s="57">
        <v>0.033</v>
      </c>
      <c r="L50" s="57">
        <v>1.91</v>
      </c>
      <c r="M50" s="57">
        <v>0.051</v>
      </c>
      <c r="N50" s="57">
        <v>0.033</v>
      </c>
      <c r="O50" s="57">
        <v>1.43</v>
      </c>
      <c r="P50" s="57" t="s">
        <v>60</v>
      </c>
      <c r="AI50" s="33">
        <f t="shared" si="1"/>
        <v>1.543333333</v>
      </c>
      <c r="AJ50" s="57">
        <v>3.29</v>
      </c>
      <c r="AK50" s="57">
        <v>0.0856</v>
      </c>
      <c r="AL50" s="57">
        <v>0.052</v>
      </c>
      <c r="AM50" s="57">
        <v>3.42</v>
      </c>
      <c r="AN50" s="57">
        <v>0.1156</v>
      </c>
      <c r="AO50" s="57">
        <v>0.07</v>
      </c>
      <c r="BE50" s="57">
        <v>0.3058</v>
      </c>
      <c r="BF50" s="57">
        <v>0.186</v>
      </c>
      <c r="BG50" s="33">
        <f t="shared" si="2"/>
        <v>3.355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AI51" s="33" t="str">
        <f t="shared" si="1"/>
        <v>#DIV/0!</v>
      </c>
      <c r="BG51" s="33" t="str">
        <f t="shared" si="2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AI52" s="33" t="str">
        <f t="shared" si="1"/>
        <v>#DIV/0!</v>
      </c>
      <c r="BG52" s="33" t="str">
        <f t="shared" si="2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AI53" s="33" t="str">
        <f t="shared" si="1"/>
        <v>#DIV/0!</v>
      </c>
      <c r="BG53" s="33" t="str">
        <f t="shared" si="2"/>
        <v>#DIV/0!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AI54" s="33" t="str">
        <f t="shared" si="1"/>
        <v>#DIV/0!</v>
      </c>
      <c r="BG54" s="33" t="str">
        <f t="shared" si="2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AI55" s="33" t="str">
        <f t="shared" si="1"/>
        <v>#DIV/0!</v>
      </c>
      <c r="BG55" s="33" t="str">
        <f t="shared" si="2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AI56" s="33" t="str">
        <f t="shared" si="1"/>
        <v>#DIV/0!</v>
      </c>
      <c r="BG56" s="33" t="str">
        <f t="shared" si="2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AI57" s="33" t="str">
        <f t="shared" si="1"/>
        <v>#DIV/0!</v>
      </c>
      <c r="BG57" s="33" t="str">
        <f t="shared" si="2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AI58" s="33" t="str">
        <f t="shared" si="1"/>
        <v>#DIV/0!</v>
      </c>
      <c r="BG58" s="33" t="str">
        <f t="shared" si="2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AI59" s="33" t="str">
        <f t="shared" si="1"/>
        <v>#DIV/0!</v>
      </c>
      <c r="BG59" s="33" t="str">
        <f t="shared" si="2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AI60" s="33" t="str">
        <f t="shared" si="1"/>
        <v>#DIV/0!</v>
      </c>
      <c r="BG60" s="33" t="str">
        <f t="shared" si="2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AI61" s="33" t="str">
        <f t="shared" si="1"/>
        <v>#DIV/0!</v>
      </c>
      <c r="BG61" s="33" t="str">
        <f t="shared" si="2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AI62" s="33" t="str">
        <f t="shared" si="1"/>
        <v>#DIV/0!</v>
      </c>
      <c r="BG62" s="33" t="str">
        <f t="shared" si="2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AI63" s="33" t="str">
        <f t="shared" si="1"/>
        <v>#DIV/0!</v>
      </c>
      <c r="BG63" s="33" t="str">
        <f t="shared" si="2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AI64" s="33" t="str">
        <f t="shared" si="1"/>
        <v>#DIV/0!</v>
      </c>
      <c r="BG64" s="33" t="str">
        <f t="shared" si="2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AI65" s="33" t="str">
        <f t="shared" si="1"/>
        <v>#DIV/0!</v>
      </c>
      <c r="BG65" s="33" t="str">
        <f t="shared" si="2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AI66" s="33" t="str">
        <f t="shared" si="1"/>
        <v>#DIV/0!</v>
      </c>
      <c r="BG66" s="33" t="str">
        <f t="shared" si="2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AI67" s="33" t="str">
        <f t="shared" si="1"/>
        <v>#DIV/0!</v>
      </c>
      <c r="BG67" s="33" t="str">
        <f t="shared" si="2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AI68" s="33" t="str">
        <f t="shared" si="1"/>
        <v>#DIV/0!</v>
      </c>
      <c r="BG68" s="33" t="str">
        <f t="shared" si="2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AI69" s="33" t="str">
        <f t="shared" si="1"/>
        <v>#DIV/0!</v>
      </c>
      <c r="BG69" s="33" t="str">
        <f t="shared" si="2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AI70" s="33" t="str">
        <f t="shared" si="1"/>
        <v>#DIV/0!</v>
      </c>
      <c r="BG70" s="33" t="str">
        <f t="shared" si="2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AI71" s="33" t="str">
        <f t="shared" si="1"/>
        <v>#DIV/0!</v>
      </c>
      <c r="BG71" s="33" t="str">
        <f t="shared" si="2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AI72" s="33" t="str">
        <f t="shared" si="1"/>
        <v>#DIV/0!</v>
      </c>
      <c r="BG72" s="33" t="str">
        <f t="shared" si="2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AI73" s="33" t="str">
        <f t="shared" si="1"/>
        <v>#DIV/0!</v>
      </c>
      <c r="BG73" s="33" t="str">
        <f t="shared" si="2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AI74" s="33" t="str">
        <f t="shared" si="1"/>
        <v>#DIV/0!</v>
      </c>
      <c r="BG74" s="33" t="str">
        <f t="shared" si="2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I75" s="33" t="str">
        <f t="shared" si="1"/>
        <v>#DIV/0!</v>
      </c>
      <c r="BG75" s="33" t="str">
        <f t="shared" si="2"/>
        <v>#DIV/0!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AI76" s="33" t="str">
        <f t="shared" si="1"/>
        <v>#DIV/0!</v>
      </c>
      <c r="BG76" s="33" t="str">
        <f t="shared" si="2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AI77" s="33" t="str">
        <f t="shared" si="1"/>
        <v>#DIV/0!</v>
      </c>
      <c r="BG77" s="33" t="str">
        <f t="shared" si="2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AI78" s="33" t="str">
        <f t="shared" si="1"/>
        <v>#DIV/0!</v>
      </c>
      <c r="BG78" s="33" t="str">
        <f t="shared" si="2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AI79" s="33" t="str">
        <f t="shared" si="1"/>
        <v>#DIV/0!</v>
      </c>
      <c r="BG79" s="33" t="str">
        <f t="shared" si="2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AI80" s="33" t="str">
        <f t="shared" si="1"/>
        <v>#DIV/0!</v>
      </c>
      <c r="BG80" s="33" t="str">
        <f t="shared" si="2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AI81" s="33" t="str">
        <f t="shared" si="1"/>
        <v>#DIV/0!</v>
      </c>
      <c r="BG81" s="33" t="str">
        <f t="shared" si="2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I82" s="33" t="str">
        <f t="shared" si="1"/>
        <v>#DIV/0!</v>
      </c>
      <c r="BG82" s="33" t="str">
        <f t="shared" si="2"/>
        <v>#DIV/0!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AI83" s="33" t="str">
        <f t="shared" si="1"/>
        <v>#DIV/0!</v>
      </c>
      <c r="BG83" s="33" t="str">
        <f t="shared" si="2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AI84" s="33" t="str">
        <f t="shared" si="1"/>
        <v>#DIV/0!</v>
      </c>
      <c r="BG84" s="33" t="str">
        <f t="shared" si="2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AI85" s="33" t="str">
        <f t="shared" si="1"/>
        <v>#DIV/0!</v>
      </c>
      <c r="BG85" s="33" t="str">
        <f t="shared" si="2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AI86" s="33" t="str">
        <f t="shared" si="1"/>
        <v>#DIV/0!</v>
      </c>
      <c r="BG86" s="33" t="str">
        <f t="shared" si="2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AI87" s="33" t="str">
        <f t="shared" si="1"/>
        <v>#DIV/0!</v>
      </c>
      <c r="BG87" s="33" t="str">
        <f t="shared" si="2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AI88" s="33" t="str">
        <f t="shared" si="1"/>
        <v>#DIV/0!</v>
      </c>
      <c r="BG88" s="33" t="str">
        <f t="shared" si="2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AI89" s="33" t="str">
        <f t="shared" si="1"/>
        <v>#DIV/0!</v>
      </c>
      <c r="BG89" s="33" t="str">
        <f t="shared" si="2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AI90" s="33" t="str">
        <f t="shared" si="1"/>
        <v>#DIV/0!</v>
      </c>
      <c r="BG90" s="33" t="str">
        <f t="shared" si="2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I91" s="33" t="str">
        <f t="shared" si="1"/>
        <v>#DIV/0!</v>
      </c>
      <c r="BG91" s="33" t="str">
        <f t="shared" si="2"/>
        <v>#DIV/0!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57">
        <v>0.0</v>
      </c>
      <c r="G92" s="57">
        <v>1.0</v>
      </c>
      <c r="AI92" s="33" t="str">
        <f t="shared" si="1"/>
        <v>#DIV/0!</v>
      </c>
      <c r="BG92" s="33" t="str">
        <f t="shared" si="2"/>
        <v>#DIV/0!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57">
        <v>0.0</v>
      </c>
      <c r="G93" s="57">
        <v>2.0</v>
      </c>
      <c r="AI93" s="33" t="str">
        <f t="shared" si="1"/>
        <v>#DIV/0!</v>
      </c>
      <c r="BG93" s="33" t="str">
        <f t="shared" si="2"/>
        <v>#DIV/0!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57">
        <v>0.0</v>
      </c>
      <c r="G94" s="57">
        <v>2.0</v>
      </c>
      <c r="AI94" s="33" t="str">
        <f t="shared" si="1"/>
        <v>#DIV/0!</v>
      </c>
      <c r="BG94" s="33" t="str">
        <f t="shared" si="2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AI95" s="33" t="str">
        <f t="shared" si="1"/>
        <v>#DIV/0!</v>
      </c>
      <c r="BG95" s="33" t="str">
        <f t="shared" si="2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AI96" s="33" t="str">
        <f t="shared" si="1"/>
        <v>#DIV/0!</v>
      </c>
      <c r="BG96" s="33" t="str">
        <f t="shared" si="2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AI97" s="33" t="str">
        <f t="shared" si="1"/>
        <v>#DIV/0!</v>
      </c>
      <c r="BG97" s="33" t="str">
        <f t="shared" si="2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AI98" s="33" t="str">
        <f t="shared" si="1"/>
        <v>#DIV/0!</v>
      </c>
      <c r="BG98" s="33" t="str">
        <f t="shared" si="2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AI99" s="33" t="str">
        <f t="shared" si="1"/>
        <v>#DIV/0!</v>
      </c>
      <c r="BG99" s="33" t="str">
        <f t="shared" si="2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AI100" s="33" t="str">
        <f t="shared" si="1"/>
        <v>#DIV/0!</v>
      </c>
      <c r="BG100" s="33" t="str">
        <f t="shared" si="2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AI101" s="33" t="str">
        <f t="shared" si="1"/>
        <v>#DIV/0!</v>
      </c>
      <c r="BG101" s="33" t="str">
        <f t="shared" si="2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AI102" s="33" t="str">
        <f t="shared" si="1"/>
        <v>#DIV/0!</v>
      </c>
      <c r="BG102" s="33" t="str">
        <f t="shared" si="2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AI103" s="33" t="str">
        <f t="shared" si="1"/>
        <v>#DIV/0!</v>
      </c>
      <c r="BG103" s="33" t="str">
        <f t="shared" si="2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AI104" s="33" t="str">
        <f t="shared" si="1"/>
        <v>#DIV/0!</v>
      </c>
      <c r="BG104" s="33" t="str">
        <f t="shared" si="2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AI105" s="33" t="str">
        <f t="shared" si="1"/>
        <v>#DIV/0!</v>
      </c>
      <c r="BG105" s="33" t="str">
        <f t="shared" si="2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AI106" s="33" t="str">
        <f t="shared" si="1"/>
        <v>#DIV/0!</v>
      </c>
      <c r="BG106" s="33" t="str">
        <f t="shared" si="2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57">
        <v>0.0</v>
      </c>
      <c r="G107" s="57">
        <v>8.0</v>
      </c>
      <c r="I107" s="57">
        <v>0.841</v>
      </c>
      <c r="J107" s="57">
        <v>0.142</v>
      </c>
      <c r="K107" s="57">
        <v>0.058</v>
      </c>
      <c r="L107" s="57">
        <v>1.32</v>
      </c>
      <c r="M107" s="57">
        <v>0.1173</v>
      </c>
      <c r="N107" s="57">
        <v>0.044</v>
      </c>
      <c r="O107" s="57">
        <v>1.35</v>
      </c>
      <c r="P107" s="57">
        <v>0.1452</v>
      </c>
      <c r="Q107" s="57">
        <v>0.057</v>
      </c>
      <c r="R107" s="57">
        <v>1.226</v>
      </c>
      <c r="S107" s="57">
        <v>0.237</v>
      </c>
      <c r="T107" s="57">
        <v>0.105</v>
      </c>
      <c r="U107" s="57">
        <v>1.39</v>
      </c>
      <c r="V107" s="57">
        <v>0.1232</v>
      </c>
      <c r="W107" s="57">
        <v>0.048</v>
      </c>
      <c r="AG107" s="57">
        <v>0.1502</v>
      </c>
      <c r="AH107" s="57">
        <v>0.06</v>
      </c>
      <c r="AI107" s="33">
        <f t="shared" si="1"/>
        <v>1.2254</v>
      </c>
      <c r="AJ107" s="57">
        <v>0.43</v>
      </c>
      <c r="AK107" s="57">
        <v>0.1304</v>
      </c>
      <c r="AL107" s="57">
        <v>0.057</v>
      </c>
      <c r="AM107" s="57">
        <v>1.93</v>
      </c>
      <c r="AN107" s="57">
        <v>0.0978</v>
      </c>
      <c r="AO107" s="57">
        <v>0.04</v>
      </c>
      <c r="AP107" s="57">
        <v>1.96</v>
      </c>
      <c r="AQ107" s="57">
        <v>0.1348</v>
      </c>
      <c r="AR107" s="57">
        <v>0.062</v>
      </c>
      <c r="AS107" s="33">
        <f>average(1.74,2.25)</f>
        <v>1.995</v>
      </c>
      <c r="AT107" s="57">
        <v>0.1554</v>
      </c>
      <c r="AU107" s="57">
        <v>0.067</v>
      </c>
      <c r="AX107" s="57">
        <v>0.042</v>
      </c>
      <c r="BE107" s="57">
        <v>0.225</v>
      </c>
      <c r="BF107" s="57">
        <v>0.109</v>
      </c>
      <c r="BG107" s="33">
        <f t="shared" si="2"/>
        <v>1.57875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AI108" s="33" t="str">
        <f t="shared" si="1"/>
        <v>#DIV/0!</v>
      </c>
      <c r="BG108" s="33" t="str">
        <f t="shared" si="2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AI109" s="33" t="str">
        <f t="shared" si="1"/>
        <v>#DIV/0!</v>
      </c>
      <c r="BG109" s="33" t="str">
        <f t="shared" si="2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F110" s="57">
        <v>0.0</v>
      </c>
      <c r="G110" s="57">
        <v>8.0</v>
      </c>
      <c r="I110" s="57">
        <v>0.81</v>
      </c>
      <c r="J110" s="57">
        <v>0.1738</v>
      </c>
      <c r="K110" s="57">
        <v>0.082</v>
      </c>
      <c r="L110" s="57">
        <v>0.778</v>
      </c>
      <c r="M110" s="57">
        <v>0.2153</v>
      </c>
      <c r="N110" s="57">
        <v>0.1</v>
      </c>
      <c r="AG110" s="57">
        <v>0.6252</v>
      </c>
      <c r="AH110" s="57">
        <v>0.287</v>
      </c>
      <c r="AI110" s="33">
        <f t="shared" si="1"/>
        <v>0.794</v>
      </c>
      <c r="AJ110" s="57">
        <v>2.7</v>
      </c>
      <c r="AK110" s="57">
        <v>0.1876</v>
      </c>
      <c r="AL110" s="57">
        <v>0.095</v>
      </c>
      <c r="AM110" s="57">
        <v>2.69</v>
      </c>
      <c r="AN110" s="57">
        <v>0.1933</v>
      </c>
      <c r="AO110" s="57">
        <v>0.101</v>
      </c>
      <c r="BE110" s="57">
        <v>0.7026</v>
      </c>
      <c r="BF110" s="57">
        <v>0.355</v>
      </c>
      <c r="BG110" s="33">
        <f t="shared" si="2"/>
        <v>2.695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I111" s="33" t="str">
        <f t="shared" si="1"/>
        <v>#DIV/0!</v>
      </c>
      <c r="BG111" s="33" t="str">
        <f t="shared" si="2"/>
        <v>#DIV/0!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F112" s="57">
        <v>0.0</v>
      </c>
      <c r="G112" s="57">
        <v>7.0</v>
      </c>
      <c r="AI112" s="33" t="str">
        <f t="shared" si="1"/>
        <v>#DIV/0!</v>
      </c>
      <c r="AJ112" s="57">
        <v>2.49</v>
      </c>
      <c r="AK112" s="57">
        <v>0.0883</v>
      </c>
      <c r="AL112" s="57">
        <v>0.043</v>
      </c>
      <c r="AM112" s="57">
        <v>2.39</v>
      </c>
      <c r="AN112" s="57">
        <v>0.1475</v>
      </c>
      <c r="AO112" s="57">
        <v>0.071</v>
      </c>
      <c r="AP112" s="57">
        <v>1.945</v>
      </c>
      <c r="AQ112" s="57">
        <v>0.0884</v>
      </c>
      <c r="AR112" s="57">
        <v>0.04</v>
      </c>
      <c r="AS112" s="57">
        <v>2.032</v>
      </c>
      <c r="AT112" s="57">
        <v>0.0937</v>
      </c>
      <c r="AU112" s="57">
        <v>0.046</v>
      </c>
      <c r="AV112" s="57">
        <v>2.504</v>
      </c>
      <c r="AW112" s="57">
        <v>0.0861</v>
      </c>
      <c r="AX112" s="57">
        <v>0.042</v>
      </c>
      <c r="BE112" s="57">
        <v>0.0819</v>
      </c>
      <c r="BF112" s="57">
        <v>0.039</v>
      </c>
      <c r="BG112" s="33">
        <f t="shared" si="2"/>
        <v>2.2722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F113" s="57">
        <v>0.0</v>
      </c>
      <c r="G113" s="57">
        <v>8.0</v>
      </c>
      <c r="AI113" s="33" t="str">
        <f t="shared" si="1"/>
        <v>#DIV/0!</v>
      </c>
      <c r="BG113" s="33" t="str">
        <f t="shared" si="2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F114" s="57">
        <v>0.0</v>
      </c>
      <c r="G114" s="57">
        <v>9.0</v>
      </c>
      <c r="AI114" s="33" t="str">
        <f t="shared" si="1"/>
        <v>#DIV/0!</v>
      </c>
      <c r="BG114" s="33" t="str">
        <f t="shared" si="2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F115" s="57">
        <v>0.0</v>
      </c>
      <c r="G115" s="57">
        <v>8.0</v>
      </c>
      <c r="AI115" s="33" t="str">
        <f t="shared" si="1"/>
        <v>#DIV/0!</v>
      </c>
      <c r="BG115" s="33" t="str">
        <f t="shared" si="2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F116" s="57">
        <v>0.0</v>
      </c>
      <c r="G116" s="57">
        <v>7.0</v>
      </c>
      <c r="AI116" s="33" t="str">
        <f t="shared" si="1"/>
        <v>#DIV/0!</v>
      </c>
      <c r="BG116" s="33" t="str">
        <f t="shared" si="2"/>
        <v>#DIV/0!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  <c r="AI117" s="33" t="str">
        <f t="shared" si="1"/>
        <v>#DIV/0!</v>
      </c>
      <c r="BG117" s="33" t="str">
        <f t="shared" si="2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  <c r="I118" s="57">
        <v>2.1</v>
      </c>
      <c r="J118" s="57">
        <v>0.4308</v>
      </c>
      <c r="K118" s="57">
        <v>0.171</v>
      </c>
      <c r="L118" s="57">
        <v>1.76</v>
      </c>
      <c r="M118" s="57">
        <v>0.6652</v>
      </c>
      <c r="N118" s="57">
        <v>0.218</v>
      </c>
      <c r="O118" s="57">
        <v>1.98</v>
      </c>
      <c r="P118" s="57">
        <v>0.4807</v>
      </c>
      <c r="Q118" s="57">
        <v>0.222</v>
      </c>
      <c r="R118" s="57">
        <v>2.04</v>
      </c>
      <c r="S118" s="57">
        <v>0.3734</v>
      </c>
      <c r="T118" s="57">
        <v>0.148</v>
      </c>
      <c r="U118" s="57">
        <v>1.8</v>
      </c>
      <c r="V118" s="57">
        <v>0.3326</v>
      </c>
      <c r="W118" s="57">
        <v>0.119</v>
      </c>
      <c r="AG118" s="57">
        <v>1.724</v>
      </c>
      <c r="AH118" s="57">
        <v>0.709</v>
      </c>
      <c r="AI118" s="33">
        <f t="shared" si="1"/>
        <v>1.936</v>
      </c>
      <c r="BG118" s="33" t="str">
        <f t="shared" si="2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  <c r="AI119" s="33" t="str">
        <f t="shared" si="1"/>
        <v>#DIV/0!</v>
      </c>
      <c r="BG119" s="33" t="str">
        <f t="shared" si="2"/>
        <v>#DIV/0!</v>
      </c>
    </row>
    <row r="120">
      <c r="A120" s="57" t="s">
        <v>129</v>
      </c>
      <c r="B120" s="76" t="s">
        <v>148</v>
      </c>
      <c r="C120" s="57" t="s">
        <v>265</v>
      </c>
      <c r="D120" s="54" t="s">
        <v>58</v>
      </c>
      <c r="E120" s="57">
        <v>2093.0</v>
      </c>
      <c r="I120" s="57">
        <v>0.35</v>
      </c>
      <c r="J120" s="57">
        <v>0.2452</v>
      </c>
      <c r="K120" s="57">
        <v>0.158</v>
      </c>
      <c r="L120" s="57">
        <v>0.51</v>
      </c>
      <c r="M120" s="57">
        <v>0.3532</v>
      </c>
      <c r="N120" s="57">
        <v>0.229</v>
      </c>
      <c r="O120" s="57">
        <v>0.25</v>
      </c>
      <c r="P120" s="57">
        <v>0.2809</v>
      </c>
      <c r="Q120" s="57">
        <v>0.178</v>
      </c>
      <c r="R120" s="57">
        <v>0.18</v>
      </c>
      <c r="S120" s="57">
        <v>0.363</v>
      </c>
      <c r="T120" s="57">
        <v>0.228</v>
      </c>
      <c r="AG120" s="57">
        <v>0.7345</v>
      </c>
      <c r="AH120" s="57">
        <v>0.472</v>
      </c>
      <c r="AI120" s="33">
        <f t="shared" si="1"/>
        <v>0.3225</v>
      </c>
      <c r="BG120" s="33" t="str">
        <f t="shared" si="2"/>
        <v>#DIV/0!</v>
      </c>
    </row>
    <row r="121">
      <c r="A121" s="57" t="s">
        <v>129</v>
      </c>
      <c r="B121" s="76" t="s">
        <v>148</v>
      </c>
      <c r="C121" s="57" t="s">
        <v>265</v>
      </c>
      <c r="D121" s="54" t="s">
        <v>58</v>
      </c>
      <c r="E121" s="57">
        <v>2092.0</v>
      </c>
      <c r="I121" s="57">
        <v>0.286</v>
      </c>
      <c r="J121" s="57">
        <v>0.2323</v>
      </c>
      <c r="K121" s="57">
        <v>0.143</v>
      </c>
      <c r="L121" s="57">
        <v>0.2</v>
      </c>
      <c r="M121" s="57">
        <v>0.2821</v>
      </c>
      <c r="N121" s="57">
        <v>0.165</v>
      </c>
      <c r="O121" s="57">
        <v>0.264</v>
      </c>
      <c r="P121" s="57">
        <v>0.235</v>
      </c>
      <c r="Q121" s="57">
        <v>0.143</v>
      </c>
      <c r="AG121" s="57">
        <v>1.3508</v>
      </c>
      <c r="AH121" s="57">
        <v>0.824</v>
      </c>
      <c r="AI121" s="33">
        <f t="shared" si="1"/>
        <v>0.25</v>
      </c>
      <c r="BG121" s="33" t="str">
        <f t="shared" si="2"/>
        <v>#DIV/0!</v>
      </c>
    </row>
    <row r="122">
      <c r="A122" s="57" t="s">
        <v>129</v>
      </c>
      <c r="B122" s="76" t="s">
        <v>148</v>
      </c>
      <c r="C122" s="57" t="s">
        <v>265</v>
      </c>
      <c r="D122" s="54" t="s">
        <v>58</v>
      </c>
      <c r="E122" s="57">
        <v>2091.0</v>
      </c>
      <c r="I122" s="57">
        <v>0.373</v>
      </c>
      <c r="J122" s="57">
        <v>0.3789</v>
      </c>
      <c r="K122" s="57">
        <v>0.223</v>
      </c>
      <c r="L122" s="57">
        <v>0.296</v>
      </c>
      <c r="M122" s="57">
        <v>0.4072</v>
      </c>
      <c r="N122" s="57">
        <v>0.237</v>
      </c>
      <c r="O122" s="57">
        <v>0.275</v>
      </c>
      <c r="P122" s="57">
        <v>0.3382</v>
      </c>
      <c r="Q122" s="57">
        <v>0.199</v>
      </c>
      <c r="AG122" s="57">
        <v>1.2569</v>
      </c>
      <c r="AH122" s="57">
        <v>0.759</v>
      </c>
      <c r="AI122" s="33">
        <f t="shared" si="1"/>
        <v>0.3146666667</v>
      </c>
      <c r="BG122" s="33" t="str">
        <f t="shared" si="2"/>
        <v>#DIV/0!</v>
      </c>
    </row>
    <row r="123">
      <c r="A123" s="57" t="s">
        <v>129</v>
      </c>
      <c r="B123" s="76" t="s">
        <v>148</v>
      </c>
      <c r="C123" s="57" t="s">
        <v>265</v>
      </c>
      <c r="D123" s="54" t="s">
        <v>64</v>
      </c>
      <c r="E123" s="57">
        <v>2090.0</v>
      </c>
      <c r="F123" s="57">
        <v>0.0</v>
      </c>
      <c r="G123" s="57">
        <v>4.0</v>
      </c>
      <c r="I123" s="57">
        <v>1.74</v>
      </c>
      <c r="J123" s="57" t="s">
        <v>60</v>
      </c>
      <c r="L123" s="57">
        <v>0.579</v>
      </c>
      <c r="M123" s="57" t="s">
        <v>60</v>
      </c>
      <c r="AI123" s="33">
        <f t="shared" si="1"/>
        <v>1.1595</v>
      </c>
      <c r="BG123" s="33" t="str">
        <f t="shared" si="2"/>
        <v>#DIV/0!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2089.0</v>
      </c>
      <c r="I124" s="57">
        <v>0.99</v>
      </c>
      <c r="J124" s="57">
        <v>0.4242</v>
      </c>
      <c r="K124" s="57">
        <v>0.259</v>
      </c>
      <c r="L124" s="57">
        <v>1.5</v>
      </c>
      <c r="M124" s="57">
        <v>0.7123</v>
      </c>
      <c r="N124" s="57">
        <v>0.45</v>
      </c>
      <c r="O124" s="57">
        <v>1.5</v>
      </c>
      <c r="P124" s="57">
        <v>0.3219</v>
      </c>
      <c r="Q124" s="57">
        <v>0.195</v>
      </c>
      <c r="R124" s="57">
        <v>0.6</v>
      </c>
      <c r="S124" s="57">
        <v>0.3605</v>
      </c>
      <c r="T124" s="57">
        <v>0.224</v>
      </c>
      <c r="U124" s="57">
        <v>0.45</v>
      </c>
      <c r="V124" s="57">
        <v>0.263</v>
      </c>
      <c r="W124" s="57">
        <v>0.156</v>
      </c>
      <c r="X124" s="57">
        <v>0.32</v>
      </c>
      <c r="Y124" s="57">
        <v>0.2506</v>
      </c>
      <c r="Z124" s="57">
        <v>0.152</v>
      </c>
      <c r="AA124" s="57">
        <v>1.49</v>
      </c>
      <c r="AB124" s="57">
        <v>0.4046</v>
      </c>
      <c r="AC124" s="57">
        <v>0.25</v>
      </c>
      <c r="AD124" s="57">
        <v>1.19</v>
      </c>
      <c r="AE124" s="57">
        <v>0.19</v>
      </c>
      <c r="AF124" s="57">
        <v>0.117</v>
      </c>
      <c r="AG124" s="57">
        <v>0.214</v>
      </c>
      <c r="AH124" s="57">
        <v>0.131</v>
      </c>
      <c r="AI124" s="33">
        <f t="shared" si="1"/>
        <v>1.005</v>
      </c>
      <c r="BG124" s="33" t="str">
        <f t="shared" si="2"/>
        <v>#DIV/0!</v>
      </c>
    </row>
    <row r="125">
      <c r="A125" s="57" t="s">
        <v>129</v>
      </c>
      <c r="B125" s="76" t="s">
        <v>148</v>
      </c>
      <c r="C125" s="57" t="s">
        <v>265</v>
      </c>
      <c r="D125" s="54" t="s">
        <v>64</v>
      </c>
      <c r="E125" s="57">
        <v>2088.0</v>
      </c>
      <c r="F125" s="57">
        <v>0.0</v>
      </c>
      <c r="G125" s="57">
        <v>4.0</v>
      </c>
      <c r="I125" s="57">
        <v>1.43</v>
      </c>
      <c r="J125" s="57" t="s">
        <v>60</v>
      </c>
      <c r="L125" s="57">
        <v>1.32</v>
      </c>
      <c r="M125" s="57" t="s">
        <v>60</v>
      </c>
      <c r="O125" s="57">
        <v>1.5</v>
      </c>
      <c r="P125" s="57" t="s">
        <v>60</v>
      </c>
      <c r="AI125" s="33">
        <f t="shared" si="1"/>
        <v>1.416666667</v>
      </c>
      <c r="BG125" s="33" t="str">
        <f t="shared" si="2"/>
        <v>#DIV/0!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2087.0</v>
      </c>
      <c r="F126" s="57">
        <v>0.0</v>
      </c>
      <c r="G126" s="57">
        <v>3.0</v>
      </c>
      <c r="I126" s="57">
        <v>1.17</v>
      </c>
      <c r="J126" s="57" t="s">
        <v>60</v>
      </c>
      <c r="L126" s="57">
        <v>1.13</v>
      </c>
      <c r="M126" s="57" t="s">
        <v>60</v>
      </c>
      <c r="AI126" s="33">
        <f t="shared" si="1"/>
        <v>1.15</v>
      </c>
      <c r="BG126" s="33" t="str">
        <f t="shared" si="2"/>
        <v>#DIV/0!</v>
      </c>
    </row>
    <row r="127">
      <c r="A127" s="57" t="s">
        <v>129</v>
      </c>
      <c r="B127" s="76" t="s">
        <v>148</v>
      </c>
      <c r="C127" s="57" t="s">
        <v>265</v>
      </c>
      <c r="D127" s="54" t="s">
        <v>64</v>
      </c>
      <c r="E127" s="57">
        <v>2086.0</v>
      </c>
      <c r="F127" s="57">
        <v>0.0</v>
      </c>
      <c r="G127" s="57">
        <v>2.0</v>
      </c>
      <c r="I127" s="57">
        <v>0.458</v>
      </c>
      <c r="J127" s="57" t="s">
        <v>60</v>
      </c>
      <c r="L127" s="57">
        <v>1.3</v>
      </c>
      <c r="M127" s="57" t="s">
        <v>60</v>
      </c>
      <c r="O127" s="57">
        <v>0.916</v>
      </c>
      <c r="P127" s="57" t="s">
        <v>60</v>
      </c>
      <c r="R127" s="57">
        <v>1.07</v>
      </c>
      <c r="S127" s="57" t="s">
        <v>60</v>
      </c>
      <c r="AI127" s="33">
        <f t="shared" si="1"/>
        <v>0.936</v>
      </c>
      <c r="BG127" s="33" t="str">
        <f t="shared" si="2"/>
        <v>#DIV/0!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2085.0</v>
      </c>
      <c r="F128" s="57">
        <v>1.0</v>
      </c>
      <c r="G128" s="57">
        <v>1.0</v>
      </c>
      <c r="I128" s="57">
        <v>1.149</v>
      </c>
      <c r="J128" s="57" t="s">
        <v>60</v>
      </c>
      <c r="L128" s="57">
        <v>1.26</v>
      </c>
      <c r="M128" s="57" t="s">
        <v>60</v>
      </c>
      <c r="O128" s="57">
        <v>1.13</v>
      </c>
      <c r="P128" s="57" t="s">
        <v>60</v>
      </c>
      <c r="AI128" s="33">
        <f t="shared" si="1"/>
        <v>1.179666667</v>
      </c>
      <c r="BG128" s="33" t="str">
        <f t="shared" si="2"/>
        <v>#DIV/0!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  <c r="F129" s="57">
        <v>0.0</v>
      </c>
      <c r="G129" s="57">
        <v>7.0</v>
      </c>
      <c r="I129" s="57">
        <v>1.64</v>
      </c>
      <c r="J129" s="57">
        <v>0.174</v>
      </c>
      <c r="K129" s="57">
        <v>0.087</v>
      </c>
      <c r="L129" s="57">
        <v>1.315</v>
      </c>
      <c r="M129" s="57">
        <v>0.236</v>
      </c>
      <c r="N129" s="57">
        <v>0.113</v>
      </c>
      <c r="O129" s="57">
        <v>1.786</v>
      </c>
      <c r="P129" s="57">
        <v>0.2114</v>
      </c>
      <c r="Q129" s="57">
        <v>0.103</v>
      </c>
      <c r="R129" s="57">
        <v>1.59</v>
      </c>
      <c r="S129" s="57">
        <v>0.2139</v>
      </c>
      <c r="T129" s="57">
        <v>0.102</v>
      </c>
      <c r="AG129" s="57">
        <v>0.6473</v>
      </c>
      <c r="AH129" s="57">
        <v>0.304</v>
      </c>
      <c r="AI129" s="33">
        <f t="shared" si="1"/>
        <v>1.58275</v>
      </c>
      <c r="BG129" s="33" t="str">
        <f t="shared" si="2"/>
        <v>#DIV/0!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  <c r="F130" s="57">
        <v>0.0</v>
      </c>
      <c r="G130" s="57">
        <v>6.0</v>
      </c>
      <c r="I130" s="57">
        <v>1.52</v>
      </c>
      <c r="J130" s="57">
        <v>0.1254</v>
      </c>
      <c r="K130" s="57">
        <v>0.055</v>
      </c>
      <c r="L130" s="57">
        <v>1.14</v>
      </c>
      <c r="M130" s="57">
        <v>0.1518</v>
      </c>
      <c r="N130" s="57">
        <v>0.061</v>
      </c>
      <c r="O130" s="57">
        <v>1.53</v>
      </c>
      <c r="P130" s="57">
        <v>0.2002</v>
      </c>
      <c r="Q130" s="57">
        <v>0.078</v>
      </c>
      <c r="AG130" s="57">
        <v>0.5049</v>
      </c>
      <c r="AH130" s="57">
        <v>0.211</v>
      </c>
      <c r="AI130" s="33">
        <f t="shared" si="1"/>
        <v>1.396666667</v>
      </c>
      <c r="BG130" s="33" t="str">
        <f t="shared" si="2"/>
        <v>#DIV/0!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  <c r="I131" s="57">
        <v>0.92</v>
      </c>
      <c r="J131" s="57">
        <v>0.3054</v>
      </c>
      <c r="K131" s="57">
        <v>0.155</v>
      </c>
      <c r="L131" s="57">
        <v>0.55</v>
      </c>
      <c r="M131" s="57">
        <v>0.3707</v>
      </c>
      <c r="N131" s="57">
        <v>0.216</v>
      </c>
      <c r="O131" s="57">
        <v>1.56</v>
      </c>
      <c r="P131" s="57">
        <v>0.3022</v>
      </c>
      <c r="Q131" s="57">
        <v>0.157</v>
      </c>
      <c r="R131" s="57">
        <v>0.98</v>
      </c>
      <c r="S131" s="57">
        <v>0.3463</v>
      </c>
      <c r="T131" s="57">
        <v>0.18</v>
      </c>
      <c r="AG131" s="57">
        <v>1.8375</v>
      </c>
      <c r="AH131" s="57">
        <v>1.027</v>
      </c>
      <c r="AI131" s="33">
        <f t="shared" si="1"/>
        <v>1.0025</v>
      </c>
      <c r="BG131" s="33" t="str">
        <f t="shared" si="2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  <c r="I132" s="57">
        <v>0.782</v>
      </c>
      <c r="J132" s="57">
        <v>0.2919</v>
      </c>
      <c r="K132" s="57">
        <v>0.143</v>
      </c>
      <c r="L132" s="57">
        <v>0.645</v>
      </c>
      <c r="M132" s="57">
        <v>0.4059</v>
      </c>
      <c r="N132" s="57">
        <v>0.188</v>
      </c>
      <c r="O132" s="57">
        <v>0.779</v>
      </c>
      <c r="P132" s="57">
        <v>0.4371</v>
      </c>
      <c r="Q132" s="57">
        <v>0.261</v>
      </c>
      <c r="R132" s="57">
        <v>0.617</v>
      </c>
      <c r="S132" s="57">
        <v>0.308</v>
      </c>
      <c r="T132" s="57">
        <v>0.187</v>
      </c>
      <c r="AG132" s="57">
        <v>2.3073</v>
      </c>
      <c r="AH132" s="57">
        <v>1.21</v>
      </c>
      <c r="AI132" s="33">
        <f t="shared" si="1"/>
        <v>0.70575</v>
      </c>
      <c r="BG132" s="33" t="str">
        <f t="shared" si="2"/>
        <v>#DIV/0!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  <c r="F133" s="57">
        <v>0.0</v>
      </c>
      <c r="G133" s="57">
        <v>8.0</v>
      </c>
      <c r="I133" s="57">
        <v>0.77</v>
      </c>
      <c r="J133" s="57">
        <v>0.2779</v>
      </c>
      <c r="K133" s="57">
        <v>0.116</v>
      </c>
      <c r="L133" s="57">
        <v>0.9</v>
      </c>
      <c r="M133" s="57">
        <v>0.2038</v>
      </c>
      <c r="N133" s="57">
        <v>0.081</v>
      </c>
      <c r="O133" s="57">
        <v>1.26</v>
      </c>
      <c r="P133" s="57">
        <v>0.187</v>
      </c>
      <c r="Q133" s="57">
        <v>0.073</v>
      </c>
      <c r="R133" s="57">
        <v>1.44</v>
      </c>
      <c r="S133" s="57">
        <v>0.2177</v>
      </c>
      <c r="T133" s="57">
        <v>0.1</v>
      </c>
      <c r="AG133" s="57">
        <v>0.6158</v>
      </c>
      <c r="AH133" s="57">
        <v>0.235</v>
      </c>
      <c r="AI133" s="33">
        <f t="shared" si="1"/>
        <v>1.0925</v>
      </c>
      <c r="BG133" s="33" t="str">
        <f t="shared" si="2"/>
        <v>#DIV/0!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  <c r="F134" s="57">
        <v>0.0</v>
      </c>
      <c r="G134" s="57">
        <v>7.0</v>
      </c>
      <c r="I134" s="57">
        <v>1.1</v>
      </c>
      <c r="J134" s="57">
        <v>0.1097</v>
      </c>
      <c r="K134" s="57">
        <v>0.05</v>
      </c>
      <c r="L134" s="57">
        <v>1.35</v>
      </c>
      <c r="M134" s="57">
        <v>0.1081</v>
      </c>
      <c r="N134" s="57">
        <v>0.05</v>
      </c>
      <c r="O134" s="57">
        <v>1.42</v>
      </c>
      <c r="P134" s="57">
        <v>0.1479</v>
      </c>
      <c r="Q134" s="57">
        <v>0.064</v>
      </c>
      <c r="R134" s="57">
        <v>1.5</v>
      </c>
      <c r="S134" s="57">
        <v>0.0972</v>
      </c>
      <c r="T134" s="57">
        <v>0.045</v>
      </c>
      <c r="AG134" s="57">
        <v>0.2484</v>
      </c>
      <c r="AH134" s="57">
        <v>0.113</v>
      </c>
      <c r="AI134" s="33">
        <f t="shared" si="1"/>
        <v>1.3425</v>
      </c>
      <c r="BG134" s="33" t="str">
        <f t="shared" si="2"/>
        <v>#DIV/0!</v>
      </c>
    </row>
    <row r="135">
      <c r="A135" s="57" t="s">
        <v>141</v>
      </c>
      <c r="B135" s="76" t="s">
        <v>150</v>
      </c>
      <c r="C135" s="57" t="s">
        <v>266</v>
      </c>
      <c r="D135" s="54" t="s">
        <v>64</v>
      </c>
      <c r="E135" s="57">
        <v>2026.0</v>
      </c>
      <c r="F135" s="57">
        <v>0.0</v>
      </c>
      <c r="G135" s="57">
        <v>6.0</v>
      </c>
      <c r="I135" s="57">
        <v>1.6</v>
      </c>
      <c r="J135" s="57">
        <v>0.133</v>
      </c>
      <c r="K135" s="57">
        <v>0.05</v>
      </c>
      <c r="L135" s="57">
        <v>1.15</v>
      </c>
      <c r="M135" s="57">
        <v>0.1327</v>
      </c>
      <c r="N135" s="57">
        <v>0.053</v>
      </c>
      <c r="O135" s="57">
        <v>1.59</v>
      </c>
      <c r="P135" s="57">
        <v>0.1909</v>
      </c>
      <c r="Q135" s="57">
        <v>0.076</v>
      </c>
      <c r="R135" s="57">
        <v>1.43</v>
      </c>
      <c r="S135" s="57">
        <v>0.1652</v>
      </c>
      <c r="T135" s="57">
        <v>0.068</v>
      </c>
      <c r="AG135" s="57">
        <v>0.758</v>
      </c>
      <c r="AH135" s="57">
        <v>0.297</v>
      </c>
      <c r="AI135" s="33">
        <f t="shared" si="1"/>
        <v>1.4425</v>
      </c>
      <c r="BG135" s="33" t="str">
        <f t="shared" si="2"/>
        <v>#DIV/0!</v>
      </c>
    </row>
    <row r="136">
      <c r="A136" s="57" t="s">
        <v>141</v>
      </c>
      <c r="B136" s="76" t="s">
        <v>150</v>
      </c>
      <c r="C136" s="57" t="s">
        <v>266</v>
      </c>
      <c r="D136" s="54" t="s">
        <v>64</v>
      </c>
      <c r="E136" s="57">
        <v>2027.0</v>
      </c>
      <c r="F136" s="57">
        <v>0.0</v>
      </c>
      <c r="G136" s="57">
        <v>7.0</v>
      </c>
      <c r="I136" s="57">
        <v>1.42</v>
      </c>
      <c r="J136" s="57">
        <v>0.0967</v>
      </c>
      <c r="K136" s="57">
        <v>0.079</v>
      </c>
      <c r="L136" s="57">
        <v>1.6</v>
      </c>
      <c r="M136" s="57">
        <v>0.0958</v>
      </c>
      <c r="N136" s="57">
        <v>0.094</v>
      </c>
      <c r="O136" s="57">
        <v>1.55</v>
      </c>
      <c r="P136" s="57">
        <v>0.1248</v>
      </c>
      <c r="Q136" s="57">
        <v>0.051</v>
      </c>
      <c r="R136" s="57">
        <v>1.4</v>
      </c>
      <c r="S136" s="57">
        <v>0.1722</v>
      </c>
      <c r="U136" s="57">
        <v>1.32</v>
      </c>
      <c r="V136" s="57">
        <v>0.1902</v>
      </c>
      <c r="X136" s="57">
        <v>1.39</v>
      </c>
      <c r="Y136" s="57">
        <v>0.1053</v>
      </c>
      <c r="AG136" s="57">
        <v>0.3338</v>
      </c>
      <c r="AH136" s="57">
        <v>0.14</v>
      </c>
      <c r="AI136" s="33">
        <f t="shared" si="1"/>
        <v>1.446666667</v>
      </c>
      <c r="BG136" s="33" t="str">
        <f t="shared" si="2"/>
        <v>#DIV/0!</v>
      </c>
    </row>
    <row r="137">
      <c r="A137" s="57" t="s">
        <v>141</v>
      </c>
      <c r="B137" s="76" t="s">
        <v>150</v>
      </c>
      <c r="C137" s="57" t="s">
        <v>266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266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266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267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267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267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1478.0</v>
      </c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44645.0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78" t="s">
        <v>237</v>
      </c>
      <c r="AH6" s="78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78" t="s">
        <v>261</v>
      </c>
      <c r="BF6" s="78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G7" s="57">
        <v>7.0</v>
      </c>
      <c r="H7" s="70">
        <v>44645.0</v>
      </c>
      <c r="I7" s="57">
        <v>1.275</v>
      </c>
      <c r="J7" s="57">
        <v>1.275</v>
      </c>
      <c r="L7" s="57">
        <v>1.275</v>
      </c>
      <c r="M7" s="57">
        <v>1.275</v>
      </c>
      <c r="O7" s="57">
        <v>0.75</v>
      </c>
      <c r="P7" s="57">
        <v>0.75</v>
      </c>
      <c r="AG7" s="57">
        <v>3.599</v>
      </c>
      <c r="AH7" s="57">
        <v>2.21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G8" s="57">
        <v>9.0</v>
      </c>
      <c r="AM8" s="57">
        <v>2.3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G9" s="57">
        <v>2.0</v>
      </c>
      <c r="H9" s="70">
        <v>44645.0</v>
      </c>
      <c r="I9" s="57">
        <v>0.76</v>
      </c>
      <c r="L9" s="57">
        <v>1.16</v>
      </c>
      <c r="O9" s="57">
        <v>1.0</v>
      </c>
      <c r="S9" s="57">
        <v>1.24</v>
      </c>
      <c r="AG9" s="57">
        <v>5.212</v>
      </c>
      <c r="AH9" s="57">
        <v>2.663</v>
      </c>
      <c r="AJ9" s="57">
        <v>2.725</v>
      </c>
      <c r="AM9" s="57">
        <v>2.4</v>
      </c>
      <c r="AP9" s="57">
        <v>2.45</v>
      </c>
      <c r="AS9" s="57">
        <v>3.25</v>
      </c>
      <c r="AV9" s="57">
        <v>2.95</v>
      </c>
      <c r="BE9" s="57">
        <v>0.211</v>
      </c>
      <c r="BF9" s="57">
        <v>0.124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G10" s="57">
        <v>7.0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G12" s="57">
        <v>8.0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G13" s="57">
        <v>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G15" s="57">
        <v>7.0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G16" s="57">
        <v>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G18" s="57">
        <v>10.0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G19" s="57">
        <v>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G21" s="57">
        <v>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G22" s="57">
        <v>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G23" s="57">
        <v>9.0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9.0</v>
      </c>
      <c r="H24" s="70">
        <v>44645.0</v>
      </c>
      <c r="I24" s="57">
        <v>1.35</v>
      </c>
      <c r="L24" s="57">
        <v>2.4</v>
      </c>
      <c r="O24" s="57">
        <v>2.4</v>
      </c>
      <c r="R24" s="57">
        <v>2.21</v>
      </c>
      <c r="AG24" s="57">
        <v>1.717</v>
      </c>
      <c r="AH24" s="57">
        <v>0.712</v>
      </c>
      <c r="AJ24" s="57">
        <v>2.05</v>
      </c>
      <c r="AM24" s="57">
        <v>2.55</v>
      </c>
      <c r="AP24" s="57">
        <v>2.0</v>
      </c>
      <c r="AS24" s="57">
        <v>2.2</v>
      </c>
      <c r="BE24" s="57">
        <v>1.099</v>
      </c>
      <c r="BF24" s="57">
        <v>0.483</v>
      </c>
      <c r="BH24" s="57" t="s">
        <v>285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G25" s="57">
        <v>8.0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9.0</v>
      </c>
      <c r="H27" s="70">
        <v>44645.0</v>
      </c>
      <c r="I27" s="57">
        <v>0.9</v>
      </c>
      <c r="AJ27" s="57">
        <v>1.35</v>
      </c>
      <c r="AM27" s="57">
        <v>1.95</v>
      </c>
      <c r="AP27" s="57">
        <v>1.95</v>
      </c>
      <c r="AS27" s="57">
        <v>1.95</v>
      </c>
      <c r="BE27" s="57">
        <v>0.359</v>
      </c>
      <c r="BF27" s="57">
        <v>0.144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9.0</v>
      </c>
      <c r="H30" s="70">
        <v>44645.0</v>
      </c>
      <c r="J30" s="57">
        <v>1.3</v>
      </c>
      <c r="M30" s="57">
        <v>0.702</v>
      </c>
      <c r="P30" s="57">
        <v>0.802</v>
      </c>
      <c r="S30" s="57">
        <v>0.99</v>
      </c>
      <c r="AG30" s="57">
        <v>2.582</v>
      </c>
      <c r="AH30" s="57">
        <v>1.071</v>
      </c>
      <c r="AJ30" s="57">
        <v>3.05</v>
      </c>
      <c r="AM30" s="57">
        <v>2.55</v>
      </c>
      <c r="AP30" s="57">
        <v>2.8</v>
      </c>
      <c r="BE30" s="57">
        <v>0.669</v>
      </c>
      <c r="BF30" s="57">
        <v>0.287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G31" s="57">
        <v>1.0</v>
      </c>
      <c r="H31" s="70">
        <v>44645.0</v>
      </c>
      <c r="I31" s="57">
        <v>0.45</v>
      </c>
      <c r="J31" s="57">
        <v>0.45</v>
      </c>
      <c r="L31" s="57">
        <v>0.475</v>
      </c>
      <c r="M31" s="57">
        <v>0.475</v>
      </c>
      <c r="O31" s="57">
        <v>0.4</v>
      </c>
      <c r="P31" s="57">
        <v>0.4</v>
      </c>
      <c r="AG31" s="57">
        <v>4.237</v>
      </c>
      <c r="AH31" s="57">
        <v>2.454</v>
      </c>
      <c r="AJ31" s="57">
        <v>2.35</v>
      </c>
      <c r="AM31" s="57">
        <v>2.3</v>
      </c>
      <c r="AP31" s="57">
        <v>2.55</v>
      </c>
      <c r="BE31" s="57">
        <v>1.072</v>
      </c>
      <c r="BF31" s="57">
        <v>0.641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G32" s="57">
        <v>5.0</v>
      </c>
      <c r="H32" s="70">
        <v>44645.0</v>
      </c>
      <c r="J32" s="57">
        <v>0.65</v>
      </c>
      <c r="M32" s="57">
        <v>0.7</v>
      </c>
      <c r="P32" s="57">
        <v>0.65</v>
      </c>
      <c r="AG32" s="57">
        <v>4.734</v>
      </c>
      <c r="AH32" s="57">
        <v>2.489</v>
      </c>
      <c r="AJ32" s="57">
        <v>2.55</v>
      </c>
      <c r="AM32" s="57">
        <v>3.45</v>
      </c>
      <c r="AP32" s="57">
        <v>1.4</v>
      </c>
      <c r="AS32" s="57">
        <v>1.4</v>
      </c>
      <c r="AV32" s="57">
        <v>1.6</v>
      </c>
      <c r="AY32" s="57">
        <v>3.4</v>
      </c>
      <c r="BE32" s="57">
        <v>2.672</v>
      </c>
      <c r="BF32" s="57">
        <v>1.472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G33" s="57">
        <v>9.0</v>
      </c>
      <c r="H33" s="70">
        <v>44645.0</v>
      </c>
      <c r="I33" s="57">
        <v>0.875</v>
      </c>
      <c r="J33" s="57">
        <v>0.875</v>
      </c>
      <c r="L33" s="57">
        <v>1.05</v>
      </c>
      <c r="M33" s="57">
        <v>1.05</v>
      </c>
      <c r="O33" s="57">
        <v>1.05</v>
      </c>
      <c r="P33" s="57">
        <v>1.05</v>
      </c>
      <c r="AG33" s="57">
        <v>2.082</v>
      </c>
      <c r="AH33" s="57">
        <v>0.951</v>
      </c>
      <c r="AJ33" s="57">
        <v>2.8</v>
      </c>
      <c r="AM33" s="57">
        <v>3.025</v>
      </c>
      <c r="AP33" s="57">
        <v>3.025</v>
      </c>
      <c r="BE33" s="57">
        <v>2.265</v>
      </c>
      <c r="BF33" s="57">
        <v>1.078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G34" s="57">
        <v>10.0</v>
      </c>
      <c r="H34" s="70">
        <v>44645.0</v>
      </c>
      <c r="I34" s="57">
        <v>0.919</v>
      </c>
      <c r="J34" s="57">
        <v>0.919</v>
      </c>
      <c r="L34" s="57">
        <v>1.058</v>
      </c>
      <c r="M34" s="57">
        <v>1.058</v>
      </c>
      <c r="O34" s="57">
        <v>1.066</v>
      </c>
      <c r="P34" s="57">
        <v>1.066</v>
      </c>
      <c r="R34" s="57">
        <v>1.085</v>
      </c>
      <c r="S34" s="57">
        <v>1.085</v>
      </c>
      <c r="AG34" s="57">
        <v>2.164</v>
      </c>
      <c r="AH34" s="57">
        <v>0.988</v>
      </c>
      <c r="AJ34" s="57">
        <v>3.55</v>
      </c>
      <c r="AM34" s="57">
        <v>3.0</v>
      </c>
      <c r="AP34" s="57">
        <v>3.025</v>
      </c>
      <c r="AS34" s="57">
        <v>3.2</v>
      </c>
      <c r="BE34" s="57">
        <v>1.695</v>
      </c>
      <c r="BF34" s="57">
        <v>0.84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G35" s="57">
        <v>3.0</v>
      </c>
      <c r="H35" s="70">
        <v>44645.0</v>
      </c>
      <c r="I35" s="57">
        <v>0.4</v>
      </c>
      <c r="J35" s="57">
        <v>0.4</v>
      </c>
      <c r="L35" s="57">
        <v>0.4</v>
      </c>
      <c r="M35" s="57">
        <v>0.4</v>
      </c>
      <c r="O35" s="57">
        <v>0.3</v>
      </c>
      <c r="P35" s="57">
        <v>0.3</v>
      </c>
      <c r="R35" s="57">
        <v>0.45</v>
      </c>
      <c r="S35" s="57">
        <v>0.45</v>
      </c>
      <c r="AG35" s="57">
        <v>6.155</v>
      </c>
      <c r="AH35" s="57">
        <v>3.531</v>
      </c>
      <c r="AJ35" s="57">
        <v>2.35</v>
      </c>
      <c r="AM35" s="57">
        <v>1.7</v>
      </c>
      <c r="AP35" s="57">
        <v>1.9</v>
      </c>
      <c r="AS35" s="57">
        <v>2.2</v>
      </c>
      <c r="BE35" s="57">
        <v>2.803</v>
      </c>
      <c r="BF35" s="57">
        <v>1.597</v>
      </c>
      <c r="BH35" s="57" t="s">
        <v>286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G36" s="57">
        <v>6.0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G37" s="57">
        <v>6.0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G38" s="57">
        <v>5.0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G39" s="57">
        <v>4.0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G40" s="57">
        <v>5.0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G41" s="57">
        <v>5.0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7.0</v>
      </c>
      <c r="H42" s="70">
        <v>44646.0</v>
      </c>
      <c r="I42" s="57">
        <v>1.2</v>
      </c>
      <c r="L42" s="57">
        <v>1.15</v>
      </c>
      <c r="O42" s="57">
        <v>1.45</v>
      </c>
      <c r="R42" s="57">
        <v>1.2</v>
      </c>
      <c r="AG42" s="57">
        <v>1.254</v>
      </c>
      <c r="AH42" s="57">
        <v>0.4</v>
      </c>
      <c r="AJ42" s="57">
        <v>2.35</v>
      </c>
      <c r="AM42" s="57">
        <v>2.1</v>
      </c>
      <c r="AP42" s="57">
        <v>1.8</v>
      </c>
      <c r="AS42" s="57">
        <v>2.257</v>
      </c>
      <c r="BE42" s="57">
        <v>0.964</v>
      </c>
      <c r="BF42" s="57">
        <v>0.363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G44" s="57">
        <v>5.0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G46" s="57">
        <v>0.0</v>
      </c>
      <c r="H46" s="70">
        <v>44645.0</v>
      </c>
      <c r="I46" s="57">
        <v>3.1</v>
      </c>
      <c r="L46" s="57">
        <v>3.45</v>
      </c>
      <c r="O46" s="57">
        <v>1.8</v>
      </c>
      <c r="R46" s="57">
        <v>2.7</v>
      </c>
      <c r="AG46" s="57">
        <v>0.694</v>
      </c>
      <c r="AH46" s="57">
        <v>0.393</v>
      </c>
      <c r="AJ46" s="57">
        <v>1.85</v>
      </c>
      <c r="AM46" s="57">
        <v>2.05</v>
      </c>
      <c r="AP46" s="57">
        <v>1.3</v>
      </c>
      <c r="AS46" s="57">
        <v>1.5</v>
      </c>
      <c r="AV46" s="57">
        <v>2.5</v>
      </c>
      <c r="AY46" s="57">
        <v>2.4</v>
      </c>
      <c r="BB46" s="57">
        <v>2.45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4.0</v>
      </c>
      <c r="H47" s="70">
        <v>44645.0</v>
      </c>
      <c r="I47" s="57">
        <v>2.2</v>
      </c>
      <c r="L47" s="57">
        <v>1.55</v>
      </c>
      <c r="O47" s="57">
        <v>1.6</v>
      </c>
      <c r="AG47" s="57">
        <v>0.467</v>
      </c>
      <c r="AH47" s="57">
        <v>0.172</v>
      </c>
      <c r="AJ47" s="57">
        <v>2.9</v>
      </c>
      <c r="AM47" s="57">
        <v>2.9</v>
      </c>
      <c r="AP47" s="57">
        <v>3.3</v>
      </c>
      <c r="AS47" s="57">
        <v>2.35</v>
      </c>
      <c r="AV47" s="57">
        <v>2.35</v>
      </c>
      <c r="AY47" s="57">
        <v>2.3</v>
      </c>
      <c r="BE47" s="57">
        <v>0.166</v>
      </c>
      <c r="BF47" s="57">
        <v>0.076</v>
      </c>
      <c r="BH47" s="57" t="s">
        <v>285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6.0</v>
      </c>
      <c r="H48" s="70">
        <v>44646.0</v>
      </c>
      <c r="I48" s="57">
        <v>1.1</v>
      </c>
      <c r="L48" s="57">
        <v>1.5</v>
      </c>
      <c r="O48" s="57">
        <v>1.0</v>
      </c>
      <c r="AJ48" s="57">
        <v>2.4</v>
      </c>
      <c r="AM48" s="57">
        <v>2.5</v>
      </c>
      <c r="AP48" s="57">
        <v>2.0</v>
      </c>
      <c r="AS48" s="57">
        <v>2.35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G49" s="57">
        <v>6.0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G50" s="57">
        <v>6.0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G51" s="57">
        <v>4.0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G53" s="57">
        <v>5.0</v>
      </c>
      <c r="H53" s="70">
        <v>44646.0</v>
      </c>
      <c r="I53" s="57">
        <v>1.05</v>
      </c>
      <c r="L53" s="57">
        <v>0.9</v>
      </c>
      <c r="O53" s="57">
        <v>1.4</v>
      </c>
      <c r="R53" s="57">
        <v>0.95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G54" s="57">
        <v>7.0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G55" s="57">
        <v>8.0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G56" s="57">
        <v>5.0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57">
        <v>2.0</v>
      </c>
      <c r="G57" s="57">
        <v>5.0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G58" s="57">
        <v>5.0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G59" s="57">
        <v>0.0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G60" s="57">
        <v>7.0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G61" s="57">
        <v>6.0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G62" s="57">
        <v>7.0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G63" s="57">
        <v>6.0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G64" s="57">
        <v>4.0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G65" s="57">
        <v>7.0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G66" s="57">
        <v>5.0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G67" s="57">
        <v>0.0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G68" s="57">
        <v>5.0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G69" s="57">
        <v>7.0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G70" s="57">
        <v>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G71" s="57">
        <v>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G72" s="57">
        <v>2.0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G73" s="57">
        <v>7.0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G74" s="57">
        <v>7.0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G75" s="57">
        <v>6.0</v>
      </c>
      <c r="H75" s="70">
        <v>44645.0</v>
      </c>
      <c r="I75" s="57">
        <v>1.9</v>
      </c>
      <c r="L75" s="57">
        <v>1.65</v>
      </c>
      <c r="O75" s="57">
        <v>1.75</v>
      </c>
      <c r="AG75" s="57">
        <v>2.027</v>
      </c>
      <c r="AH75" s="57">
        <v>1.223</v>
      </c>
      <c r="AJ75" s="57">
        <v>2.75</v>
      </c>
      <c r="AM75" s="57">
        <v>2.3</v>
      </c>
      <c r="AP75" s="57">
        <v>2.1</v>
      </c>
      <c r="AR75" s="57">
        <v>2.3</v>
      </c>
      <c r="BE75" s="57">
        <v>1.086</v>
      </c>
      <c r="BF75" s="57">
        <v>0.647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G76" s="57">
        <v>7.0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G77" s="57">
        <v>4.0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G78" s="57">
        <v>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G79" s="57">
        <v>4.0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G80" s="57">
        <v>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G82" s="57">
        <v>0.0</v>
      </c>
      <c r="H82" s="70">
        <v>44645.0</v>
      </c>
      <c r="I82" s="57">
        <v>0.95</v>
      </c>
      <c r="L82" s="57">
        <v>0.775</v>
      </c>
      <c r="O82" s="57">
        <v>0.9</v>
      </c>
      <c r="AG82" s="57">
        <v>2.3</v>
      </c>
      <c r="AH82" s="57">
        <v>1.313</v>
      </c>
      <c r="AJ82" s="57">
        <v>2.6</v>
      </c>
      <c r="AM82" s="57">
        <v>2.95</v>
      </c>
      <c r="AP82" s="57">
        <v>3.7</v>
      </c>
      <c r="AS82" s="57">
        <v>3.2</v>
      </c>
      <c r="AV82" s="57">
        <v>2.4</v>
      </c>
      <c r="BE82" s="57">
        <v>1.356</v>
      </c>
      <c r="BF82" s="57">
        <v>0.781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G83" s="57">
        <v>4.0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G84" s="57">
        <v>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G85" s="57">
        <v>2.0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G86" s="57">
        <v>4.0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G87" s="57">
        <v>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G88" s="57">
        <v>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G89" s="57">
        <v>3.0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G90" s="57">
        <v>4.0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G91" s="57">
        <v>3.0</v>
      </c>
      <c r="H91" s="70">
        <v>44646.0</v>
      </c>
      <c r="I91" s="57">
        <v>1.15</v>
      </c>
      <c r="L91" s="57">
        <v>1.35</v>
      </c>
      <c r="O91" s="57">
        <v>1.25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G92" s="57">
        <v>5.0</v>
      </c>
      <c r="H92" s="70">
        <v>44645.0</v>
      </c>
      <c r="I92" s="57">
        <v>1.3</v>
      </c>
      <c r="L92" s="57">
        <v>1.2</v>
      </c>
      <c r="O92" s="57">
        <v>0.95</v>
      </c>
      <c r="AG92" s="57">
        <v>0.302</v>
      </c>
      <c r="AH92" s="57">
        <v>0.095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G93" s="57">
        <v>7.0</v>
      </c>
      <c r="H93" s="70">
        <v>44645.0</v>
      </c>
      <c r="I93" s="57">
        <v>1.65</v>
      </c>
      <c r="L93" s="57">
        <v>1.8</v>
      </c>
      <c r="O93" s="57">
        <v>1.8</v>
      </c>
      <c r="AG93" s="57">
        <v>0.892</v>
      </c>
      <c r="AH93" s="57">
        <v>0.299</v>
      </c>
      <c r="AJ93" s="57">
        <v>2.1</v>
      </c>
      <c r="AM93" s="57">
        <v>1.6</v>
      </c>
      <c r="AP93" s="57">
        <v>1.85</v>
      </c>
      <c r="AS93" s="57">
        <v>1.9</v>
      </c>
      <c r="AV93" s="57">
        <v>1.9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G94" s="57">
        <v>5.0</v>
      </c>
      <c r="H94" s="70">
        <v>44645.0</v>
      </c>
      <c r="I94" s="57">
        <v>0.95</v>
      </c>
      <c r="L94" s="57">
        <v>1.025</v>
      </c>
      <c r="O94" s="57">
        <v>1.15</v>
      </c>
      <c r="AG94" s="57">
        <v>1.074</v>
      </c>
      <c r="AH94" s="57">
        <v>0.333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G107" s="57">
        <v>10.0</v>
      </c>
      <c r="H107" s="70">
        <v>44645.0</v>
      </c>
      <c r="I107" s="57">
        <v>0.408</v>
      </c>
      <c r="J107" s="57">
        <v>0.408</v>
      </c>
      <c r="L107" s="57">
        <v>0.482</v>
      </c>
      <c r="M107" s="57">
        <v>0.482</v>
      </c>
      <c r="O107" s="57">
        <v>0.422</v>
      </c>
      <c r="P107" s="57">
        <v>0.422</v>
      </c>
      <c r="AG107" s="57">
        <v>1.254</v>
      </c>
      <c r="AH107" s="57">
        <v>0.545</v>
      </c>
      <c r="AJ107" s="57">
        <v>2.35</v>
      </c>
      <c r="AM107" s="57">
        <v>2.5</v>
      </c>
      <c r="AP107" s="57">
        <v>2.15</v>
      </c>
      <c r="BE107" s="57">
        <v>0.744</v>
      </c>
      <c r="BF107" s="57">
        <v>0.339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G110" s="57">
        <v>10.0</v>
      </c>
      <c r="H110" s="70">
        <v>44645.0</v>
      </c>
      <c r="I110" s="57">
        <v>0.936</v>
      </c>
      <c r="J110" s="57">
        <v>0.936</v>
      </c>
      <c r="L110" s="57">
        <v>0.966</v>
      </c>
      <c r="M110" s="57">
        <v>0.966</v>
      </c>
      <c r="O110" s="57">
        <v>0.972</v>
      </c>
      <c r="P110" s="57">
        <v>0.972</v>
      </c>
      <c r="AG110" s="57">
        <v>3.251</v>
      </c>
      <c r="AH110" s="57">
        <v>1.477</v>
      </c>
      <c r="AJ110" s="57">
        <v>2.9</v>
      </c>
      <c r="AM110" s="57">
        <v>3.3</v>
      </c>
      <c r="AP110" s="57">
        <v>2.6</v>
      </c>
      <c r="AS110" s="57">
        <v>1.9</v>
      </c>
      <c r="AV110" s="57">
        <v>2.5</v>
      </c>
      <c r="AY110" s="57">
        <v>3.15</v>
      </c>
      <c r="BB110" s="57">
        <v>2.55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G111" s="57">
        <v>10.0</v>
      </c>
      <c r="H111" s="70">
        <v>44645.0</v>
      </c>
      <c r="I111" s="57">
        <v>0.673</v>
      </c>
      <c r="J111" s="57">
        <v>0.673</v>
      </c>
      <c r="L111" s="57">
        <v>0.624</v>
      </c>
      <c r="M111" s="57">
        <v>0.624</v>
      </c>
      <c r="O111" s="57">
        <v>0.641</v>
      </c>
      <c r="P111" s="57">
        <v>0.641</v>
      </c>
      <c r="AG111" s="57">
        <v>3.719</v>
      </c>
      <c r="AH111" s="57">
        <v>1.718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G112" s="57">
        <v>10.0</v>
      </c>
      <c r="H112" s="70">
        <v>44645.0</v>
      </c>
      <c r="I112" s="57">
        <v>0.828</v>
      </c>
      <c r="J112" s="57">
        <v>0.828</v>
      </c>
      <c r="L112" s="57">
        <v>0.574</v>
      </c>
      <c r="M112" s="57">
        <v>0.574</v>
      </c>
      <c r="O112" s="57">
        <v>0.633</v>
      </c>
      <c r="P112" s="57">
        <v>0.633</v>
      </c>
      <c r="R112" s="57">
        <v>0.682</v>
      </c>
      <c r="S112" s="57">
        <v>0.682</v>
      </c>
      <c r="AG112" s="57">
        <v>1.287</v>
      </c>
      <c r="AH112" s="57">
        <v>0.59</v>
      </c>
      <c r="AJ112" s="57">
        <v>2.6</v>
      </c>
      <c r="AM112" s="57">
        <v>2.55</v>
      </c>
      <c r="AP112" s="57">
        <v>2.8</v>
      </c>
      <c r="AS112" s="57">
        <v>2.1</v>
      </c>
      <c r="AV112" s="57">
        <v>2.5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</row>
    <row r="120">
      <c r="A120" s="57" t="s">
        <v>129</v>
      </c>
      <c r="B120" s="76" t="s">
        <v>148</v>
      </c>
      <c r="C120" s="57" t="s">
        <v>265</v>
      </c>
      <c r="D120" s="54" t="s">
        <v>58</v>
      </c>
      <c r="E120" s="57">
        <v>2093.0</v>
      </c>
    </row>
    <row r="121">
      <c r="A121" s="57" t="s">
        <v>129</v>
      </c>
      <c r="B121" s="76" t="s">
        <v>148</v>
      </c>
      <c r="C121" s="57" t="s">
        <v>265</v>
      </c>
      <c r="D121" s="54" t="s">
        <v>58</v>
      </c>
      <c r="E121" s="57">
        <v>2092.0</v>
      </c>
    </row>
    <row r="122">
      <c r="A122" s="57" t="s">
        <v>129</v>
      </c>
      <c r="B122" s="76" t="s">
        <v>148</v>
      </c>
      <c r="C122" s="57" t="s">
        <v>265</v>
      </c>
      <c r="D122" s="54" t="s">
        <v>58</v>
      </c>
      <c r="E122" s="57">
        <v>2091.0</v>
      </c>
    </row>
    <row r="123">
      <c r="A123" s="57" t="s">
        <v>129</v>
      </c>
      <c r="B123" s="76" t="s">
        <v>148</v>
      </c>
      <c r="C123" s="57" t="s">
        <v>265</v>
      </c>
      <c r="D123" s="54" t="s">
        <v>64</v>
      </c>
      <c r="E123" s="57">
        <v>2090.0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2089.0</v>
      </c>
    </row>
    <row r="125">
      <c r="A125" s="57" t="s">
        <v>129</v>
      </c>
      <c r="B125" s="76" t="s">
        <v>148</v>
      </c>
      <c r="C125" s="57" t="s">
        <v>265</v>
      </c>
      <c r="D125" s="54" t="s">
        <v>64</v>
      </c>
      <c r="E125" s="57">
        <v>2088.0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2087.0</v>
      </c>
    </row>
    <row r="127">
      <c r="A127" s="57" t="s">
        <v>129</v>
      </c>
      <c r="B127" s="76" t="s">
        <v>148</v>
      </c>
      <c r="C127" s="57" t="s">
        <v>265</v>
      </c>
      <c r="D127" s="54" t="s">
        <v>64</v>
      </c>
      <c r="E127" s="57">
        <v>2086.0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2085.0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</row>
    <row r="135">
      <c r="A135" s="57" t="s">
        <v>141</v>
      </c>
      <c r="B135" s="76" t="s">
        <v>150</v>
      </c>
      <c r="C135" s="57" t="s">
        <v>266</v>
      </c>
      <c r="D135" s="54" t="s">
        <v>64</v>
      </c>
      <c r="E135" s="57">
        <v>2026.0</v>
      </c>
    </row>
    <row r="136">
      <c r="A136" s="57" t="s">
        <v>141</v>
      </c>
      <c r="B136" s="76" t="s">
        <v>150</v>
      </c>
      <c r="C136" s="57" t="s">
        <v>266</v>
      </c>
      <c r="D136" s="54" t="s">
        <v>64</v>
      </c>
      <c r="E136" s="57">
        <v>2027.0</v>
      </c>
    </row>
    <row r="137">
      <c r="A137" s="57" t="s">
        <v>141</v>
      </c>
      <c r="B137" s="76" t="s">
        <v>150</v>
      </c>
      <c r="C137" s="57" t="s">
        <v>266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266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266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267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267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267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1478.0</v>
      </c>
    </row>
    <row r="146">
      <c r="A146" s="57" t="s">
        <v>114</v>
      </c>
      <c r="B146" s="76" t="s">
        <v>133</v>
      </c>
      <c r="C146" s="57" t="s">
        <v>269</v>
      </c>
      <c r="D146" s="54" t="s">
        <v>64</v>
      </c>
      <c r="E146" s="57">
        <v>2009.0</v>
      </c>
      <c r="G146" s="57">
        <v>8.0</v>
      </c>
      <c r="H146" s="70">
        <v>44645.0</v>
      </c>
      <c r="I146" s="57">
        <v>1.25</v>
      </c>
      <c r="L146" s="57">
        <v>1.1</v>
      </c>
      <c r="O146" s="57">
        <v>1.45</v>
      </c>
      <c r="AG146" s="57">
        <v>3.228</v>
      </c>
      <c r="AH146" s="57">
        <v>1.395</v>
      </c>
      <c r="AJ146" s="57">
        <v>2.15</v>
      </c>
      <c r="AM146" s="57">
        <v>1.95</v>
      </c>
      <c r="AP146" s="57">
        <v>1.9</v>
      </c>
      <c r="AS146" s="57">
        <v>2.25</v>
      </c>
      <c r="BE146" s="57">
        <v>0.608</v>
      </c>
      <c r="BF146" s="57">
        <v>0.285</v>
      </c>
    </row>
    <row r="147">
      <c r="A147" s="57" t="s">
        <v>114</v>
      </c>
      <c r="B147" s="76" t="s">
        <v>135</v>
      </c>
      <c r="C147" s="57" t="s">
        <v>268</v>
      </c>
      <c r="D147" s="54" t="s">
        <v>64</v>
      </c>
      <c r="E147" s="57">
        <v>2010.0</v>
      </c>
      <c r="G147" s="57">
        <v>10.0</v>
      </c>
      <c r="H147" s="70">
        <v>44645.0</v>
      </c>
      <c r="I147" s="57">
        <v>1.65</v>
      </c>
      <c r="L147" s="57">
        <v>1.2</v>
      </c>
      <c r="O147" s="57">
        <v>1.6</v>
      </c>
      <c r="R147" s="57">
        <v>1.5</v>
      </c>
      <c r="AG147" s="57">
        <v>0.426</v>
      </c>
      <c r="AH147" s="57">
        <v>0.129</v>
      </c>
      <c r="AJ147" s="57">
        <v>2.05</v>
      </c>
      <c r="AM147" s="57">
        <v>1.9</v>
      </c>
      <c r="AP147" s="57">
        <v>1.93</v>
      </c>
      <c r="BH147" s="57" t="s">
        <v>285</v>
      </c>
    </row>
    <row r="148">
      <c r="D148" s="3"/>
      <c r="BE148" s="57">
        <v>0.665</v>
      </c>
      <c r="BF148" s="57">
        <v>0.193</v>
      </c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44650.0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0.69</v>
      </c>
      <c r="J7" s="57">
        <v>0.5258</v>
      </c>
      <c r="L7" s="57">
        <v>1.34</v>
      </c>
      <c r="M7" s="57">
        <v>0.8877</v>
      </c>
      <c r="O7" s="57">
        <v>0.609</v>
      </c>
      <c r="P7" s="57">
        <v>0.6782</v>
      </c>
      <c r="R7" s="57">
        <v>0.52</v>
      </c>
      <c r="AG7" s="57">
        <v>1.373</v>
      </c>
      <c r="AH7" s="57">
        <v>0.882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0.748</v>
      </c>
      <c r="J9" s="57">
        <v>2.6446</v>
      </c>
      <c r="L9" s="57">
        <v>0.87</v>
      </c>
      <c r="M9" s="57">
        <v>3.0135</v>
      </c>
      <c r="O9" s="57">
        <v>0.554</v>
      </c>
      <c r="P9" s="57">
        <v>1.3947</v>
      </c>
      <c r="R9" s="57">
        <v>0.89</v>
      </c>
      <c r="U9" s="57">
        <v>1.02</v>
      </c>
      <c r="AG9" s="57">
        <v>1.3441</v>
      </c>
      <c r="AH9" s="57">
        <v>0.669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1.214</v>
      </c>
      <c r="J18" s="57">
        <v>1.0328</v>
      </c>
      <c r="L18" s="57">
        <v>0.97</v>
      </c>
      <c r="M18" s="57">
        <v>0.9288</v>
      </c>
      <c r="O18" s="57">
        <v>1.06</v>
      </c>
      <c r="P18" s="57">
        <v>1.2668</v>
      </c>
      <c r="AG18" s="57">
        <v>1.5724</v>
      </c>
      <c r="AH18" s="57">
        <v>0.757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J23" s="57">
        <v>0.4321</v>
      </c>
      <c r="M23" s="57">
        <v>1.1874</v>
      </c>
      <c r="P23" s="57">
        <v>0.9958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1.03</v>
      </c>
      <c r="L24" s="57">
        <v>1.12</v>
      </c>
      <c r="O24" s="57">
        <v>1.16</v>
      </c>
      <c r="AG24" s="57">
        <v>0.8271</v>
      </c>
      <c r="AH24" s="57">
        <v>0.393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1.11</v>
      </c>
      <c r="J27" s="33">
        <f>0.161+1.5393</f>
        <v>1.7003</v>
      </c>
      <c r="L27" s="57">
        <v>1.11</v>
      </c>
      <c r="M27" s="57">
        <v>0.9452</v>
      </c>
      <c r="P27" s="57">
        <v>0.7471</v>
      </c>
      <c r="AG27" s="57">
        <v>1.258</v>
      </c>
      <c r="AH27" s="57">
        <v>0.581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1.21</v>
      </c>
      <c r="J30" s="57">
        <v>0.97</v>
      </c>
      <c r="L30" s="57">
        <v>0.98</v>
      </c>
      <c r="M30" s="57">
        <v>0.482</v>
      </c>
      <c r="O30" s="57">
        <v>0.93</v>
      </c>
      <c r="P30" s="57">
        <v>0.4499</v>
      </c>
      <c r="R30" s="57">
        <v>1.06</v>
      </c>
      <c r="AG30" s="57">
        <v>0.8397</v>
      </c>
      <c r="AH30" s="57">
        <v>0.4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0.25</v>
      </c>
      <c r="J31" s="57">
        <v>3.3447</v>
      </c>
      <c r="L31" s="57">
        <v>0.35</v>
      </c>
      <c r="M31" s="57">
        <v>0.6154</v>
      </c>
      <c r="O31" s="57">
        <v>0.25</v>
      </c>
      <c r="P31" s="57">
        <v>1.4186</v>
      </c>
      <c r="AG31" s="57">
        <v>2.8144</v>
      </c>
      <c r="AH31" s="57">
        <v>1.725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0.22</v>
      </c>
      <c r="J32" s="57">
        <v>0.9263</v>
      </c>
      <c r="L32" s="57">
        <v>0.3</v>
      </c>
      <c r="M32" s="57">
        <v>0.6756</v>
      </c>
      <c r="O32" s="57">
        <v>0.21</v>
      </c>
      <c r="P32" s="57">
        <v>1.7253</v>
      </c>
      <c r="AG32" s="33">
        <f>2.259-0.3092</f>
        <v>1.9498</v>
      </c>
      <c r="AH32" s="57">
        <v>1.251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0.63</v>
      </c>
      <c r="J33" s="57">
        <v>0.9152</v>
      </c>
      <c r="L33" s="57">
        <v>0.55</v>
      </c>
      <c r="M33" s="57">
        <v>1.1207</v>
      </c>
      <c r="O33" s="57">
        <v>0.55</v>
      </c>
      <c r="P33" s="57">
        <v>0.273</v>
      </c>
      <c r="R33" s="57">
        <v>0.61</v>
      </c>
      <c r="AG33" s="57">
        <v>1.4118</v>
      </c>
      <c r="AH33" s="57">
        <v>0.697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0.6</v>
      </c>
      <c r="J34" s="57">
        <v>0.2175</v>
      </c>
      <c r="L34" s="57">
        <v>0.45</v>
      </c>
      <c r="M34" s="57">
        <v>0.4687</v>
      </c>
      <c r="O34" s="57">
        <v>0.55</v>
      </c>
      <c r="P34" s="57">
        <v>0.5076</v>
      </c>
      <c r="R34" s="57">
        <v>0.4</v>
      </c>
      <c r="U34" s="57">
        <v>0.55</v>
      </c>
      <c r="AG34" s="57">
        <v>1.5152</v>
      </c>
      <c r="AH34" s="57">
        <v>0.756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0.271</v>
      </c>
      <c r="J35" s="57">
        <v>0.7421</v>
      </c>
      <c r="L35" s="57">
        <v>0.361</v>
      </c>
      <c r="M35" s="57">
        <v>2.6938</v>
      </c>
      <c r="O35" s="57">
        <v>0.241</v>
      </c>
      <c r="P35" s="57">
        <v>2.1783</v>
      </c>
      <c r="R35" s="57">
        <v>0.183</v>
      </c>
      <c r="U35" s="57">
        <v>1.176</v>
      </c>
      <c r="AG35" s="57">
        <v>1.7382</v>
      </c>
      <c r="AH35" s="57">
        <v>1.073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0.8</v>
      </c>
      <c r="J42" s="57">
        <v>0.7177</v>
      </c>
      <c r="L42" s="57">
        <v>1.05</v>
      </c>
      <c r="M42" s="57">
        <v>1.4125</v>
      </c>
      <c r="O42" s="57">
        <v>0.87</v>
      </c>
      <c r="P42" s="57">
        <v>0.3604</v>
      </c>
      <c r="AG42" s="57">
        <v>1.1816</v>
      </c>
      <c r="AH42" s="57">
        <v>0.478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0.23</v>
      </c>
      <c r="J46" s="57">
        <v>2.1683</v>
      </c>
      <c r="L46" s="57">
        <v>0.215</v>
      </c>
      <c r="M46" s="57">
        <v>2.4947</v>
      </c>
      <c r="P46" s="57">
        <v>1.72</v>
      </c>
      <c r="AG46" s="57">
        <v>0.3836</v>
      </c>
      <c r="AH46" s="57">
        <v>0.232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1.1</v>
      </c>
      <c r="J47" s="57">
        <v>0.5932</v>
      </c>
      <c r="L47" s="57">
        <v>1.0</v>
      </c>
      <c r="M47" s="57">
        <v>0.2559</v>
      </c>
      <c r="O47" s="57">
        <v>1.1</v>
      </c>
      <c r="P47" s="57">
        <v>0.1828</v>
      </c>
      <c r="AG47" s="57">
        <v>0.3764</v>
      </c>
      <c r="AH47" s="57">
        <v>0.161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1.177</v>
      </c>
      <c r="J48" s="57">
        <v>1.6727</v>
      </c>
      <c r="L48" s="57">
        <v>1.28</v>
      </c>
      <c r="M48" s="57">
        <v>0.4425</v>
      </c>
      <c r="O48" s="57">
        <v>1.24</v>
      </c>
      <c r="P48" s="57">
        <v>1.1916</v>
      </c>
      <c r="AG48" s="57">
        <v>0.3557</v>
      </c>
      <c r="AH48" s="57">
        <v>0.151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1.01</v>
      </c>
      <c r="J53" s="57">
        <v>0.4871</v>
      </c>
      <c r="L53" s="57">
        <v>1.01</v>
      </c>
      <c r="M53" s="57">
        <v>0.4551</v>
      </c>
      <c r="O53" s="57">
        <v>1.2</v>
      </c>
      <c r="P53" s="57">
        <v>0.7933</v>
      </c>
      <c r="AG53" s="57">
        <v>0.5395</v>
      </c>
      <c r="AH53" s="57">
        <v>0.199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0.45</v>
      </c>
      <c r="J75" s="57">
        <v>1.5339</v>
      </c>
      <c r="L75" s="57">
        <v>0.3</v>
      </c>
      <c r="M75" s="57">
        <v>2.9236</v>
      </c>
      <c r="O75" s="57">
        <v>0.425</v>
      </c>
      <c r="P75" s="57">
        <v>0.9921</v>
      </c>
      <c r="AG75" s="57">
        <v>1.4611</v>
      </c>
      <c r="AH75" s="57">
        <v>0.903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0.35</v>
      </c>
      <c r="J82" s="57">
        <v>1.6583</v>
      </c>
      <c r="L82" s="57">
        <v>0.45</v>
      </c>
      <c r="M82" s="57">
        <v>1.2179</v>
      </c>
      <c r="O82" s="57">
        <v>0.5</v>
      </c>
      <c r="P82" s="57">
        <v>1.4681</v>
      </c>
      <c r="R82" s="57">
        <v>0.55</v>
      </c>
      <c r="U82" s="57">
        <v>0.55</v>
      </c>
      <c r="AG82" s="57">
        <v>1.8827</v>
      </c>
      <c r="AH82" s="57">
        <v>1.119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1.13</v>
      </c>
      <c r="J91" s="57">
        <v>0.3183</v>
      </c>
      <c r="L91" s="57">
        <v>1.15</v>
      </c>
      <c r="M91" s="57">
        <v>0.2022</v>
      </c>
      <c r="O91" s="57">
        <v>1.204</v>
      </c>
      <c r="P91" s="57">
        <v>0.5121</v>
      </c>
      <c r="AG91" s="57">
        <v>0.2422</v>
      </c>
      <c r="AH91" s="57">
        <v>0.093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0.38</v>
      </c>
      <c r="J92" s="57">
        <v>0.8268</v>
      </c>
      <c r="L92" s="57">
        <v>1.1</v>
      </c>
      <c r="M92" s="57">
        <v>0.7536</v>
      </c>
      <c r="O92" s="57">
        <v>1.18</v>
      </c>
      <c r="P92" s="57">
        <v>1.3643</v>
      </c>
      <c r="R92" s="57">
        <v>1.12</v>
      </c>
      <c r="AG92" s="57">
        <v>0.3013</v>
      </c>
      <c r="AH92" s="57">
        <v>0.11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1.41</v>
      </c>
      <c r="J93" s="57">
        <v>0.7638</v>
      </c>
      <c r="L93" s="57">
        <v>1.19</v>
      </c>
      <c r="M93" s="57">
        <v>0.8885</v>
      </c>
      <c r="O93" s="57">
        <v>1.25</v>
      </c>
      <c r="P93" s="57">
        <v>1.5595</v>
      </c>
      <c r="AG93" s="57">
        <v>0.4522</v>
      </c>
      <c r="AH93" s="57">
        <v>0.167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0.42</v>
      </c>
      <c r="L107" s="57">
        <v>0.46</v>
      </c>
      <c r="O107" s="57">
        <v>0.42</v>
      </c>
      <c r="AG107" s="57">
        <v>1.7637</v>
      </c>
      <c r="AH107" s="57">
        <v>0.872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0.32</v>
      </c>
      <c r="L110" s="57">
        <v>0.32</v>
      </c>
      <c r="O110" s="57">
        <v>0.35</v>
      </c>
      <c r="AG110" s="57">
        <v>1.9034</v>
      </c>
      <c r="AH110" s="57">
        <v>0.982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0.4</v>
      </c>
      <c r="L111" s="57">
        <v>0.46</v>
      </c>
      <c r="O111" s="57">
        <v>0.45</v>
      </c>
      <c r="AG111" s="57">
        <v>2.3087</v>
      </c>
      <c r="AH111" s="57">
        <v>1.16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1.4</v>
      </c>
      <c r="L112" s="57">
        <v>1.4</v>
      </c>
      <c r="O112" s="57">
        <v>0.4</v>
      </c>
      <c r="R112" s="57">
        <v>0.2</v>
      </c>
      <c r="U112" s="57">
        <v>0.1</v>
      </c>
      <c r="X112" s="57">
        <v>0.4</v>
      </c>
      <c r="AA112" s="57">
        <v>0.4</v>
      </c>
      <c r="AG112" s="57">
        <v>1.2413</v>
      </c>
      <c r="AH112" s="57">
        <v>0.619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136</v>
      </c>
      <c r="B117" s="76" t="s">
        <v>137</v>
      </c>
      <c r="C117" s="57" t="s">
        <v>136</v>
      </c>
      <c r="D117" s="54" t="s">
        <v>139</v>
      </c>
      <c r="E117" s="57" t="s">
        <v>143</v>
      </c>
    </row>
    <row r="118">
      <c r="A118" s="57" t="s">
        <v>141</v>
      </c>
      <c r="B118" s="76" t="s">
        <v>141</v>
      </c>
      <c r="C118" s="57" t="s">
        <v>141</v>
      </c>
      <c r="D118" s="54" t="s">
        <v>144</v>
      </c>
      <c r="E118" s="57" t="s">
        <v>146</v>
      </c>
    </row>
    <row r="119">
      <c r="A119" s="57" t="s">
        <v>136</v>
      </c>
      <c r="B119" s="76" t="s">
        <v>137</v>
      </c>
      <c r="C119" s="57" t="s">
        <v>136</v>
      </c>
      <c r="D119" s="54" t="s">
        <v>144</v>
      </c>
      <c r="E119" s="57" t="s">
        <v>147</v>
      </c>
    </row>
    <row r="120">
      <c r="A120" s="57" t="s">
        <v>129</v>
      </c>
      <c r="B120" s="76" t="s">
        <v>148</v>
      </c>
      <c r="C120" s="57" t="s">
        <v>265</v>
      </c>
      <c r="D120" s="54" t="s">
        <v>58</v>
      </c>
      <c r="E120" s="57">
        <v>2093.0</v>
      </c>
    </row>
    <row r="121">
      <c r="A121" s="57" t="s">
        <v>129</v>
      </c>
      <c r="B121" s="76" t="s">
        <v>148</v>
      </c>
      <c r="C121" s="57" t="s">
        <v>265</v>
      </c>
      <c r="D121" s="54" t="s">
        <v>58</v>
      </c>
      <c r="E121" s="57">
        <v>2092.0</v>
      </c>
    </row>
    <row r="122">
      <c r="A122" s="57" t="s">
        <v>129</v>
      </c>
      <c r="B122" s="76" t="s">
        <v>148</v>
      </c>
      <c r="C122" s="57" t="s">
        <v>265</v>
      </c>
      <c r="D122" s="54" t="s">
        <v>58</v>
      </c>
      <c r="E122" s="57">
        <v>2091.0</v>
      </c>
    </row>
    <row r="123">
      <c r="A123" s="57" t="s">
        <v>129</v>
      </c>
      <c r="B123" s="76" t="s">
        <v>148</v>
      </c>
      <c r="C123" s="57" t="s">
        <v>265</v>
      </c>
      <c r="D123" s="54" t="s">
        <v>64</v>
      </c>
      <c r="E123" s="57">
        <v>2090.0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2089.0</v>
      </c>
    </row>
    <row r="125">
      <c r="A125" s="57" t="s">
        <v>129</v>
      </c>
      <c r="B125" s="76" t="s">
        <v>148</v>
      </c>
      <c r="C125" s="57" t="s">
        <v>265</v>
      </c>
      <c r="D125" s="54" t="s">
        <v>64</v>
      </c>
      <c r="E125" s="57">
        <v>2088.0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2087.0</v>
      </c>
    </row>
    <row r="127">
      <c r="A127" s="57" t="s">
        <v>129</v>
      </c>
      <c r="B127" s="76" t="s">
        <v>148</v>
      </c>
      <c r="C127" s="57" t="s">
        <v>265</v>
      </c>
      <c r="D127" s="54" t="s">
        <v>64</v>
      </c>
      <c r="E127" s="57">
        <v>2086.0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2085.0</v>
      </c>
    </row>
    <row r="129">
      <c r="A129" s="57" t="s">
        <v>141</v>
      </c>
      <c r="B129" s="76" t="s">
        <v>141</v>
      </c>
      <c r="C129" s="57" t="s">
        <v>141</v>
      </c>
      <c r="D129" s="54" t="s">
        <v>64</v>
      </c>
      <c r="E129" s="57">
        <v>2020.0</v>
      </c>
    </row>
    <row r="130">
      <c r="A130" s="57" t="s">
        <v>141</v>
      </c>
      <c r="B130" s="76" t="s">
        <v>141</v>
      </c>
      <c r="C130" s="57" t="s">
        <v>141</v>
      </c>
      <c r="D130" s="54" t="s">
        <v>64</v>
      </c>
      <c r="E130" s="57">
        <v>2021.0</v>
      </c>
    </row>
    <row r="131">
      <c r="A131" s="57" t="s">
        <v>141</v>
      </c>
      <c r="B131" s="76" t="s">
        <v>141</v>
      </c>
      <c r="C131" s="57" t="s">
        <v>141</v>
      </c>
      <c r="D131" s="54" t="s">
        <v>58</v>
      </c>
      <c r="E131" s="57">
        <v>2022.0</v>
      </c>
    </row>
    <row r="132">
      <c r="A132" s="57" t="s">
        <v>141</v>
      </c>
      <c r="B132" s="76" t="s">
        <v>141</v>
      </c>
      <c r="C132" s="57" t="s">
        <v>141</v>
      </c>
      <c r="D132" s="54" t="s">
        <v>58</v>
      </c>
      <c r="E132" s="57">
        <v>2023.0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2024.0</v>
      </c>
    </row>
    <row r="134">
      <c r="A134" s="57" t="s">
        <v>141</v>
      </c>
      <c r="B134" s="76" t="s">
        <v>141</v>
      </c>
      <c r="C134" s="57" t="s">
        <v>141</v>
      </c>
      <c r="D134" s="54" t="s">
        <v>64</v>
      </c>
      <c r="E134" s="57">
        <v>2025.0</v>
      </c>
    </row>
    <row r="135">
      <c r="A135" s="57" t="s">
        <v>141</v>
      </c>
      <c r="B135" s="76" t="s">
        <v>150</v>
      </c>
      <c r="C135" s="57" t="s">
        <v>266</v>
      </c>
      <c r="D135" s="54" t="s">
        <v>64</v>
      </c>
      <c r="E135" s="57">
        <v>2026.0</v>
      </c>
    </row>
    <row r="136">
      <c r="A136" s="57" t="s">
        <v>141</v>
      </c>
      <c r="B136" s="76" t="s">
        <v>150</v>
      </c>
      <c r="C136" s="57" t="s">
        <v>266</v>
      </c>
      <c r="D136" s="54" t="s">
        <v>64</v>
      </c>
      <c r="E136" s="57">
        <v>2027.0</v>
      </c>
    </row>
    <row r="137">
      <c r="A137" s="57" t="s">
        <v>141</v>
      </c>
      <c r="B137" s="76" t="s">
        <v>150</v>
      </c>
      <c r="C137" s="57" t="s">
        <v>266</v>
      </c>
      <c r="D137" s="54" t="s">
        <v>64</v>
      </c>
      <c r="E137" s="57">
        <v>2028.0</v>
      </c>
    </row>
    <row r="138">
      <c r="A138" s="57" t="s">
        <v>141</v>
      </c>
      <c r="B138" s="76" t="s">
        <v>150</v>
      </c>
      <c r="C138" s="57" t="s">
        <v>266</v>
      </c>
      <c r="D138" s="54" t="s">
        <v>58</v>
      </c>
      <c r="E138" s="57">
        <v>2029.0</v>
      </c>
    </row>
    <row r="139">
      <c r="A139" s="57" t="s">
        <v>141</v>
      </c>
      <c r="B139" s="76" t="s">
        <v>150</v>
      </c>
      <c r="C139" s="57" t="s">
        <v>266</v>
      </c>
      <c r="D139" s="54" t="s">
        <v>58</v>
      </c>
      <c r="E139" s="57">
        <v>2030.0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2031.0</v>
      </c>
    </row>
    <row r="141">
      <c r="A141" s="57" t="s">
        <v>136</v>
      </c>
      <c r="B141" s="76" t="s">
        <v>148</v>
      </c>
      <c r="C141" s="57" t="s">
        <v>267</v>
      </c>
      <c r="D141" s="54" t="s">
        <v>64</v>
      </c>
      <c r="E141" s="57">
        <v>2012.0</v>
      </c>
    </row>
    <row r="142">
      <c r="A142" s="57" t="s">
        <v>136</v>
      </c>
      <c r="B142" s="76" t="s">
        <v>148</v>
      </c>
      <c r="C142" s="57" t="s">
        <v>267</v>
      </c>
      <c r="D142" s="54" t="s">
        <v>64</v>
      </c>
      <c r="E142" s="57">
        <v>2013.0</v>
      </c>
    </row>
    <row r="143">
      <c r="A143" s="57" t="s">
        <v>136</v>
      </c>
      <c r="B143" s="76" t="s">
        <v>148</v>
      </c>
      <c r="C143" s="57" t="s">
        <v>267</v>
      </c>
      <c r="D143" s="54" t="s">
        <v>64</v>
      </c>
      <c r="E143" s="57">
        <v>2014.0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2015.0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1478.0</v>
      </c>
    </row>
    <row r="146">
      <c r="A146" s="57" t="s">
        <v>114</v>
      </c>
      <c r="B146" s="76" t="s">
        <v>135</v>
      </c>
      <c r="D146" s="54" t="s">
        <v>64</v>
      </c>
      <c r="E146" s="57">
        <v>2010.0</v>
      </c>
      <c r="I146" s="57">
        <v>0.518</v>
      </c>
      <c r="L146" s="57">
        <v>0.479</v>
      </c>
      <c r="O146" s="57">
        <v>0.516</v>
      </c>
      <c r="AG146" s="57">
        <v>1.3442</v>
      </c>
      <c r="AH146" s="57">
        <v>0.643</v>
      </c>
    </row>
    <row r="147">
      <c r="A147" s="57" t="s">
        <v>114</v>
      </c>
      <c r="B147" s="76" t="s">
        <v>133</v>
      </c>
      <c r="D147" s="54" t="s">
        <v>64</v>
      </c>
      <c r="E147" s="57">
        <v>2009.0</v>
      </c>
      <c r="I147" s="57">
        <v>1.18</v>
      </c>
      <c r="J147" s="57">
        <v>0.7187</v>
      </c>
      <c r="L147" s="57">
        <v>1.12</v>
      </c>
      <c r="M147" s="57">
        <v>0.9085</v>
      </c>
      <c r="O147" s="57">
        <v>1.07</v>
      </c>
      <c r="P147" s="79">
        <v>12544.0</v>
      </c>
      <c r="AG147" s="57">
        <v>0.3815</v>
      </c>
      <c r="AH147" s="57">
        <v>0.161</v>
      </c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44655.0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1.708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3.043</v>
      </c>
      <c r="L82" s="57">
        <v>1.746</v>
      </c>
      <c r="O82" s="57">
        <v>1.963</v>
      </c>
      <c r="AK82" s="57">
        <v>0.1448</v>
      </c>
      <c r="AL82" s="57">
        <v>0.0841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0.405</v>
      </c>
      <c r="L113" s="57">
        <v>0.284</v>
      </c>
      <c r="O113" s="57">
        <v>0.393</v>
      </c>
      <c r="R113" s="57">
        <v>0.475</v>
      </c>
      <c r="AG113" s="57">
        <v>3.1083</v>
      </c>
      <c r="AH113" s="57">
        <v>1.5441</v>
      </c>
      <c r="AJ113" s="57">
        <v>2.4</v>
      </c>
      <c r="AK113" s="57">
        <v>0.4669</v>
      </c>
      <c r="AL113" s="57">
        <v>0.2606</v>
      </c>
      <c r="AM113" s="57">
        <v>2.35</v>
      </c>
      <c r="AN113" s="57">
        <v>0.5966</v>
      </c>
      <c r="AO113" s="57">
        <v>0.327</v>
      </c>
      <c r="AP113" s="57">
        <v>2.4</v>
      </c>
      <c r="AQ113" s="57">
        <v>0.2353</v>
      </c>
      <c r="AR113" s="57">
        <v>0.1331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0.428</v>
      </c>
      <c r="L114" s="57">
        <v>0.431</v>
      </c>
      <c r="AG114" s="57">
        <v>1.7037</v>
      </c>
      <c r="AH114" s="57">
        <v>0.8365</v>
      </c>
      <c r="AJ114" s="57">
        <v>2.1</v>
      </c>
      <c r="AK114" s="57">
        <v>0.2038</v>
      </c>
      <c r="AL114" s="57">
        <v>0.1104</v>
      </c>
      <c r="AM114" s="57">
        <v>2.15</v>
      </c>
      <c r="AN114" s="57">
        <v>0.2554</v>
      </c>
      <c r="AO114" s="57">
        <v>0.1379</v>
      </c>
      <c r="AP114" s="57">
        <v>2.15</v>
      </c>
      <c r="AQ114" s="57">
        <v>0.3162</v>
      </c>
      <c r="AR114" s="57">
        <v>0.17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0.509</v>
      </c>
      <c r="L115" s="57">
        <v>0.592</v>
      </c>
      <c r="O115" s="57">
        <v>0.521</v>
      </c>
      <c r="AG115" s="57">
        <v>3.7179</v>
      </c>
      <c r="AH115" s="57">
        <v>1.9004</v>
      </c>
      <c r="AJ115" s="57">
        <v>2.1</v>
      </c>
      <c r="AK115" s="57">
        <v>0.1726</v>
      </c>
      <c r="AL115" s="57">
        <v>0.095</v>
      </c>
      <c r="AM115" s="57">
        <v>2.1</v>
      </c>
      <c r="AN115" s="57">
        <v>0.16</v>
      </c>
      <c r="AO115" s="57">
        <v>0.088</v>
      </c>
      <c r="AP115" s="57">
        <v>2.2</v>
      </c>
      <c r="AQ115" s="57">
        <v>0.1238</v>
      </c>
      <c r="AR115" s="57">
        <v>0.068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0.4</v>
      </c>
      <c r="L116" s="57">
        <v>0.271</v>
      </c>
      <c r="O116" s="57">
        <v>0.376</v>
      </c>
      <c r="R116" s="57">
        <v>0.42</v>
      </c>
      <c r="AG116" s="57">
        <v>2.8554</v>
      </c>
      <c r="AH116" s="57">
        <v>1.5258</v>
      </c>
      <c r="AJ116" s="57">
        <v>2.1</v>
      </c>
      <c r="AK116" s="57">
        <v>0.3206</v>
      </c>
      <c r="AL116" s="57">
        <v>0.183</v>
      </c>
      <c r="AM116" s="57">
        <v>2.1</v>
      </c>
      <c r="AN116" s="57">
        <v>0.2356</v>
      </c>
      <c r="AO116" s="57">
        <v>0.131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I117" s="57">
        <v>0.088</v>
      </c>
      <c r="L117" s="57">
        <v>0.09</v>
      </c>
      <c r="O117" s="57">
        <v>0.091</v>
      </c>
      <c r="R117" s="57">
        <v>0.18</v>
      </c>
      <c r="U117" s="57">
        <v>0.6</v>
      </c>
      <c r="X117" s="57"/>
      <c r="AA117" s="57"/>
      <c r="AG117" s="57">
        <v>1.6631</v>
      </c>
      <c r="AH117" s="57">
        <v>0.6341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I118" s="57">
        <v>0.904</v>
      </c>
      <c r="L118" s="57">
        <v>0.8</v>
      </c>
      <c r="O118" s="57">
        <v>0.944</v>
      </c>
      <c r="R118" s="57">
        <v>0.82</v>
      </c>
      <c r="U118" s="57">
        <v>0.826</v>
      </c>
      <c r="X118" s="57">
        <v>0.831</v>
      </c>
      <c r="AA118" s="57">
        <v>0.862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AJ119" s="57">
        <v>1.45</v>
      </c>
      <c r="AK119" s="57">
        <v>0.2033</v>
      </c>
      <c r="AM119" s="57">
        <v>1.45</v>
      </c>
      <c r="BE119" s="57">
        <v>0.0946</v>
      </c>
      <c r="BF119" s="57">
        <v>0.044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I120" s="57">
        <v>0.584</v>
      </c>
      <c r="L120" s="57">
        <v>0.443</v>
      </c>
      <c r="O120" s="57">
        <v>0.716</v>
      </c>
      <c r="R120" s="57">
        <v>0.992</v>
      </c>
      <c r="U120" s="57">
        <v>0.445</v>
      </c>
      <c r="X120" s="57"/>
      <c r="AA120" s="57"/>
      <c r="AD120" s="57"/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0.383</v>
      </c>
      <c r="L121" s="57">
        <v>0.592</v>
      </c>
      <c r="O121" s="57">
        <v>0.571</v>
      </c>
      <c r="R121" s="57">
        <v>0.65</v>
      </c>
      <c r="U121" s="57">
        <v>0.62</v>
      </c>
      <c r="X121" s="57">
        <v>0.718</v>
      </c>
      <c r="AA121" s="57">
        <v>0.428</v>
      </c>
      <c r="AD121" s="57">
        <v>0.608</v>
      </c>
      <c r="AJ121" s="80"/>
      <c r="AK121" s="81">
        <v>0.4501</v>
      </c>
      <c r="AL121" s="81">
        <v>0.195</v>
      </c>
      <c r="AM121" s="80"/>
      <c r="AN121" s="81">
        <v>0.3369</v>
      </c>
      <c r="AO121" s="81">
        <v>0.13</v>
      </c>
      <c r="AP121" s="80"/>
      <c r="AQ121" s="81">
        <v>0.4701</v>
      </c>
      <c r="AR121" s="81">
        <v>0.194</v>
      </c>
      <c r="AS121" s="80"/>
      <c r="AT121" s="81">
        <v>0.3753</v>
      </c>
      <c r="AU121" s="81">
        <v>0.153</v>
      </c>
      <c r="AV121" s="80"/>
      <c r="AW121" s="81">
        <v>0.5224</v>
      </c>
      <c r="AX121" s="81">
        <v>0.23</v>
      </c>
      <c r="AY121" s="80"/>
      <c r="AZ121" s="81">
        <v>0.2636</v>
      </c>
      <c r="BA121" s="81">
        <v>0.0969</v>
      </c>
      <c r="BB121" s="80"/>
      <c r="BC121" s="81">
        <v>0.3076</v>
      </c>
      <c r="BD121" s="81">
        <v>0.1254</v>
      </c>
      <c r="BE121" s="80"/>
      <c r="BH121" s="57" t="s">
        <v>287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0.108</v>
      </c>
      <c r="L122" s="57">
        <v>0.325</v>
      </c>
      <c r="O122" s="57">
        <v>0.448</v>
      </c>
      <c r="R122" s="57">
        <v>0.582</v>
      </c>
      <c r="U122" s="57">
        <v>0.742</v>
      </c>
      <c r="X122" s="57">
        <v>0.568</v>
      </c>
      <c r="AA122" s="57">
        <v>0.248</v>
      </c>
      <c r="AD122" s="57">
        <v>0.343</v>
      </c>
      <c r="AJ122" s="80"/>
      <c r="AK122" s="81">
        <v>0.4942</v>
      </c>
      <c r="AL122" s="81">
        <v>0.192</v>
      </c>
      <c r="AM122" s="80"/>
      <c r="AN122" s="81">
        <v>0.3831</v>
      </c>
      <c r="AO122" s="81">
        <v>0.143</v>
      </c>
      <c r="AP122" s="80"/>
      <c r="AQ122" s="81">
        <v>0.4603</v>
      </c>
      <c r="AR122" s="81">
        <v>0.183</v>
      </c>
      <c r="AS122" s="80"/>
      <c r="AT122" s="81">
        <v>0.509</v>
      </c>
      <c r="AU122" s="81">
        <v>0.202</v>
      </c>
      <c r="AV122" s="80"/>
      <c r="AW122" s="81">
        <v>0.4314</v>
      </c>
      <c r="AX122" s="81">
        <v>0.178</v>
      </c>
      <c r="AY122" s="80"/>
      <c r="AZ122" s="81">
        <v>0.495</v>
      </c>
      <c r="BA122" s="81">
        <v>0.202</v>
      </c>
      <c r="BB122" s="80"/>
      <c r="BC122" s="81">
        <v>0.3649</v>
      </c>
      <c r="BD122" s="81">
        <v>0.118</v>
      </c>
      <c r="BE122" s="80"/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I123" s="57">
        <v>0.196</v>
      </c>
      <c r="L123" s="57">
        <v>0.111</v>
      </c>
      <c r="O123" s="57">
        <v>0.15</v>
      </c>
      <c r="R123" s="57">
        <v>0.16</v>
      </c>
      <c r="AG123" s="57">
        <v>2.9691</v>
      </c>
      <c r="AH123" s="57">
        <v>1.8387</v>
      </c>
      <c r="AJ123" s="80"/>
      <c r="AK123" s="81">
        <v>0.2072</v>
      </c>
      <c r="AL123" s="81">
        <v>0.131</v>
      </c>
      <c r="AM123" s="80"/>
      <c r="AN123" s="81">
        <v>0.2947</v>
      </c>
      <c r="AO123" s="81">
        <v>0.189</v>
      </c>
      <c r="AP123" s="80"/>
      <c r="AQ123" s="81">
        <v>0.2476</v>
      </c>
      <c r="AR123" s="81">
        <v>0.1572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I124" s="57">
        <v>0.108</v>
      </c>
      <c r="L124" s="57">
        <v>0.114</v>
      </c>
      <c r="O124" s="57">
        <v>0.106</v>
      </c>
      <c r="AG124" s="57">
        <v>3.1573</v>
      </c>
      <c r="AH124" s="57">
        <v>1.9078</v>
      </c>
      <c r="AJ124" s="80"/>
      <c r="AK124" s="81">
        <v>0.2563</v>
      </c>
      <c r="AL124" s="81">
        <v>0.1598</v>
      </c>
      <c r="AM124" s="80"/>
      <c r="AN124" s="81">
        <v>0.2228</v>
      </c>
      <c r="AO124" s="81">
        <v>0.1357</v>
      </c>
      <c r="AP124" s="80"/>
      <c r="AQ124" s="81">
        <v>0.2347</v>
      </c>
      <c r="AR124" s="81">
        <v>0.1475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I125" s="57">
        <v>0.105</v>
      </c>
      <c r="L125" s="57">
        <v>0.15</v>
      </c>
      <c r="O125" s="57">
        <v>0.128</v>
      </c>
      <c r="R125" s="57">
        <v>0.133</v>
      </c>
      <c r="AG125" s="57">
        <v>2.7202</v>
      </c>
      <c r="AH125" s="57">
        <v>1.661</v>
      </c>
      <c r="AJ125" s="80"/>
      <c r="AK125" s="81">
        <v>0.1581</v>
      </c>
      <c r="AL125" s="81">
        <v>0.0977</v>
      </c>
      <c r="AM125" s="80"/>
      <c r="AN125" s="81">
        <v>0.3005</v>
      </c>
      <c r="AO125" s="81">
        <v>0.1922</v>
      </c>
      <c r="AP125" s="80"/>
      <c r="AQ125" s="81">
        <v>0.2013</v>
      </c>
      <c r="AR125" s="81">
        <v>0.128</v>
      </c>
      <c r="AS125" s="80"/>
      <c r="AT125" s="81">
        <v>0.1564</v>
      </c>
      <c r="AU125" s="81">
        <v>0.0969</v>
      </c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I126" s="57">
        <v>0.956</v>
      </c>
      <c r="L126" s="57">
        <v>0.816</v>
      </c>
      <c r="O126" s="57">
        <v>0.852</v>
      </c>
      <c r="AG126" s="57">
        <v>3.8915</v>
      </c>
      <c r="AH126" s="57">
        <v>1.5882</v>
      </c>
      <c r="AJ126" s="80"/>
      <c r="AK126" s="81">
        <v>0.245</v>
      </c>
      <c r="AL126" s="81">
        <v>0.1151</v>
      </c>
      <c r="AM126" s="80"/>
      <c r="AN126" s="81">
        <v>0.1749</v>
      </c>
      <c r="AO126" s="81">
        <v>0.0802</v>
      </c>
      <c r="AP126" s="80"/>
      <c r="AQ126" s="81">
        <v>0.1308</v>
      </c>
      <c r="AR126" s="81">
        <v>0.0548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I127" s="57">
        <v>0.271</v>
      </c>
      <c r="L127" s="57">
        <v>0.25</v>
      </c>
      <c r="O127" s="57">
        <v>0.15</v>
      </c>
      <c r="R127" s="57">
        <v>0.27</v>
      </c>
      <c r="U127" s="57">
        <v>0.16</v>
      </c>
      <c r="AG127" s="57">
        <v>3.1378</v>
      </c>
      <c r="AH127" s="57">
        <v>1.8996</v>
      </c>
      <c r="AJ127" s="80"/>
      <c r="AK127" s="81">
        <v>0.3085</v>
      </c>
      <c r="AL127" s="81">
        <v>0.2047</v>
      </c>
      <c r="AM127" s="80"/>
      <c r="AN127" s="81">
        <v>0.296</v>
      </c>
      <c r="AO127" s="81">
        <v>0.1837</v>
      </c>
      <c r="AP127" s="80"/>
      <c r="AQ127" s="81">
        <v>0.2918</v>
      </c>
      <c r="AR127" s="81">
        <v>0.1853</v>
      </c>
      <c r="AS127" s="80"/>
      <c r="AT127" s="81">
        <v>0.3522</v>
      </c>
      <c r="AU127" s="81">
        <v>0.2239</v>
      </c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I128" s="57">
        <v>0.194</v>
      </c>
      <c r="L128" s="57">
        <v>0.208</v>
      </c>
      <c r="O128" s="57">
        <v>0.219</v>
      </c>
      <c r="R128" s="57">
        <v>0.183</v>
      </c>
      <c r="AJ128" s="80"/>
      <c r="AK128" s="81">
        <v>0.1174</v>
      </c>
      <c r="AL128" s="81">
        <v>0.055</v>
      </c>
      <c r="AM128" s="80"/>
      <c r="AN128" s="81">
        <v>0.1172</v>
      </c>
      <c r="AO128" s="81">
        <v>0.057</v>
      </c>
      <c r="AP128" s="80"/>
      <c r="AQ128" s="81">
        <v>0.0981</v>
      </c>
      <c r="AR128" s="81">
        <v>0.044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I129" s="57">
        <v>0.598</v>
      </c>
      <c r="L129" s="57">
        <v>0.74</v>
      </c>
      <c r="O129" s="57">
        <v>0.513</v>
      </c>
      <c r="AG129" s="57">
        <v>0.5595</v>
      </c>
      <c r="AH129" s="57">
        <v>0.1986</v>
      </c>
      <c r="AJ129" s="80"/>
      <c r="AK129" s="81">
        <v>0.1126</v>
      </c>
      <c r="AL129" s="81">
        <v>0.048</v>
      </c>
      <c r="AM129" s="80"/>
      <c r="AN129" s="81">
        <v>0.093</v>
      </c>
      <c r="AO129" s="81">
        <v>0.037</v>
      </c>
      <c r="AP129" s="80"/>
      <c r="AQ129" s="81">
        <v>0.2112</v>
      </c>
      <c r="AR129" s="81">
        <v>0.091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I130" s="57">
        <v>0.888</v>
      </c>
      <c r="L130" s="57">
        <v>0.625</v>
      </c>
      <c r="O130" s="57">
        <v>0.756</v>
      </c>
      <c r="AG130" s="57">
        <v>0.7398</v>
      </c>
      <c r="AH130" s="57">
        <v>0.262</v>
      </c>
      <c r="AJ130" s="81">
        <v>1.4</v>
      </c>
      <c r="AK130" s="81">
        <v>0.1492</v>
      </c>
      <c r="AL130" s="81">
        <v>0.058</v>
      </c>
      <c r="AM130" s="81">
        <v>0.8</v>
      </c>
      <c r="AN130" s="81">
        <v>0.1407</v>
      </c>
      <c r="AO130" s="81">
        <v>0.052</v>
      </c>
      <c r="AP130" s="81">
        <v>0.75</v>
      </c>
      <c r="AQ130" s="81">
        <v>0.105</v>
      </c>
      <c r="AR130" s="81">
        <v>0.038</v>
      </c>
      <c r="AS130" s="81">
        <v>0.5</v>
      </c>
      <c r="AT130" s="81">
        <v>0.1181</v>
      </c>
      <c r="AU130" s="81">
        <v>0.044</v>
      </c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I131" s="57">
        <v>0.418</v>
      </c>
      <c r="L131" s="57">
        <v>0.605</v>
      </c>
      <c r="O131" s="57">
        <v>0.531</v>
      </c>
      <c r="AG131" s="57">
        <v>2.5739</v>
      </c>
      <c r="AH131" s="57">
        <v>0.9706</v>
      </c>
      <c r="AJ131" s="80"/>
      <c r="AK131" s="57">
        <v>0.1238</v>
      </c>
      <c r="AL131" s="57">
        <v>0.049</v>
      </c>
      <c r="AM131" s="57"/>
      <c r="AN131" s="57">
        <v>0.1067</v>
      </c>
      <c r="AO131" s="57">
        <v>0.043</v>
      </c>
      <c r="AP131" s="57"/>
      <c r="AQ131" s="57">
        <v>0.102</v>
      </c>
      <c r="AR131" s="57">
        <v>0.041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H131" s="57" t="s">
        <v>288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0.415</v>
      </c>
      <c r="L132" s="57">
        <v>0.487</v>
      </c>
      <c r="O132" s="57">
        <v>0.998</v>
      </c>
      <c r="R132" s="57">
        <v>0.845</v>
      </c>
      <c r="AG132" s="57">
        <v>0.6568</v>
      </c>
      <c r="AH132" s="57">
        <v>0.3191</v>
      </c>
      <c r="AJ132" s="57">
        <v>2.3</v>
      </c>
      <c r="AK132" s="57">
        <v>0.1324</v>
      </c>
      <c r="AL132" s="57">
        <v>0.073</v>
      </c>
      <c r="AM132" s="57">
        <v>2.4</v>
      </c>
      <c r="AN132" s="57">
        <v>0.137</v>
      </c>
      <c r="AO132" s="57">
        <v>0.076</v>
      </c>
      <c r="AP132" s="57">
        <v>2.6</v>
      </c>
      <c r="AQ132" s="57">
        <v>0.1466</v>
      </c>
      <c r="AR132" s="57">
        <v>0.082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0.108</v>
      </c>
      <c r="L133" s="57">
        <v>0.138</v>
      </c>
      <c r="O133" s="57">
        <v>0.108</v>
      </c>
      <c r="R133" s="57">
        <v>0.279</v>
      </c>
      <c r="U133" s="57">
        <v>0.208</v>
      </c>
      <c r="AG133" s="57">
        <v>1.9611</v>
      </c>
      <c r="AH133" s="57">
        <v>0.9776</v>
      </c>
      <c r="AJ133" s="57">
        <v>2.95</v>
      </c>
      <c r="AK133" s="57">
        <v>0.0868</v>
      </c>
      <c r="AL133" s="57">
        <v>0.049</v>
      </c>
      <c r="AM133" s="57">
        <v>2.8</v>
      </c>
      <c r="AN133" s="57">
        <v>0.0846</v>
      </c>
      <c r="AO133" s="57">
        <v>0.048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0.278</v>
      </c>
      <c r="L134" s="57">
        <v>0.147</v>
      </c>
      <c r="O134" s="57">
        <v>0.17</v>
      </c>
      <c r="R134" s="57">
        <v>0.156</v>
      </c>
      <c r="AG134" s="57">
        <v>2.7532</v>
      </c>
      <c r="AH134" s="57">
        <v>1.548</v>
      </c>
      <c r="AK134" s="57">
        <v>0.3754</v>
      </c>
      <c r="AL134" s="57">
        <v>0.242</v>
      </c>
      <c r="AN134" s="57">
        <v>0.288</v>
      </c>
      <c r="AO134" s="57">
        <v>0.165</v>
      </c>
      <c r="AQ134" s="57">
        <v>0.2267</v>
      </c>
      <c r="AR134" s="57">
        <v>0.131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0.396</v>
      </c>
      <c r="L135" s="57">
        <v>0.503</v>
      </c>
      <c r="O135" s="57">
        <v>0.318</v>
      </c>
      <c r="R135" s="57">
        <v>0.178</v>
      </c>
      <c r="U135" s="57">
        <v>0.22</v>
      </c>
      <c r="AG135" s="57">
        <v>2.8525</v>
      </c>
      <c r="AH135" s="57">
        <v>1.6865</v>
      </c>
      <c r="AK135" s="57">
        <v>0.6</v>
      </c>
      <c r="AL135" s="57">
        <v>0.3757</v>
      </c>
      <c r="AN135" s="57">
        <v>0.2767</v>
      </c>
      <c r="AO135" s="57">
        <v>0.152</v>
      </c>
      <c r="AQ135" s="57">
        <v>0.3721</v>
      </c>
      <c r="AR135" s="57">
        <v>0.2081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0.405</v>
      </c>
      <c r="O136" s="57">
        <v>0.445</v>
      </c>
      <c r="R136" s="57">
        <v>0.389</v>
      </c>
      <c r="AG136" s="57">
        <v>2.3724</v>
      </c>
      <c r="AH136" s="57">
        <v>1.0732</v>
      </c>
      <c r="AJ136" s="57">
        <v>2.2</v>
      </c>
      <c r="AK136" s="57">
        <v>0.1747</v>
      </c>
      <c r="AL136" s="57">
        <v>0.095</v>
      </c>
      <c r="AM136" s="57">
        <v>2.3</v>
      </c>
      <c r="AN136" s="57">
        <v>0.1979</v>
      </c>
      <c r="AO136" s="57">
        <v>0.107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0.101</v>
      </c>
      <c r="L137" s="57">
        <v>0.05</v>
      </c>
      <c r="O137" s="57">
        <v>0.12</v>
      </c>
      <c r="R137" s="57">
        <v>0.113</v>
      </c>
      <c r="U137" s="57">
        <v>0.144</v>
      </c>
      <c r="AG137" s="57">
        <v>1.9108</v>
      </c>
      <c r="AH137" s="57">
        <v>0.9866</v>
      </c>
      <c r="AK137" s="57">
        <v>0.0752</v>
      </c>
      <c r="AL137" s="57">
        <v>0.041</v>
      </c>
      <c r="AN137" s="57">
        <v>0.0533</v>
      </c>
      <c r="AO137" s="57">
        <v>0.029</v>
      </c>
      <c r="AQ137" s="57">
        <v>0.0821</v>
      </c>
      <c r="AR137" s="57">
        <v>0.046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I138" s="57">
        <v>0.508</v>
      </c>
      <c r="L138" s="57">
        <v>0.475</v>
      </c>
      <c r="O138" s="57">
        <v>0.424</v>
      </c>
      <c r="R138" s="57">
        <v>0.391</v>
      </c>
      <c r="U138" s="57">
        <v>0.394</v>
      </c>
      <c r="AJ138" s="57">
        <v>2.3</v>
      </c>
      <c r="AK138" s="57">
        <v>0.1134</v>
      </c>
      <c r="AL138" s="57">
        <v>0.065</v>
      </c>
      <c r="AM138" s="57">
        <v>3.5</v>
      </c>
      <c r="AN138" s="57">
        <v>0.1009</v>
      </c>
      <c r="AO138" s="57">
        <v>0.059</v>
      </c>
      <c r="AP138" s="57">
        <v>2.5</v>
      </c>
      <c r="AQ138" s="57">
        <v>0.0888</v>
      </c>
      <c r="AR138" s="57">
        <v>0.051</v>
      </c>
      <c r="AS138" s="57">
        <v>2.1</v>
      </c>
      <c r="AT138" s="57">
        <v>0.0929</v>
      </c>
      <c r="AU138" s="57">
        <v>0.054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I139" s="57">
        <v>0.608</v>
      </c>
      <c r="L139" s="57">
        <v>0.528</v>
      </c>
      <c r="O139" s="57">
        <v>0.582</v>
      </c>
      <c r="AG139" s="57">
        <v>2.3895</v>
      </c>
      <c r="AH139" s="57">
        <v>1.1726</v>
      </c>
      <c r="AK139" s="57">
        <v>0.0886</v>
      </c>
      <c r="AL139" s="57">
        <v>0.049</v>
      </c>
      <c r="AN139" s="57">
        <v>0.1187</v>
      </c>
      <c r="AO139" s="57">
        <v>0.068</v>
      </c>
      <c r="AQ139" s="57">
        <v>0.1671</v>
      </c>
      <c r="AR139" s="57">
        <v>0.093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I140" s="57">
        <v>0.475</v>
      </c>
      <c r="L140" s="57">
        <v>0.688</v>
      </c>
      <c r="O140" s="57">
        <v>0.428</v>
      </c>
      <c r="R140" s="57">
        <v>0.556</v>
      </c>
      <c r="AG140" s="57">
        <v>2.0868</v>
      </c>
      <c r="AH140" s="57">
        <v>1.1283</v>
      </c>
      <c r="AK140" s="57">
        <v>0.1538</v>
      </c>
      <c r="AL140" s="57">
        <v>0.091</v>
      </c>
      <c r="AN140" s="57">
        <v>0.2288</v>
      </c>
      <c r="AO140" s="57">
        <v>0.132</v>
      </c>
      <c r="AQ140" s="57">
        <v>0.2081</v>
      </c>
      <c r="AR140" s="57">
        <v>0.121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I141" s="57">
        <v>0.158</v>
      </c>
      <c r="L141" s="57">
        <v>0.215</v>
      </c>
      <c r="O141" s="57">
        <v>0.218</v>
      </c>
      <c r="R141" s="57">
        <v>0.324</v>
      </c>
      <c r="U141" s="57">
        <v>0.258</v>
      </c>
      <c r="AG141" s="57">
        <v>1.7183</v>
      </c>
      <c r="AH141" s="57">
        <v>0.8785</v>
      </c>
      <c r="AK141" s="57">
        <v>0.3118</v>
      </c>
      <c r="AL141" s="57">
        <v>0.179</v>
      </c>
      <c r="AN141" s="57">
        <v>0.3185</v>
      </c>
      <c r="AO141" s="57">
        <v>0.175</v>
      </c>
      <c r="AQ141" s="57">
        <v>0.3252</v>
      </c>
      <c r="AR141" s="57">
        <v>0.179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I142" s="57">
        <v>0.065</v>
      </c>
      <c r="L142" s="57">
        <v>0.222</v>
      </c>
      <c r="O142" s="57">
        <v>0.268</v>
      </c>
      <c r="R142" s="57">
        <v>0.18</v>
      </c>
      <c r="U142" s="57">
        <v>0.208</v>
      </c>
      <c r="AG142" s="57">
        <v>2.6676</v>
      </c>
      <c r="AH142" s="57">
        <v>1.4601</v>
      </c>
      <c r="AK142" s="57">
        <v>0.1837</v>
      </c>
      <c r="AL142" s="57">
        <v>0.105</v>
      </c>
      <c r="AN142" s="57">
        <v>0.3101</v>
      </c>
      <c r="AO142" s="57">
        <v>0.178</v>
      </c>
      <c r="AQ142" s="57">
        <v>0.3095</v>
      </c>
      <c r="AR142" s="57">
        <v>0.179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I143" s="57">
        <v>0.212</v>
      </c>
      <c r="L143" s="57">
        <v>0.188</v>
      </c>
      <c r="O143" s="57">
        <v>0.328</v>
      </c>
      <c r="R143" s="57">
        <v>0.248</v>
      </c>
      <c r="AG143" s="57">
        <v>1.6819</v>
      </c>
      <c r="AH143" s="57">
        <v>0.8576</v>
      </c>
      <c r="AN143" s="57">
        <v>0.1399</v>
      </c>
      <c r="AO143" s="57">
        <v>0.0811</v>
      </c>
      <c r="AQ143" s="57">
        <v>0.1792</v>
      </c>
      <c r="AR143" s="57">
        <v>0.1024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I144" s="57">
        <v>0.365</v>
      </c>
      <c r="L144" s="57">
        <v>0.234</v>
      </c>
      <c r="O144" s="57">
        <v>0.626</v>
      </c>
      <c r="R144" s="57">
        <v>0.68</v>
      </c>
      <c r="U144" s="57">
        <v>0.62</v>
      </c>
      <c r="AG144" s="57">
        <v>4.49</v>
      </c>
      <c r="AH144" s="57">
        <v>1.6767</v>
      </c>
      <c r="AK144" s="57">
        <v>0.1166</v>
      </c>
      <c r="AL144" s="57">
        <v>0.048</v>
      </c>
      <c r="AN144" s="57">
        <v>0.1076</v>
      </c>
      <c r="AO144" s="57">
        <v>0.045</v>
      </c>
      <c r="AQ144" s="57">
        <v>0.3727</v>
      </c>
      <c r="AR144" s="57">
        <v>0.159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I145" s="57">
        <v>0.718</v>
      </c>
      <c r="L145" s="57">
        <v>0.554</v>
      </c>
      <c r="O145" s="57">
        <v>0.628</v>
      </c>
      <c r="R145" s="57">
        <v>0.886</v>
      </c>
      <c r="U145" s="57">
        <v>0.836</v>
      </c>
      <c r="AG145" s="57">
        <v>2.2227</v>
      </c>
      <c r="AH145" s="57">
        <v>0.8661</v>
      </c>
      <c r="AJ145" s="57">
        <v>1.45</v>
      </c>
      <c r="AK145" s="57">
        <v>0.1002</v>
      </c>
      <c r="AL145" s="57">
        <v>0.047</v>
      </c>
      <c r="AM145" s="57">
        <v>1.55</v>
      </c>
      <c r="AN145" s="57">
        <v>0.1381</v>
      </c>
      <c r="AO145" s="57">
        <v>0.059</v>
      </c>
      <c r="AP145" s="57">
        <v>1.8</v>
      </c>
      <c r="AQ145" s="57">
        <v>0.0653</v>
      </c>
      <c r="AR145" s="57">
        <v>0.027</v>
      </c>
      <c r="AT145" s="57">
        <v>0.1529</v>
      </c>
      <c r="AU145" s="57">
        <v>0.066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  <c r="I146" s="57">
        <v>0.706</v>
      </c>
      <c r="L146" s="57">
        <v>1.156</v>
      </c>
      <c r="O146" s="57">
        <v>1.0</v>
      </c>
      <c r="R146" s="57">
        <v>0.355</v>
      </c>
      <c r="U146" s="57">
        <v>0.586</v>
      </c>
      <c r="X146" s="57">
        <v>0.919</v>
      </c>
      <c r="AG146" s="57">
        <v>2.1512</v>
      </c>
      <c r="AH146" s="57">
        <v>0.9051</v>
      </c>
      <c r="AJ146" s="57">
        <v>2.1</v>
      </c>
      <c r="AK146" s="57">
        <v>0.0774</v>
      </c>
      <c r="AL146" s="57">
        <v>0.0312</v>
      </c>
      <c r="AM146" s="57">
        <v>2.5</v>
      </c>
      <c r="AN146" s="57">
        <v>0.1362</v>
      </c>
      <c r="AO146" s="57">
        <v>0.065</v>
      </c>
      <c r="AP146" s="57">
        <v>2.8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I147" s="57">
        <v>0.498</v>
      </c>
      <c r="L147" s="57">
        <v>0.768</v>
      </c>
      <c r="O147" s="57">
        <v>0.587</v>
      </c>
      <c r="AG147" s="57">
        <v>1.8527</v>
      </c>
      <c r="AH147" s="57">
        <v>0.8252</v>
      </c>
      <c r="AK147" s="57">
        <v>0.5249</v>
      </c>
      <c r="AL147" s="57">
        <v>0.271</v>
      </c>
      <c r="AN147" s="57">
        <v>0.2876</v>
      </c>
      <c r="AO147" s="57">
        <v>0.148</v>
      </c>
      <c r="AQ147" s="57">
        <v>0.3881</v>
      </c>
      <c r="AR147" s="57">
        <v>0.201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I148" s="57">
        <v>0.878</v>
      </c>
      <c r="L148" s="57">
        <v>0.402</v>
      </c>
      <c r="O148" s="57">
        <v>0.768</v>
      </c>
      <c r="R148" s="57">
        <v>0.519</v>
      </c>
      <c r="U148" s="57">
        <v>0.29</v>
      </c>
      <c r="AG148" s="57">
        <v>2.285</v>
      </c>
      <c r="AH148" s="57">
        <v>0.8328</v>
      </c>
      <c r="AK148" s="57">
        <v>0.3916</v>
      </c>
      <c r="AL148" s="57">
        <v>0.151</v>
      </c>
      <c r="AN148" s="57">
        <v>0.5982</v>
      </c>
      <c r="AO148" s="57">
        <v>0.235</v>
      </c>
      <c r="AQ148" s="57">
        <v>0.3972</v>
      </c>
      <c r="AR148" s="57">
        <v>0.156</v>
      </c>
    </row>
    <row r="149">
      <c r="A149" s="57" t="s">
        <v>114</v>
      </c>
      <c r="B149" s="76" t="s">
        <v>135</v>
      </c>
      <c r="C149" s="82"/>
      <c r="D149" s="54" t="s">
        <v>64</v>
      </c>
      <c r="E149" s="83">
        <v>2011.0</v>
      </c>
      <c r="F149" s="82"/>
      <c r="G149" s="82"/>
      <c r="H149" s="82"/>
      <c r="I149" s="83">
        <v>1.05</v>
      </c>
      <c r="J149" s="82"/>
      <c r="K149" s="82"/>
      <c r="L149" s="83">
        <v>0.617</v>
      </c>
      <c r="M149" s="82"/>
      <c r="N149" s="82"/>
      <c r="O149" s="83">
        <v>0.902</v>
      </c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3">
        <v>0.925</v>
      </c>
      <c r="AH149" s="83">
        <v>0.4686</v>
      </c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I152" s="57">
        <v>0.698</v>
      </c>
      <c r="L152" s="57">
        <v>0.655</v>
      </c>
      <c r="AG152" s="57">
        <v>1.0186</v>
      </c>
      <c r="AH152" s="57">
        <v>0.5269</v>
      </c>
      <c r="AJ152" s="57">
        <v>1.8</v>
      </c>
      <c r="AK152" s="57">
        <v>0.1501</v>
      </c>
      <c r="AL152" s="57">
        <v>0.083</v>
      </c>
      <c r="AM152" s="57">
        <v>2.1</v>
      </c>
      <c r="AN152" s="57">
        <v>0.145</v>
      </c>
      <c r="AO152" s="57">
        <v>0.081</v>
      </c>
      <c r="AP152" s="57">
        <v>1.75</v>
      </c>
      <c r="AQ152" s="57">
        <v>0.0878</v>
      </c>
      <c r="AR152" s="57">
        <v>0.048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44657.0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K7" s="57">
        <v>0.2259</v>
      </c>
      <c r="AL7" s="57">
        <v>0.14</v>
      </c>
      <c r="AN7" s="57">
        <v>0.2303</v>
      </c>
      <c r="AO7" s="57">
        <v>0.144</v>
      </c>
      <c r="AQ7" s="57">
        <v>0.2281</v>
      </c>
      <c r="AR7" s="57">
        <v>0.146</v>
      </c>
      <c r="AT7" s="57">
        <v>0.1832</v>
      </c>
      <c r="AU7" s="57">
        <v>0.114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AJ8" s="57">
        <v>3.51</v>
      </c>
      <c r="AM8" s="57">
        <v>3.35</v>
      </c>
      <c r="AP8" s="57">
        <v>4.1</v>
      </c>
      <c r="AS8" s="57">
        <v>2.4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57">
        <v>2.0</v>
      </c>
      <c r="G9" s="84">
        <v>44625.0</v>
      </c>
      <c r="AJ9" s="57">
        <v>3.55</v>
      </c>
      <c r="AK9" s="57">
        <v>0.1647</v>
      </c>
      <c r="AL9" s="57">
        <v>0.0836</v>
      </c>
      <c r="AM9" s="57">
        <v>4.3</v>
      </c>
      <c r="AN9" s="57">
        <v>0.2604</v>
      </c>
      <c r="AO9" s="57">
        <v>0.163</v>
      </c>
      <c r="AP9" s="57">
        <v>3.75</v>
      </c>
      <c r="AQ9" s="57">
        <v>0.2408</v>
      </c>
      <c r="AR9" s="57">
        <v>0.1226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57">
        <v>7.0</v>
      </c>
      <c r="G10" s="57">
        <v>9.0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57">
        <v>7.0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57">
        <v>10.0</v>
      </c>
      <c r="G13" s="57">
        <v>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57">
        <v>9.0</v>
      </c>
      <c r="G16" s="57">
        <v>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57">
        <v>10.0</v>
      </c>
      <c r="G18" s="57">
        <v>10.0</v>
      </c>
      <c r="AJ18" s="57">
        <v>3.0</v>
      </c>
      <c r="AK18" s="57">
        <v>0.1282</v>
      </c>
      <c r="AL18" s="57">
        <v>0.071</v>
      </c>
      <c r="AM18" s="57">
        <v>3.25</v>
      </c>
      <c r="AN18" s="57">
        <v>0.1446</v>
      </c>
      <c r="AO18" s="57">
        <v>0.078</v>
      </c>
      <c r="AP18" s="57">
        <v>3.15</v>
      </c>
      <c r="AQ18" s="57">
        <v>0.107</v>
      </c>
      <c r="AR18" s="57">
        <v>0.058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57">
        <v>10.0</v>
      </c>
      <c r="G19" s="57">
        <v>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57">
        <v>10.0</v>
      </c>
      <c r="G21" s="57">
        <v>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57">
        <v>10.0</v>
      </c>
      <c r="G22" s="57">
        <v>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57">
        <v>9.0</v>
      </c>
      <c r="G23" s="57">
        <v>10.0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9.0</v>
      </c>
      <c r="G24" s="57">
        <v>9.0</v>
      </c>
      <c r="AJ24" s="57">
        <v>2.45</v>
      </c>
      <c r="AK24" s="57">
        <v>0.0882</v>
      </c>
      <c r="AL24" s="57">
        <v>0.0459</v>
      </c>
      <c r="AM24" s="57">
        <v>2.35</v>
      </c>
      <c r="AN24" s="57">
        <v>0.1124</v>
      </c>
      <c r="AO24" s="57">
        <v>0.0587</v>
      </c>
      <c r="AP24" s="57">
        <v>2.4</v>
      </c>
      <c r="AQ24" s="57">
        <v>0.0965</v>
      </c>
      <c r="AR24" s="57">
        <v>0.0502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8.0</v>
      </c>
      <c r="G25" s="57">
        <v>9.0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9.0</v>
      </c>
      <c r="G27" s="57">
        <v>9.0</v>
      </c>
      <c r="AJ27" s="57">
        <v>2.25</v>
      </c>
      <c r="AK27" s="57">
        <v>0.077</v>
      </c>
      <c r="AL27" s="57">
        <v>0.039</v>
      </c>
      <c r="AM27" s="57">
        <v>2.25</v>
      </c>
      <c r="AN27" s="57">
        <v>0.1081</v>
      </c>
      <c r="AO27" s="57">
        <v>0.0564</v>
      </c>
      <c r="AP27" s="57" t="s">
        <v>289</v>
      </c>
      <c r="AQ27" s="57">
        <v>0.0956</v>
      </c>
      <c r="AR27" s="57">
        <v>0.0486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9.0</v>
      </c>
      <c r="G30" s="57">
        <v>9.0</v>
      </c>
      <c r="AJ30" s="57">
        <v>2.9</v>
      </c>
      <c r="AK30" s="57">
        <v>0.1531</v>
      </c>
      <c r="AL30" s="57">
        <v>0.0792</v>
      </c>
      <c r="AM30" s="57">
        <v>2.35</v>
      </c>
      <c r="AN30" s="57">
        <v>0.149</v>
      </c>
      <c r="AO30" s="57">
        <v>0.0746</v>
      </c>
      <c r="AP30" s="57">
        <v>2.65</v>
      </c>
      <c r="AQ30" s="57">
        <v>0.1161</v>
      </c>
      <c r="AR30" s="57">
        <v>0.0587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J31" s="57">
        <v>3.1</v>
      </c>
      <c r="AK31" s="57">
        <v>0.3031</v>
      </c>
      <c r="AL31" s="57">
        <v>0.1868</v>
      </c>
      <c r="AM31" s="57">
        <v>2.6</v>
      </c>
      <c r="AN31" s="57">
        <v>0.2282</v>
      </c>
      <c r="AO31" s="57">
        <v>0.14</v>
      </c>
      <c r="AP31" s="57">
        <v>2.7</v>
      </c>
      <c r="AQ31" s="57">
        <v>0.6152</v>
      </c>
      <c r="AR31" s="57">
        <v>0.3702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J32" s="57">
        <v>2.78</v>
      </c>
      <c r="AK32" s="57">
        <v>0.2096</v>
      </c>
      <c r="AL32" s="57">
        <v>0.126</v>
      </c>
      <c r="AM32" s="57">
        <v>2.85</v>
      </c>
      <c r="AN32" s="57">
        <v>0.2511</v>
      </c>
      <c r="AO32" s="57">
        <v>0.152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AJ33" s="57">
        <v>2.8</v>
      </c>
      <c r="AK33" s="57">
        <v>0.1536</v>
      </c>
      <c r="AL33" s="57">
        <v>0.081</v>
      </c>
      <c r="AM33" s="57">
        <v>2.95</v>
      </c>
      <c r="AN33" s="57">
        <v>0.1478</v>
      </c>
      <c r="AO33" s="57">
        <v>0.079</v>
      </c>
      <c r="AP33" s="57">
        <v>2.8</v>
      </c>
      <c r="AQ33" s="57">
        <v>0.1522</v>
      </c>
      <c r="AR33" s="57">
        <v>0.081</v>
      </c>
      <c r="AT33" s="57">
        <v>0.0901</v>
      </c>
      <c r="AU33" s="57">
        <v>0.0366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G34" s="57">
        <v>5.0</v>
      </c>
      <c r="AJ34" s="57">
        <v>2.55</v>
      </c>
      <c r="AK34" s="57">
        <v>0.1121</v>
      </c>
      <c r="AL34" s="57">
        <v>0.061</v>
      </c>
      <c r="AM34" s="57">
        <v>2.55</v>
      </c>
      <c r="AN34" s="57">
        <v>0.0882</v>
      </c>
      <c r="AO34" s="57">
        <v>0.047</v>
      </c>
      <c r="AP34" s="57" t="s">
        <v>289</v>
      </c>
      <c r="AQ34" s="57">
        <v>0.1804</v>
      </c>
      <c r="AR34" s="57">
        <v>0.0584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3.5</v>
      </c>
      <c r="AM35" s="57">
        <v>3.2</v>
      </c>
      <c r="AN35" s="57">
        <v>0.1778</v>
      </c>
      <c r="AO35" s="57">
        <v>0.115</v>
      </c>
      <c r="AP35" s="57">
        <v>2.9</v>
      </c>
      <c r="AQ35" s="57">
        <v>0.1411</v>
      </c>
      <c r="AR35" s="57">
        <v>0.0898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57">
        <v>6.0</v>
      </c>
      <c r="G36" s="57">
        <v>6.0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57">
        <v>6.0</v>
      </c>
      <c r="G37" s="57">
        <v>6.0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57">
        <v>5.0</v>
      </c>
      <c r="G38" s="57">
        <v>6.0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57">
        <v>4.0</v>
      </c>
      <c r="G39" s="57">
        <v>4.0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57">
        <v>5.0</v>
      </c>
      <c r="G40" s="57">
        <v>5.0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57">
        <v>5.0</v>
      </c>
      <c r="G41" s="57">
        <v>6.0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7.0</v>
      </c>
      <c r="G42" s="57">
        <v>7.0</v>
      </c>
      <c r="AJ42" s="57">
        <v>2.7</v>
      </c>
      <c r="AK42" s="57">
        <v>0.1376</v>
      </c>
      <c r="AL42" s="57">
        <v>0.0683</v>
      </c>
      <c r="AM42" s="57">
        <v>2.6</v>
      </c>
      <c r="AN42" s="57">
        <v>0.1671</v>
      </c>
      <c r="AO42" s="57">
        <v>0.0832</v>
      </c>
      <c r="AP42" s="57" t="s">
        <v>289</v>
      </c>
      <c r="AQ42" s="57">
        <v>0.1112</v>
      </c>
      <c r="AR42" s="57">
        <v>0.0533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57">
        <v>5.0</v>
      </c>
      <c r="G44" s="57">
        <v>7.0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57">
        <v>4.0</v>
      </c>
      <c r="G46" s="57">
        <v>5.0</v>
      </c>
      <c r="AJ46" s="57">
        <v>3.7</v>
      </c>
      <c r="AK46" s="57">
        <v>0.1991</v>
      </c>
      <c r="AL46" s="57">
        <v>0.1175</v>
      </c>
      <c r="AM46" s="57">
        <v>3.6</v>
      </c>
      <c r="AP46" s="57" t="s">
        <v>289</v>
      </c>
      <c r="AQ46" s="57">
        <v>0.1697</v>
      </c>
      <c r="AR46" s="57">
        <v>0.1023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57">
        <v>4.0</v>
      </c>
      <c r="G47" s="57">
        <v>5.0</v>
      </c>
      <c r="AJ47" s="57">
        <v>3.2</v>
      </c>
      <c r="AK47" s="57">
        <v>0.1064</v>
      </c>
      <c r="AL47" s="57">
        <v>0.0536</v>
      </c>
      <c r="AM47" s="57">
        <v>2.9</v>
      </c>
      <c r="AN47" s="57">
        <v>0.0703</v>
      </c>
      <c r="AO47" s="57">
        <v>0.0353</v>
      </c>
      <c r="AP47" s="57">
        <v>3.0</v>
      </c>
      <c r="AQ47" s="57">
        <v>0.082</v>
      </c>
      <c r="AR47" s="57">
        <v>0.0419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6.0</v>
      </c>
      <c r="G48" s="57">
        <v>7.0</v>
      </c>
      <c r="AJ48" s="57">
        <v>2.2</v>
      </c>
      <c r="AK48" s="57">
        <v>0.1326</v>
      </c>
      <c r="AL48" s="57">
        <v>0.0581</v>
      </c>
      <c r="AM48" s="57">
        <v>2.4</v>
      </c>
      <c r="AN48" s="57">
        <v>0.0823</v>
      </c>
      <c r="AO48" s="57">
        <v>0.0402</v>
      </c>
      <c r="AP48" s="57">
        <v>2.5</v>
      </c>
      <c r="AQ48" s="57">
        <v>0.1804</v>
      </c>
      <c r="AR48" s="57">
        <v>0.0872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57">
        <v>6.0</v>
      </c>
      <c r="G49" s="57">
        <v>7.0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6.0</v>
      </c>
      <c r="G50" s="57">
        <v>6.0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57">
        <v>4.0</v>
      </c>
      <c r="G51" s="57" t="s">
        <v>290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57">
        <v>5.0</v>
      </c>
      <c r="G52" s="57" t="s">
        <v>291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57">
        <v>5.0</v>
      </c>
      <c r="G53" s="57" t="s">
        <v>292</v>
      </c>
      <c r="AJ53" s="57">
        <v>2.8</v>
      </c>
      <c r="AK53" s="57">
        <v>0.0837</v>
      </c>
      <c r="AL53" s="57">
        <v>0.0399</v>
      </c>
      <c r="AM53" s="57">
        <v>2.8</v>
      </c>
      <c r="AN53" s="57">
        <v>0.0979</v>
      </c>
      <c r="AO53" s="57">
        <v>0.048</v>
      </c>
      <c r="AP53" s="57" t="s">
        <v>289</v>
      </c>
      <c r="AQ53" s="57">
        <v>0.072</v>
      </c>
      <c r="AR53" s="57">
        <v>0.0341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G54" s="57">
        <v>7.0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G56" s="57">
        <v>6.0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G57" s="57">
        <v>7.0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57">
        <v>5.0</v>
      </c>
      <c r="G58" s="57">
        <v>5.0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57">
        <v>5.0</v>
      </c>
      <c r="G59" s="57">
        <v>8.0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57">
        <v>7.0</v>
      </c>
      <c r="G60" s="57">
        <v>7.0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57">
        <v>6.0</v>
      </c>
      <c r="G61" s="57" t="s">
        <v>293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57">
        <v>7.0</v>
      </c>
      <c r="G62" s="57" t="s">
        <v>293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57">
        <v>6.0</v>
      </c>
      <c r="G63" s="57" t="s">
        <v>293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57">
        <v>8.0</v>
      </c>
      <c r="G64" s="57">
        <v>5.0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57">
        <v>7.0</v>
      </c>
      <c r="G65" s="57">
        <v>8.0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57">
        <v>5.0</v>
      </c>
      <c r="G66" s="57">
        <v>6.0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57">
        <v>0.0</v>
      </c>
      <c r="G67" s="57">
        <v>8.0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57" t="s">
        <v>291</v>
      </c>
      <c r="G68" s="57">
        <v>6.0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57">
        <v>7.0</v>
      </c>
      <c r="G69" s="57">
        <v>7.0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57">
        <v>7.0</v>
      </c>
      <c r="G70" s="57">
        <v>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57">
        <v>6.0</v>
      </c>
      <c r="G71" s="57" t="s">
        <v>293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57">
        <v>7.0</v>
      </c>
      <c r="G72" s="57">
        <v>7.0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57">
        <v>7.0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57">
        <v>7.0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57" t="s">
        <v>294</v>
      </c>
      <c r="G75" s="57" t="s">
        <v>295</v>
      </c>
      <c r="AJ75" s="57">
        <v>4.25</v>
      </c>
      <c r="AK75" s="57">
        <v>0.1823</v>
      </c>
      <c r="AL75" s="57">
        <v>0.1166</v>
      </c>
      <c r="AM75" s="57">
        <v>4.35</v>
      </c>
      <c r="AN75" s="57">
        <v>0.1925</v>
      </c>
      <c r="AO75" s="57">
        <v>0.123</v>
      </c>
      <c r="AP75" s="57">
        <v>4.4</v>
      </c>
      <c r="AQ75" s="57">
        <v>0.1681</v>
      </c>
      <c r="AR75" s="57">
        <v>0.1117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57">
        <v>7.0</v>
      </c>
      <c r="G76" s="57">
        <v>7.0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57">
        <v>4.0</v>
      </c>
      <c r="G77" s="57">
        <v>5.0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57">
        <v>4.0</v>
      </c>
      <c r="G78" s="57">
        <v>5.0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57">
        <v>4.0</v>
      </c>
      <c r="G79" s="57">
        <v>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57">
        <v>5.0</v>
      </c>
      <c r="G80" s="57">
        <v>6.0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57" t="s">
        <v>291</v>
      </c>
      <c r="G82" s="57">
        <v>8.0</v>
      </c>
      <c r="AJ82" s="57">
        <v>4.0</v>
      </c>
      <c r="AK82" s="57">
        <v>0.2307</v>
      </c>
      <c r="AL82" s="57">
        <v>0.1438</v>
      </c>
      <c r="AM82" s="57">
        <v>3.7</v>
      </c>
      <c r="AN82" s="57">
        <v>0.3181</v>
      </c>
      <c r="AO82" s="57">
        <v>0.19</v>
      </c>
      <c r="AP82" s="57">
        <v>3.4</v>
      </c>
      <c r="AQ82" s="57">
        <v>0.2101</v>
      </c>
      <c r="AR82" s="57">
        <v>0.1287</v>
      </c>
      <c r="AS82" s="57">
        <v>2.85</v>
      </c>
      <c r="AT82" s="57">
        <v>0.272</v>
      </c>
      <c r="AU82" s="57">
        <v>0.1646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57">
        <v>4.0</v>
      </c>
      <c r="G83" s="57">
        <v>5.0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57">
        <v>3.0</v>
      </c>
      <c r="G84" s="57">
        <v>4.0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57">
        <v>2.0</v>
      </c>
      <c r="G85" s="57">
        <v>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57">
        <v>4.0</v>
      </c>
      <c r="G86" s="57">
        <v>6.0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57">
        <v>6.0</v>
      </c>
      <c r="G87" s="57">
        <v>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57">
        <v>7.0</v>
      </c>
      <c r="G88" s="57">
        <v>8.0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57">
        <v>3.0</v>
      </c>
      <c r="G89" s="57">
        <v>4.0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57">
        <v>4.0</v>
      </c>
      <c r="G90" s="57">
        <v>6.0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57">
        <v>3.0</v>
      </c>
      <c r="G91" s="57">
        <v>4.0</v>
      </c>
      <c r="AK91" s="57">
        <v>0.161</v>
      </c>
      <c r="AL91" s="57">
        <v>0.0743</v>
      </c>
      <c r="AN91" s="57">
        <v>0.1585</v>
      </c>
      <c r="AO91" s="57">
        <v>0.078</v>
      </c>
      <c r="AP91" s="57">
        <v>3.1</v>
      </c>
      <c r="AQ91" s="57">
        <v>0.438</v>
      </c>
      <c r="AR91" s="57">
        <v>0.1962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57">
        <v>5.0</v>
      </c>
      <c r="G92" s="57">
        <v>6.0</v>
      </c>
      <c r="AJ92" s="57">
        <v>2.7</v>
      </c>
      <c r="AK92" s="57">
        <v>0.0353</v>
      </c>
      <c r="AL92" s="57">
        <v>0.0163</v>
      </c>
      <c r="AM92" s="57">
        <v>2.6</v>
      </c>
      <c r="AN92" s="57">
        <v>0.0878</v>
      </c>
      <c r="AO92" s="57">
        <v>0.0372</v>
      </c>
      <c r="AP92" s="57" t="s">
        <v>289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57">
        <v>4.0</v>
      </c>
      <c r="G93" s="57">
        <v>5.0</v>
      </c>
      <c r="AJ93" s="57">
        <v>3.6</v>
      </c>
      <c r="AK93" s="57">
        <v>0.0846</v>
      </c>
      <c r="AL93" s="57">
        <v>0.0443</v>
      </c>
      <c r="AM93" s="57">
        <v>2.8</v>
      </c>
      <c r="AN93" s="57">
        <v>0.1088</v>
      </c>
      <c r="AO93" s="57">
        <v>0.0534</v>
      </c>
      <c r="AP93" s="57">
        <v>2.85</v>
      </c>
      <c r="AQ93" s="57">
        <v>0.1234</v>
      </c>
      <c r="AR93" s="57">
        <v>0.0627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57">
        <v>5.0</v>
      </c>
      <c r="G94" s="57">
        <v>5.0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AJ107" s="57">
        <v>2.755</v>
      </c>
      <c r="AK107" s="57">
        <v>0.1421</v>
      </c>
      <c r="AL107" s="57">
        <v>0.078</v>
      </c>
      <c r="AM107" s="57">
        <v>3.5</v>
      </c>
      <c r="AN107" s="57">
        <v>0.1389</v>
      </c>
      <c r="AO107" s="57">
        <v>0.0755</v>
      </c>
      <c r="AP107" s="57">
        <v>2.65</v>
      </c>
      <c r="AQ107" s="57">
        <v>0.1126</v>
      </c>
      <c r="AR107" s="57">
        <v>0.0617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AJ110" s="57">
        <v>3.25</v>
      </c>
      <c r="AK110" s="57">
        <v>0.0994</v>
      </c>
      <c r="AL110" s="57">
        <v>0.0559</v>
      </c>
      <c r="AM110" s="57">
        <v>3.15</v>
      </c>
      <c r="AN110" s="57">
        <v>0.2013</v>
      </c>
      <c r="AO110" s="57">
        <v>0.1098</v>
      </c>
      <c r="AP110" s="57">
        <v>3.05</v>
      </c>
      <c r="AQ110" s="57">
        <v>0.0567</v>
      </c>
      <c r="AR110" s="57">
        <v>0.0327</v>
      </c>
      <c r="AS110" s="57" t="s">
        <v>289</v>
      </c>
      <c r="AT110" s="57">
        <v>0.0938</v>
      </c>
      <c r="AU110" s="57">
        <v>0.0512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2.45</v>
      </c>
      <c r="AK111" s="57">
        <v>0.126</v>
      </c>
      <c r="AL111" s="57">
        <v>0.0698</v>
      </c>
      <c r="AM111" s="57">
        <v>2.525</v>
      </c>
      <c r="AN111" s="57">
        <v>0.099</v>
      </c>
      <c r="AO111" s="57">
        <v>0.055</v>
      </c>
      <c r="AP111" s="57">
        <v>2.475</v>
      </c>
      <c r="AQ111" s="57">
        <v>0.1496</v>
      </c>
      <c r="AR111" s="57">
        <v>0.0823</v>
      </c>
      <c r="AS111" s="57">
        <v>3.4</v>
      </c>
      <c r="AT111" s="57">
        <v>0.1194</v>
      </c>
      <c r="AU111" s="57">
        <v>0.0638</v>
      </c>
      <c r="AV111" s="57">
        <v>2.7</v>
      </c>
      <c r="AW111" s="57">
        <v>0.1192</v>
      </c>
      <c r="AX111" s="57">
        <v>0.0633</v>
      </c>
      <c r="AY111" s="57">
        <v>3.4</v>
      </c>
      <c r="AZ111" s="57">
        <v>0.1437</v>
      </c>
      <c r="BA111" s="57">
        <v>0.077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2.6</v>
      </c>
      <c r="AK112" s="57">
        <v>0.07</v>
      </c>
      <c r="AL112" s="57">
        <v>0.0391</v>
      </c>
      <c r="AM112" s="57">
        <v>2.25</v>
      </c>
      <c r="AN112" s="57">
        <v>0.0733</v>
      </c>
      <c r="AO112" s="57">
        <v>0.0396</v>
      </c>
      <c r="AP112" s="57">
        <v>3.8</v>
      </c>
      <c r="AQ112" s="57">
        <v>0.1206</v>
      </c>
      <c r="AR112" s="57">
        <v>0.068</v>
      </c>
      <c r="AS112" s="57">
        <v>2.2</v>
      </c>
      <c r="AT112" s="57">
        <v>0.0965</v>
      </c>
      <c r="AU112" s="57">
        <v>0.053</v>
      </c>
      <c r="AW112" s="57">
        <v>0.1206</v>
      </c>
      <c r="AX112" s="57">
        <v>0.068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AJ117" s="57">
        <v>1.75</v>
      </c>
      <c r="AK117" s="57">
        <v>0.104</v>
      </c>
      <c r="AL117" s="57">
        <v>0.0429</v>
      </c>
      <c r="AM117" s="57">
        <v>2.05</v>
      </c>
      <c r="AN117" s="57">
        <v>0.1559</v>
      </c>
      <c r="AO117" s="57">
        <v>0.063</v>
      </c>
      <c r="AP117" s="57">
        <v>1.55</v>
      </c>
      <c r="AQ117" s="57">
        <v>0.1402</v>
      </c>
      <c r="AR117" s="57">
        <v>0.0603</v>
      </c>
      <c r="AS117" s="57">
        <v>1.85</v>
      </c>
      <c r="AT117" s="57">
        <v>0.1596</v>
      </c>
      <c r="AU117" s="57">
        <v>0.066</v>
      </c>
      <c r="AV117" s="57">
        <v>1.775</v>
      </c>
      <c r="AW117" s="57">
        <v>0.1419</v>
      </c>
      <c r="AX117" s="57">
        <v>0.0598</v>
      </c>
      <c r="AY117" s="57">
        <v>1.45</v>
      </c>
      <c r="AZ117" s="57">
        <v>0.1144</v>
      </c>
      <c r="BA117" s="57">
        <v>0.0458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AJ120" s="57">
        <v>2.75</v>
      </c>
      <c r="AK120" s="57">
        <v>0.413</v>
      </c>
      <c r="AL120" s="57">
        <v>0.1604</v>
      </c>
      <c r="AM120" s="57">
        <v>2.45</v>
      </c>
      <c r="AN120" s="57">
        <v>0.4286</v>
      </c>
      <c r="AO120" s="57">
        <v>0.169</v>
      </c>
      <c r="AP120" s="57">
        <v>2.75</v>
      </c>
      <c r="AQ120" s="57">
        <v>0.3457</v>
      </c>
      <c r="AR120" s="57">
        <v>0.1367</v>
      </c>
      <c r="AS120" s="57">
        <v>2.6</v>
      </c>
      <c r="AT120" s="57">
        <v>0.2486</v>
      </c>
      <c r="AU120" s="57">
        <v>0.0846</v>
      </c>
      <c r="AV120" s="57">
        <v>2.55</v>
      </c>
      <c r="AW120" s="57">
        <v>0.272</v>
      </c>
      <c r="AX120" s="57">
        <v>0.1046</v>
      </c>
      <c r="AY120" s="57">
        <v>2.55</v>
      </c>
      <c r="AZ120" s="57">
        <v>0.299</v>
      </c>
      <c r="BA120" s="57">
        <v>0.1042</v>
      </c>
      <c r="BB120" s="57">
        <v>2.55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G123" s="57">
        <v>4.0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G124" s="57">
        <v>10.0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G125" s="57">
        <v>6.0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G126" s="57">
        <v>7.0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G127" s="57">
        <v>3.0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G128" s="57">
        <v>5.0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G130" s="70">
        <v>44750.0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G131" s="57">
        <v>5.0</v>
      </c>
    </row>
    <row r="132">
      <c r="A132" s="57"/>
      <c r="B132" s="76"/>
      <c r="C132" s="57"/>
      <c r="D132" s="54"/>
      <c r="E132" s="81">
        <v>2084.0</v>
      </c>
      <c r="F132" s="81">
        <v>10.0</v>
      </c>
      <c r="G132" s="81">
        <v>10.0</v>
      </c>
    </row>
    <row r="133">
      <c r="A133" s="57"/>
      <c r="B133" s="76"/>
      <c r="C133" s="57"/>
      <c r="D133" s="54"/>
      <c r="E133" s="81">
        <v>2083.0</v>
      </c>
      <c r="F133" s="81">
        <v>10.0</v>
      </c>
      <c r="G133" s="81">
        <v>10.0</v>
      </c>
    </row>
    <row r="134">
      <c r="A134" s="57"/>
      <c r="B134" s="76"/>
      <c r="C134" s="57"/>
      <c r="D134" s="54"/>
      <c r="E134" s="81">
        <v>2042.0</v>
      </c>
      <c r="F134" s="81">
        <v>10.0</v>
      </c>
      <c r="G134" s="81">
        <v>10.0</v>
      </c>
    </row>
    <row r="135">
      <c r="A135" s="57"/>
      <c r="B135" s="76"/>
      <c r="C135" s="57"/>
      <c r="D135" s="54"/>
      <c r="E135" s="81">
        <v>2081.0</v>
      </c>
      <c r="F135" s="81">
        <v>10.0</v>
      </c>
      <c r="G135" s="81">
        <v>10.0</v>
      </c>
    </row>
    <row r="136">
      <c r="A136" s="57"/>
      <c r="B136" s="76"/>
      <c r="C136" s="57"/>
      <c r="D136" s="54"/>
      <c r="E136" s="81">
        <v>2080.0</v>
      </c>
      <c r="F136" s="81"/>
      <c r="G136" s="81">
        <v>5.0</v>
      </c>
    </row>
    <row r="137">
      <c r="A137" s="57"/>
      <c r="B137" s="76"/>
      <c r="C137" s="57"/>
      <c r="D137" s="54"/>
      <c r="E137" s="81">
        <v>2079.0</v>
      </c>
      <c r="F137" s="81">
        <v>10.0</v>
      </c>
      <c r="G137" s="81">
        <v>10.0</v>
      </c>
    </row>
    <row r="138">
      <c r="A138" s="57"/>
      <c r="B138" s="76"/>
      <c r="C138" s="57"/>
      <c r="D138" s="54"/>
      <c r="E138" s="81">
        <v>2078.0</v>
      </c>
      <c r="F138" s="81">
        <v>9.0</v>
      </c>
      <c r="G138" s="81">
        <v>10.0</v>
      </c>
    </row>
    <row r="139">
      <c r="A139" s="57"/>
      <c r="B139" s="76"/>
      <c r="C139" s="57"/>
      <c r="D139" s="54"/>
      <c r="E139" s="81">
        <v>2077.0</v>
      </c>
      <c r="F139" s="81"/>
      <c r="G139" s="81">
        <v>6.0</v>
      </c>
    </row>
    <row r="140">
      <c r="A140" s="57"/>
      <c r="B140" s="76"/>
      <c r="C140" s="57"/>
      <c r="D140" s="54"/>
      <c r="E140" s="81">
        <v>2076.0</v>
      </c>
      <c r="F140" s="81"/>
      <c r="G140" s="81">
        <v>8.0</v>
      </c>
    </row>
    <row r="141">
      <c r="A141" s="57"/>
      <c r="B141" s="76"/>
      <c r="C141" s="57"/>
      <c r="D141" s="54"/>
      <c r="E141" s="81">
        <v>2053.0</v>
      </c>
      <c r="F141" s="81"/>
      <c r="G141" s="81">
        <v>9.0</v>
      </c>
    </row>
    <row r="142">
      <c r="A142" s="57"/>
      <c r="B142" s="76"/>
      <c r="C142" s="57"/>
      <c r="D142" s="54"/>
      <c r="E142" s="81">
        <v>2052.0</v>
      </c>
      <c r="F142" s="81"/>
      <c r="G142" s="81">
        <v>7.0</v>
      </c>
    </row>
    <row r="143">
      <c r="A143" s="57" t="s">
        <v>141</v>
      </c>
      <c r="B143" s="76" t="s">
        <v>141</v>
      </c>
      <c r="C143" s="57" t="s">
        <v>141</v>
      </c>
      <c r="D143" s="54" t="s">
        <v>64</v>
      </c>
      <c r="E143" s="57">
        <v>2020.0</v>
      </c>
      <c r="G143" s="57">
        <v>8.0</v>
      </c>
    </row>
    <row r="144">
      <c r="A144" s="57" t="s">
        <v>141</v>
      </c>
      <c r="B144" s="76" t="s">
        <v>141</v>
      </c>
      <c r="C144" s="57" t="s">
        <v>141</v>
      </c>
      <c r="D144" s="54" t="s">
        <v>64</v>
      </c>
      <c r="E144" s="57">
        <v>2021.0</v>
      </c>
      <c r="G144" s="57">
        <v>6.0</v>
      </c>
    </row>
    <row r="145">
      <c r="A145" s="57" t="s">
        <v>141</v>
      </c>
      <c r="B145" s="76" t="s">
        <v>141</v>
      </c>
      <c r="C145" s="57" t="s">
        <v>141</v>
      </c>
      <c r="D145" s="54" t="s">
        <v>58</v>
      </c>
      <c r="E145" s="57">
        <v>2022.0</v>
      </c>
    </row>
    <row r="146">
      <c r="A146" s="57" t="s">
        <v>141</v>
      </c>
      <c r="B146" s="76" t="s">
        <v>141</v>
      </c>
      <c r="C146" s="57" t="s">
        <v>141</v>
      </c>
      <c r="D146" s="54" t="s">
        <v>58</v>
      </c>
      <c r="E146" s="57">
        <v>2023.0</v>
      </c>
      <c r="G146" s="57">
        <v>8.0</v>
      </c>
    </row>
    <row r="147">
      <c r="A147" s="57" t="s">
        <v>141</v>
      </c>
      <c r="B147" s="76" t="s">
        <v>141</v>
      </c>
      <c r="C147" s="57" t="s">
        <v>141</v>
      </c>
      <c r="D147" s="54" t="s">
        <v>64</v>
      </c>
      <c r="E147" s="57">
        <v>2024.0</v>
      </c>
      <c r="G147" s="57">
        <v>7.0</v>
      </c>
    </row>
    <row r="148">
      <c r="A148" s="57" t="s">
        <v>141</v>
      </c>
      <c r="B148" s="76" t="s">
        <v>141</v>
      </c>
      <c r="C148" s="57" t="s">
        <v>141</v>
      </c>
      <c r="D148" s="54" t="s">
        <v>64</v>
      </c>
      <c r="E148" s="57">
        <v>2025.0</v>
      </c>
      <c r="G148" s="57">
        <v>7.0</v>
      </c>
    </row>
    <row r="149">
      <c r="A149" s="57" t="s">
        <v>141</v>
      </c>
      <c r="B149" s="76" t="s">
        <v>150</v>
      </c>
      <c r="C149" s="57" t="s">
        <v>266</v>
      </c>
      <c r="D149" s="54" t="s">
        <v>64</v>
      </c>
      <c r="E149" s="57">
        <v>2026.0</v>
      </c>
      <c r="G149" s="57">
        <v>8.0</v>
      </c>
    </row>
    <row r="150">
      <c r="A150" s="57" t="s">
        <v>141</v>
      </c>
      <c r="B150" s="76" t="s">
        <v>150</v>
      </c>
      <c r="C150" s="57" t="s">
        <v>266</v>
      </c>
      <c r="D150" s="54" t="s">
        <v>64</v>
      </c>
      <c r="E150" s="57">
        <v>2027.0</v>
      </c>
      <c r="G150" s="57">
        <v>8.0</v>
      </c>
    </row>
    <row r="151">
      <c r="A151" s="57" t="s">
        <v>141</v>
      </c>
      <c r="B151" s="76" t="s">
        <v>150</v>
      </c>
      <c r="C151" s="57" t="s">
        <v>266</v>
      </c>
      <c r="D151" s="54" t="s">
        <v>64</v>
      </c>
      <c r="E151" s="57">
        <v>2028.0</v>
      </c>
      <c r="G151" s="57">
        <v>8.0</v>
      </c>
    </row>
    <row r="152">
      <c r="A152" s="57" t="s">
        <v>141</v>
      </c>
      <c r="B152" s="76" t="s">
        <v>150</v>
      </c>
      <c r="C152" s="57" t="s">
        <v>266</v>
      </c>
      <c r="D152" s="54" t="s">
        <v>58</v>
      </c>
      <c r="E152" s="57">
        <v>2029.0</v>
      </c>
    </row>
    <row r="153">
      <c r="A153" s="57" t="s">
        <v>141</v>
      </c>
      <c r="B153" s="76" t="s">
        <v>150</v>
      </c>
      <c r="C153" s="57" t="s">
        <v>266</v>
      </c>
      <c r="D153" s="54" t="s">
        <v>58</v>
      </c>
      <c r="E153" s="57">
        <v>2030.0</v>
      </c>
      <c r="G153" s="57">
        <v>6.0</v>
      </c>
    </row>
    <row r="154">
      <c r="A154" s="57" t="s">
        <v>141</v>
      </c>
      <c r="B154" s="76" t="s">
        <v>150</v>
      </c>
      <c r="C154" s="57" t="s">
        <v>266</v>
      </c>
      <c r="D154" s="54" t="s">
        <v>64</v>
      </c>
      <c r="E154" s="57">
        <v>2031.0</v>
      </c>
      <c r="G154" s="57">
        <v>7.0</v>
      </c>
    </row>
    <row r="155">
      <c r="A155" s="57" t="s">
        <v>136</v>
      </c>
      <c r="B155" s="76" t="s">
        <v>148</v>
      </c>
      <c r="C155" s="57" t="s">
        <v>267</v>
      </c>
      <c r="D155" s="54" t="s">
        <v>64</v>
      </c>
      <c r="E155" s="57">
        <v>2012.0</v>
      </c>
    </row>
    <row r="156">
      <c r="A156" s="57" t="s">
        <v>136</v>
      </c>
      <c r="B156" s="76" t="s">
        <v>148</v>
      </c>
      <c r="C156" s="57" t="s">
        <v>267</v>
      </c>
      <c r="D156" s="54" t="s">
        <v>64</v>
      </c>
      <c r="E156" s="57">
        <v>2013.0</v>
      </c>
    </row>
    <row r="157">
      <c r="A157" s="57" t="s">
        <v>136</v>
      </c>
      <c r="B157" s="76" t="s">
        <v>148</v>
      </c>
      <c r="C157" s="57" t="s">
        <v>267</v>
      </c>
      <c r="D157" s="54" t="s">
        <v>64</v>
      </c>
      <c r="E157" s="57">
        <v>2014.0</v>
      </c>
    </row>
    <row r="158">
      <c r="A158" s="57" t="s">
        <v>136</v>
      </c>
      <c r="B158" s="76" t="s">
        <v>148</v>
      </c>
      <c r="C158" s="57" t="s">
        <v>267</v>
      </c>
      <c r="D158" s="54" t="s">
        <v>64</v>
      </c>
      <c r="E158" s="57">
        <v>2015.0</v>
      </c>
    </row>
    <row r="159">
      <c r="A159" s="57" t="s">
        <v>136</v>
      </c>
      <c r="B159" s="76" t="s">
        <v>148</v>
      </c>
      <c r="C159" s="57" t="s">
        <v>267</v>
      </c>
      <c r="D159" s="54" t="s">
        <v>64</v>
      </c>
      <c r="E159" s="57">
        <v>1478.0</v>
      </c>
    </row>
    <row r="160">
      <c r="A160" s="57" t="s">
        <v>114</v>
      </c>
      <c r="B160" s="76" t="s">
        <v>135</v>
      </c>
      <c r="D160" s="54" t="s">
        <v>64</v>
      </c>
      <c r="E160" s="57">
        <v>2011.0</v>
      </c>
      <c r="G160" s="57">
        <v>10.0</v>
      </c>
      <c r="AJ160" s="57">
        <v>3.1</v>
      </c>
      <c r="AK160" s="57">
        <v>0.0703</v>
      </c>
      <c r="AL160" s="57">
        <v>0.038</v>
      </c>
      <c r="AM160" s="57">
        <v>3.2</v>
      </c>
      <c r="AN160" s="57">
        <v>0.117</v>
      </c>
      <c r="AO160" s="57">
        <v>0.063</v>
      </c>
      <c r="AP160" s="57" t="s">
        <v>289</v>
      </c>
      <c r="AQ160" s="57">
        <v>0.0897</v>
      </c>
      <c r="AR160" s="57">
        <v>0.0475</v>
      </c>
    </row>
    <row r="161">
      <c r="A161" s="57" t="s">
        <v>114</v>
      </c>
      <c r="B161" s="76" t="s">
        <v>135</v>
      </c>
      <c r="C161" s="57" t="s">
        <v>268</v>
      </c>
      <c r="D161" s="54" t="s">
        <v>64</v>
      </c>
      <c r="E161" s="57">
        <v>2010.0</v>
      </c>
      <c r="F161" s="57">
        <v>10.0</v>
      </c>
      <c r="G161" s="57">
        <v>10.0</v>
      </c>
    </row>
    <row r="162">
      <c r="A162" s="57" t="s">
        <v>114</v>
      </c>
      <c r="B162" s="76" t="s">
        <v>133</v>
      </c>
      <c r="C162" s="57" t="s">
        <v>269</v>
      </c>
      <c r="D162" s="54" t="s">
        <v>64</v>
      </c>
      <c r="E162" s="57">
        <v>2009.0</v>
      </c>
      <c r="F162" s="57">
        <v>8.0</v>
      </c>
      <c r="G162" s="57">
        <v>9.0</v>
      </c>
      <c r="AJ162" s="57">
        <v>2.9</v>
      </c>
      <c r="AK162" s="57">
        <v>0.1074</v>
      </c>
      <c r="AL162" s="57">
        <v>0.0506</v>
      </c>
      <c r="AM162" s="57">
        <v>3.0</v>
      </c>
      <c r="AN162" s="57">
        <v>0.1332</v>
      </c>
      <c r="AO162" s="57">
        <v>0.0681</v>
      </c>
      <c r="AP162" s="57" t="s">
        <v>289</v>
      </c>
      <c r="AQ162" s="57">
        <v>0.1271</v>
      </c>
      <c r="AR162" s="57">
        <v>0.0656</v>
      </c>
    </row>
    <row r="163">
      <c r="A163" s="57" t="s">
        <v>136</v>
      </c>
      <c r="B163" s="76" t="s">
        <v>137</v>
      </c>
      <c r="D163" s="54" t="s">
        <v>64</v>
      </c>
      <c r="E163" s="57">
        <v>2008.0</v>
      </c>
    </row>
    <row r="164">
      <c r="D164" s="3"/>
      <c r="E164" s="57">
        <v>2127.0</v>
      </c>
      <c r="F164" s="57" t="s">
        <v>289</v>
      </c>
      <c r="G164" s="57">
        <v>6.0</v>
      </c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38" t="s">
        <v>296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1.412</v>
      </c>
      <c r="J7" s="57">
        <v>0.1674</v>
      </c>
      <c r="K7" s="57">
        <v>0.109</v>
      </c>
      <c r="L7" s="57">
        <v>1.621</v>
      </c>
      <c r="M7" s="57">
        <v>0.2465</v>
      </c>
      <c r="N7" s="57">
        <v>0.161</v>
      </c>
      <c r="O7" s="57">
        <v>2.033</v>
      </c>
      <c r="P7" s="57">
        <v>0.1288</v>
      </c>
      <c r="Q7" s="57">
        <v>0.085</v>
      </c>
      <c r="R7" s="57">
        <v>0.841</v>
      </c>
      <c r="S7" s="57">
        <v>0.1198</v>
      </c>
      <c r="T7" s="57">
        <v>0.078</v>
      </c>
      <c r="U7" s="57">
        <v>1.235</v>
      </c>
      <c r="V7" s="57">
        <v>0.173</v>
      </c>
      <c r="W7" s="57">
        <v>0.115</v>
      </c>
      <c r="AG7" s="57">
        <v>0.2469</v>
      </c>
      <c r="AH7" s="57">
        <v>0.157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1.231</v>
      </c>
      <c r="J9" s="57">
        <v>0.431</v>
      </c>
      <c r="K9" s="57">
        <v>0.272</v>
      </c>
      <c r="L9" s="57">
        <v>1.071</v>
      </c>
      <c r="M9" s="57">
        <v>0.3974</v>
      </c>
      <c r="N9" s="57">
        <v>0.243</v>
      </c>
      <c r="O9" s="57">
        <v>2.213</v>
      </c>
      <c r="P9" s="57">
        <v>0.5254</v>
      </c>
      <c r="Q9" s="57">
        <v>0.324</v>
      </c>
      <c r="R9" s="57">
        <v>1.251</v>
      </c>
      <c r="S9" s="57">
        <v>0.3335</v>
      </c>
      <c r="T9" s="57">
        <v>0.204</v>
      </c>
      <c r="U9" s="57">
        <v>2.185</v>
      </c>
      <c r="V9" s="57">
        <v>0.3775</v>
      </c>
      <c r="W9" s="57">
        <v>0.243</v>
      </c>
      <c r="AG9" s="57">
        <v>0.8855</v>
      </c>
      <c r="AH9" s="57">
        <v>0.545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1.3</v>
      </c>
      <c r="J18" s="57">
        <v>0.1718</v>
      </c>
      <c r="K18" s="57">
        <v>0.094</v>
      </c>
      <c r="L18" s="57">
        <v>1.4</v>
      </c>
      <c r="M18" s="57">
        <v>0.1176</v>
      </c>
      <c r="N18" s="57">
        <v>0.063</v>
      </c>
      <c r="O18" s="57">
        <v>1.4</v>
      </c>
      <c r="P18" s="57">
        <v>0.196</v>
      </c>
      <c r="Q18" s="57">
        <v>0.108</v>
      </c>
      <c r="AG18" s="57">
        <v>0.806</v>
      </c>
      <c r="AH18" s="57">
        <v>0.434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1.4</v>
      </c>
      <c r="J24" s="57">
        <v>0.1461</v>
      </c>
      <c r="K24" s="57">
        <v>0.076</v>
      </c>
      <c r="L24" s="57">
        <v>1.4</v>
      </c>
      <c r="M24" s="57">
        <v>0.1409</v>
      </c>
      <c r="N24" s="57">
        <v>0.074</v>
      </c>
      <c r="O24" s="57" t="s">
        <v>60</v>
      </c>
      <c r="P24" s="57">
        <v>0.127</v>
      </c>
      <c r="Q24" s="57">
        <v>0.065</v>
      </c>
      <c r="AG24" s="57">
        <v>0.6212</v>
      </c>
      <c r="AH24" s="57">
        <v>0.318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1.6</v>
      </c>
      <c r="J27" s="57">
        <v>0.1053</v>
      </c>
      <c r="K27" s="57">
        <v>0.055</v>
      </c>
      <c r="L27" s="57">
        <v>1.0</v>
      </c>
      <c r="M27" s="57">
        <v>0.0868</v>
      </c>
      <c r="N27" s="57">
        <v>0.045</v>
      </c>
      <c r="O27" s="57">
        <v>1.1</v>
      </c>
      <c r="P27" s="57">
        <v>0.0993</v>
      </c>
      <c r="Q27" s="57">
        <v>0.052</v>
      </c>
      <c r="R27" s="57">
        <v>1.1</v>
      </c>
      <c r="S27" s="57">
        <v>0.0807</v>
      </c>
      <c r="T27" s="57">
        <v>0.043</v>
      </c>
      <c r="AG27" s="57">
        <v>0.5864</v>
      </c>
      <c r="AH27" s="57">
        <v>0.306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1.6</v>
      </c>
      <c r="J30" s="57">
        <v>0.1047</v>
      </c>
      <c r="K30" s="57">
        <v>0.058</v>
      </c>
      <c r="L30" s="57">
        <v>1.3</v>
      </c>
      <c r="M30" s="57">
        <v>0.1605</v>
      </c>
      <c r="N30" s="57">
        <v>0.087</v>
      </c>
      <c r="O30" s="57">
        <v>1.5</v>
      </c>
      <c r="P30" s="57">
        <v>0.1007</v>
      </c>
      <c r="Q30" s="57">
        <v>0.055</v>
      </c>
      <c r="AG30" s="57">
        <v>0.8359</v>
      </c>
      <c r="AH30" s="57">
        <v>0.447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0.689</v>
      </c>
      <c r="J31" s="57">
        <v>0.2742</v>
      </c>
      <c r="K31" s="57">
        <v>0.173</v>
      </c>
      <c r="L31" s="57">
        <v>0.947</v>
      </c>
      <c r="M31" s="57">
        <v>0.2917</v>
      </c>
      <c r="N31" s="57">
        <v>0.184</v>
      </c>
      <c r="O31" s="57">
        <v>0.849</v>
      </c>
      <c r="P31" s="57">
        <v>0.3317</v>
      </c>
      <c r="Q31" s="57">
        <v>0.21</v>
      </c>
      <c r="AG31" s="57">
        <v>1.5208</v>
      </c>
      <c r="AH31" s="57">
        <v>0.961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0.3</v>
      </c>
      <c r="J32" s="57">
        <v>0.4999</v>
      </c>
      <c r="K32" s="57">
        <v>0.329</v>
      </c>
      <c r="L32" s="57">
        <v>1.1</v>
      </c>
      <c r="M32" s="57">
        <v>0.3096</v>
      </c>
      <c r="N32" s="57">
        <v>0.193</v>
      </c>
      <c r="O32" s="57">
        <v>1.0</v>
      </c>
      <c r="P32" s="57">
        <v>0.6369</v>
      </c>
      <c r="Q32" s="57">
        <v>0.399</v>
      </c>
      <c r="R32" s="57">
        <v>0.9</v>
      </c>
      <c r="S32" s="57">
        <v>0.2622</v>
      </c>
      <c r="T32" s="57">
        <v>0.169</v>
      </c>
      <c r="AG32" s="57">
        <v>1.7582</v>
      </c>
      <c r="AH32" s="57">
        <v>1.101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1.333</v>
      </c>
      <c r="J33" s="57">
        <v>0.1847</v>
      </c>
      <c r="K33" s="57">
        <v>0.102</v>
      </c>
      <c r="L33" s="57">
        <v>1.301</v>
      </c>
      <c r="M33" s="57">
        <v>0.1666</v>
      </c>
      <c r="N33" s="57">
        <v>0.091</v>
      </c>
      <c r="O33" s="57">
        <v>1.281</v>
      </c>
      <c r="P33" s="57">
        <v>0.1498</v>
      </c>
      <c r="Q33" s="57">
        <v>0.083</v>
      </c>
      <c r="AG33" s="57">
        <v>1.4301</v>
      </c>
      <c r="AH33" s="57">
        <v>0.766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1.212</v>
      </c>
      <c r="J34" s="57">
        <v>0.1302</v>
      </c>
      <c r="K34" s="57">
        <v>0.072</v>
      </c>
      <c r="L34" s="57">
        <v>1.11</v>
      </c>
      <c r="M34" s="57">
        <v>0.0828</v>
      </c>
      <c r="N34" s="57">
        <v>0.046</v>
      </c>
      <c r="O34" s="57">
        <v>1.215</v>
      </c>
      <c r="P34" s="57">
        <v>0.1128</v>
      </c>
      <c r="Q34" s="57">
        <v>0.064</v>
      </c>
      <c r="AG34" s="57">
        <v>0.9412</v>
      </c>
      <c r="AH34" s="57">
        <v>0.514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1.841</v>
      </c>
      <c r="J35" s="57">
        <v>0.1128</v>
      </c>
      <c r="K35" s="57">
        <v>0.075</v>
      </c>
      <c r="L35" s="57">
        <v>0.974</v>
      </c>
      <c r="M35" s="57">
        <v>0.146</v>
      </c>
      <c r="N35" s="57">
        <v>0.094</v>
      </c>
      <c r="O35" s="57">
        <v>0.67</v>
      </c>
      <c r="P35" s="57">
        <v>0.2345</v>
      </c>
      <c r="Q35" s="57">
        <v>0.15</v>
      </c>
      <c r="R35" s="57">
        <v>0.962</v>
      </c>
      <c r="S35" s="57">
        <v>0.1459</v>
      </c>
      <c r="T35" s="57">
        <v>0.095</v>
      </c>
      <c r="AG35" s="57">
        <v>3.7176</v>
      </c>
      <c r="AH35" s="57">
        <v>2.173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1.3</v>
      </c>
      <c r="J42" s="57">
        <v>0.317</v>
      </c>
      <c r="K42" s="57">
        <v>0.17</v>
      </c>
      <c r="L42" s="57">
        <v>1.6</v>
      </c>
      <c r="M42" s="57">
        <v>0.2196</v>
      </c>
      <c r="N42" s="57">
        <v>0.119</v>
      </c>
      <c r="O42" s="57">
        <v>1.6</v>
      </c>
      <c r="P42" s="57">
        <v>0.2838</v>
      </c>
      <c r="Q42" s="57">
        <v>0.155</v>
      </c>
      <c r="AG42" s="57">
        <v>1.3455</v>
      </c>
      <c r="AH42" s="57">
        <v>0.712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</v>
      </c>
      <c r="J46" s="57">
        <v>0.2446</v>
      </c>
      <c r="K46" s="57">
        <v>0.15</v>
      </c>
      <c r="L46" s="57">
        <v>0.5</v>
      </c>
      <c r="M46" s="57">
        <v>0.1695</v>
      </c>
      <c r="N46" s="57">
        <v>0.104</v>
      </c>
      <c r="O46" s="57">
        <v>0.5</v>
      </c>
      <c r="P46" s="57">
        <v>0.2333</v>
      </c>
      <c r="Q46" s="57">
        <v>0.146</v>
      </c>
      <c r="AG46" s="57">
        <v>1.3766</v>
      </c>
      <c r="AH46" s="57">
        <v>0.844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1.89</v>
      </c>
      <c r="J47" s="57">
        <v>0.4189</v>
      </c>
      <c r="K47" s="57">
        <v>0.236</v>
      </c>
      <c r="L47" s="57">
        <v>1.9</v>
      </c>
      <c r="M47" s="57">
        <v>0.2232</v>
      </c>
      <c r="N47" s="57">
        <v>0.13</v>
      </c>
      <c r="O47" s="57">
        <v>1.593</v>
      </c>
      <c r="P47" s="57">
        <v>0.1053</v>
      </c>
      <c r="Q47" s="57">
        <v>0.057</v>
      </c>
      <c r="R47" s="57">
        <v>1.72</v>
      </c>
      <c r="S47" s="57">
        <v>0.0799</v>
      </c>
      <c r="T47" s="57">
        <v>0.047</v>
      </c>
      <c r="AG47" s="57">
        <v>0.5043</v>
      </c>
      <c r="AH47" s="57">
        <v>0.239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1.5</v>
      </c>
      <c r="J48" s="57">
        <v>0.1583</v>
      </c>
      <c r="K48" s="57">
        <v>0.08</v>
      </c>
      <c r="L48" s="57">
        <v>1.8</v>
      </c>
      <c r="M48" s="57">
        <v>0.2138</v>
      </c>
      <c r="N48" s="57">
        <v>0.109</v>
      </c>
      <c r="O48" s="57">
        <v>1.5</v>
      </c>
      <c r="P48" s="57">
        <v>0.1166</v>
      </c>
      <c r="Q48" s="57">
        <v>0.059</v>
      </c>
      <c r="AG48" s="57">
        <v>0.9979</v>
      </c>
      <c r="AH48" s="57">
        <v>0.497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1.5</v>
      </c>
      <c r="J53" s="57">
        <v>0.2063</v>
      </c>
      <c r="K53" s="57">
        <v>0.099</v>
      </c>
      <c r="L53" s="57">
        <v>1.2</v>
      </c>
      <c r="M53" s="57">
        <v>0.1154</v>
      </c>
      <c r="N53" s="57">
        <v>0.055</v>
      </c>
      <c r="O53" s="57">
        <v>1.3</v>
      </c>
      <c r="P53" s="57">
        <v>0.1633</v>
      </c>
      <c r="Q53" s="57">
        <v>0.079</v>
      </c>
      <c r="AG53" s="57">
        <v>0.7979</v>
      </c>
      <c r="AH53" s="57">
        <v>0.38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1.471</v>
      </c>
      <c r="J75" s="57">
        <v>0.219</v>
      </c>
      <c r="K75" s="57">
        <v>0.14</v>
      </c>
      <c r="L75" s="57">
        <v>1.15</v>
      </c>
      <c r="M75" s="57">
        <v>0.2296</v>
      </c>
      <c r="N75" s="57">
        <v>0.144</v>
      </c>
      <c r="O75" s="57">
        <v>1.289</v>
      </c>
      <c r="P75" s="57">
        <v>0.191</v>
      </c>
      <c r="Q75" s="57">
        <v>0.123</v>
      </c>
      <c r="AG75" s="57">
        <v>1.7243</v>
      </c>
      <c r="AH75" s="57">
        <v>0.703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1.36</v>
      </c>
      <c r="J82" s="57">
        <v>0.2629</v>
      </c>
      <c r="K82" s="57">
        <v>0.166</v>
      </c>
      <c r="L82" s="57">
        <v>1.38</v>
      </c>
      <c r="M82" s="57">
        <v>0.3142</v>
      </c>
      <c r="N82" s="57">
        <v>0.199</v>
      </c>
      <c r="O82" s="57">
        <v>1.384</v>
      </c>
      <c r="P82" s="57">
        <v>0.3714</v>
      </c>
      <c r="Q82" s="57">
        <v>0.228</v>
      </c>
      <c r="AG82" s="57">
        <v>1.1619</v>
      </c>
      <c r="AH82" s="57">
        <v>0.728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1.45</v>
      </c>
      <c r="J91" s="57">
        <v>0.0766</v>
      </c>
      <c r="K91" s="57">
        <v>0.039</v>
      </c>
      <c r="L91" s="57">
        <v>1.416</v>
      </c>
      <c r="M91" s="57">
        <v>0.0646</v>
      </c>
      <c r="N91" s="57">
        <v>0.033</v>
      </c>
      <c r="AG91" s="57">
        <v>0.3267</v>
      </c>
      <c r="AH91" s="57">
        <v>0.149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1.129</v>
      </c>
      <c r="J92" s="57">
        <v>0.158</v>
      </c>
      <c r="K92" s="57">
        <v>0.074</v>
      </c>
      <c r="L92" s="57">
        <v>0.998</v>
      </c>
      <c r="M92" s="57">
        <v>0.0934</v>
      </c>
      <c r="N92" s="57">
        <v>0.046</v>
      </c>
      <c r="O92" s="57">
        <v>0.879</v>
      </c>
      <c r="P92" s="57">
        <v>0.1438</v>
      </c>
      <c r="Q92" s="57">
        <v>0.067</v>
      </c>
      <c r="AG92" s="57">
        <v>0.8597</v>
      </c>
      <c r="AH92" s="57">
        <v>0.41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1.217</v>
      </c>
      <c r="J93" s="57">
        <v>0.1206</v>
      </c>
      <c r="K93" s="57">
        <v>0.062</v>
      </c>
      <c r="L93" s="57">
        <v>1.188</v>
      </c>
      <c r="M93" s="57">
        <v>0.1228</v>
      </c>
      <c r="N93" s="57">
        <v>0.064</v>
      </c>
      <c r="O93" s="57">
        <v>1.228</v>
      </c>
      <c r="P93" s="57">
        <v>0.1194</v>
      </c>
      <c r="Q93" s="57">
        <v>0.063</v>
      </c>
      <c r="AG93" s="57">
        <v>0.6786</v>
      </c>
      <c r="AH93" s="57">
        <v>0.288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1.4</v>
      </c>
      <c r="J107" s="57">
        <v>0.1492</v>
      </c>
      <c r="K107" s="57">
        <v>0.082</v>
      </c>
      <c r="L107" s="57">
        <v>1.2</v>
      </c>
      <c r="M107" s="57">
        <v>0.1596</v>
      </c>
      <c r="N107" s="57">
        <v>0.087</v>
      </c>
      <c r="O107" s="57">
        <v>1.6</v>
      </c>
      <c r="P107" s="57">
        <v>0.1804</v>
      </c>
      <c r="Q107" s="57">
        <v>0.101</v>
      </c>
      <c r="AG107" s="57">
        <v>0.8111</v>
      </c>
      <c r="AH107" s="57">
        <v>0.439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2.45</v>
      </c>
      <c r="J110" s="57">
        <v>0.2082</v>
      </c>
      <c r="K110" s="57">
        <v>0.117</v>
      </c>
      <c r="L110" s="57">
        <v>2.6</v>
      </c>
      <c r="M110" s="57">
        <v>0.2113</v>
      </c>
      <c r="N110" s="57">
        <v>0.12</v>
      </c>
      <c r="O110" s="57">
        <v>1.4</v>
      </c>
      <c r="P110" s="57">
        <v>0.4267</v>
      </c>
      <c r="Q110" s="57">
        <v>0.234</v>
      </c>
      <c r="R110" s="57">
        <v>1.35</v>
      </c>
      <c r="S110" s="57">
        <v>0.2241</v>
      </c>
      <c r="T110" s="57">
        <v>0.123</v>
      </c>
      <c r="U110" s="57">
        <v>1.1</v>
      </c>
      <c r="V110" s="57">
        <v>0.2925</v>
      </c>
      <c r="W110" s="57">
        <v>0.16</v>
      </c>
      <c r="X110" s="57">
        <v>1.6</v>
      </c>
      <c r="Y110" s="57">
        <v>0.1017</v>
      </c>
      <c r="Z110" s="57">
        <v>0.058</v>
      </c>
      <c r="AA110" s="57">
        <v>1.5</v>
      </c>
      <c r="AB110" s="57">
        <v>0.1953</v>
      </c>
      <c r="AC110" s="57">
        <v>0.109</v>
      </c>
      <c r="AG110" s="57">
        <v>0.1926</v>
      </c>
      <c r="AH110" s="57">
        <v>0.108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0.951</v>
      </c>
      <c r="J111" s="57">
        <v>0.1729</v>
      </c>
      <c r="K111" s="57">
        <v>0.095</v>
      </c>
      <c r="L111" s="57">
        <v>0.95</v>
      </c>
      <c r="M111" s="57">
        <v>0.1714</v>
      </c>
      <c r="N111" s="57">
        <v>0.096</v>
      </c>
      <c r="O111" s="57" t="s">
        <v>60</v>
      </c>
      <c r="P111" s="57">
        <v>0.0958</v>
      </c>
      <c r="Q111" s="57">
        <v>0.053</v>
      </c>
      <c r="AG111" s="57">
        <v>0.7765</v>
      </c>
      <c r="AH111" s="57">
        <v>0.426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1.1</v>
      </c>
      <c r="J112" s="57">
        <v>0.1965</v>
      </c>
      <c r="K112" s="57">
        <v>0.11</v>
      </c>
      <c r="L112" s="57">
        <v>1.0</v>
      </c>
      <c r="M112" s="57">
        <v>0.0601</v>
      </c>
      <c r="N112" s="57">
        <v>0.034</v>
      </c>
      <c r="O112" s="57">
        <v>1.1</v>
      </c>
      <c r="P112" s="57">
        <v>0.117</v>
      </c>
      <c r="Q112" s="57">
        <v>0.067</v>
      </c>
      <c r="AG112" s="57">
        <v>1.1212</v>
      </c>
      <c r="AH112" s="57">
        <v>0.619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I117" s="57">
        <v>1.52</v>
      </c>
      <c r="J117" s="57">
        <v>0.2527</v>
      </c>
      <c r="K117" s="57">
        <v>0.103</v>
      </c>
      <c r="L117" s="57">
        <v>1.351</v>
      </c>
      <c r="M117" s="57">
        <v>0.1469</v>
      </c>
      <c r="N117" s="57">
        <v>0.063</v>
      </c>
      <c r="O117" s="57">
        <v>1.797</v>
      </c>
      <c r="P117" s="57">
        <v>0.1989</v>
      </c>
      <c r="Q117" s="57">
        <v>0.08</v>
      </c>
      <c r="R117" s="57">
        <v>1.139</v>
      </c>
      <c r="S117" s="57">
        <v>0.1625</v>
      </c>
      <c r="T117" s="57">
        <v>0.07</v>
      </c>
      <c r="U117" s="57">
        <v>1.104</v>
      </c>
      <c r="V117" s="57">
        <v>0.0678</v>
      </c>
      <c r="W117" s="57">
        <v>0.027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I120" s="57">
        <v>2.223</v>
      </c>
      <c r="J120" s="57">
        <v>0.744</v>
      </c>
      <c r="K120" s="57">
        <v>0.2965</v>
      </c>
      <c r="L120" s="57">
        <v>2.039</v>
      </c>
      <c r="M120" s="57">
        <v>0.3889</v>
      </c>
      <c r="N120" s="57">
        <v>0.157</v>
      </c>
      <c r="O120" s="57">
        <v>2.1</v>
      </c>
      <c r="P120" s="57">
        <v>0.5704</v>
      </c>
      <c r="Q120" s="57">
        <v>0.231</v>
      </c>
      <c r="R120" s="57">
        <v>2.443</v>
      </c>
      <c r="S120" s="57">
        <v>0.3725</v>
      </c>
      <c r="T120" s="57">
        <v>0.182</v>
      </c>
      <c r="U120" s="57">
        <v>2.143</v>
      </c>
      <c r="V120" s="57">
        <v>0.5835</v>
      </c>
      <c r="W120" s="57">
        <v>0.27</v>
      </c>
      <c r="X120" s="57">
        <v>2.362</v>
      </c>
      <c r="Y120" s="57">
        <v>0.4253</v>
      </c>
      <c r="Z120" s="57">
        <v>0.202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AJ123" s="57">
        <v>0.96</v>
      </c>
      <c r="AM123" s="57">
        <v>0.95</v>
      </c>
      <c r="AP123" s="57">
        <v>0.85</v>
      </c>
      <c r="AS123" s="57">
        <v>0.67</v>
      </c>
      <c r="AV123" s="57">
        <v>1.51</v>
      </c>
      <c r="AY123" s="57">
        <v>1.22</v>
      </c>
      <c r="BB123" s="57">
        <v>1.38</v>
      </c>
      <c r="BE123" s="57">
        <v>1.117</v>
      </c>
      <c r="BF123" s="57">
        <v>0.366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AJ124" s="57">
        <v>1.18</v>
      </c>
      <c r="AM124" s="57">
        <v>1.93</v>
      </c>
      <c r="AP124" s="57">
        <v>2.2</v>
      </c>
      <c r="AS124" s="57">
        <v>1.3</v>
      </c>
      <c r="AV124" s="33">
        <f>average(1.02,1.45)</f>
        <v>1.235</v>
      </c>
      <c r="AY124" s="57">
        <v>1.27</v>
      </c>
      <c r="BB124" s="57">
        <v>1.9</v>
      </c>
      <c r="BE124" s="57">
        <v>1.619</v>
      </c>
      <c r="BF124" s="57">
        <v>0.661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AJ125" s="57">
        <v>1.29</v>
      </c>
      <c r="AM125" s="57">
        <v>1.45</v>
      </c>
      <c r="AP125" s="57">
        <v>1.24</v>
      </c>
      <c r="AS125" s="57">
        <v>1.85</v>
      </c>
      <c r="AV125" s="57">
        <v>1.45</v>
      </c>
      <c r="AY125" s="57">
        <v>1.38</v>
      </c>
      <c r="BE125" s="57">
        <v>2.073</v>
      </c>
      <c r="BF125" s="57">
        <v>0.947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AJ126" s="57">
        <v>2.04</v>
      </c>
      <c r="AM126" s="57">
        <v>1.85</v>
      </c>
      <c r="AP126" s="57">
        <v>1.8</v>
      </c>
      <c r="AS126" s="57">
        <v>1.88</v>
      </c>
      <c r="BE126" s="57">
        <v>1.744</v>
      </c>
      <c r="BF126" s="57">
        <v>0.571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AJ127" s="57">
        <v>1.23</v>
      </c>
      <c r="AM127" s="57">
        <v>1.4</v>
      </c>
      <c r="AP127" s="57">
        <v>1.15</v>
      </c>
      <c r="AS127" s="57">
        <v>1.5</v>
      </c>
      <c r="BE127" s="57">
        <v>1.948</v>
      </c>
      <c r="BF127" s="57">
        <v>0.853</v>
      </c>
      <c r="BH127" s="57" t="s">
        <v>297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AJ128" s="57">
        <v>1.43</v>
      </c>
      <c r="AM128" s="57">
        <v>1.25</v>
      </c>
      <c r="AP128" s="57">
        <v>1.24</v>
      </c>
      <c r="AS128" s="57">
        <v>1.2</v>
      </c>
      <c r="BE128" s="57">
        <v>1.346</v>
      </c>
      <c r="BF128" s="57">
        <v>0.353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AJ129" s="57">
        <v>1.4</v>
      </c>
      <c r="AM129" s="57">
        <v>1.32</v>
      </c>
      <c r="AP129" s="57">
        <v>1.2</v>
      </c>
      <c r="BE129" s="57">
        <v>1.292</v>
      </c>
      <c r="BF129" s="57">
        <v>0.291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AJ130" s="57">
        <v>1.55</v>
      </c>
      <c r="AM130" s="57">
        <v>1.56</v>
      </c>
      <c r="AP130" s="57">
        <v>1.65</v>
      </c>
      <c r="BE130" s="57">
        <v>1.906</v>
      </c>
      <c r="BF130" s="57">
        <v>0.845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AJ131" s="57">
        <v>1.45</v>
      </c>
      <c r="AM131" s="57">
        <v>1.31</v>
      </c>
      <c r="AP131" s="57">
        <v>1.68</v>
      </c>
      <c r="AS131" s="57">
        <v>1.63</v>
      </c>
      <c r="BE131" s="57">
        <v>2.3</v>
      </c>
      <c r="BF131" s="57">
        <v>0.762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1.6</v>
      </c>
      <c r="J149" s="57">
        <v>0.124</v>
      </c>
      <c r="K149" s="57">
        <v>0.07</v>
      </c>
      <c r="L149" s="57">
        <v>1.3</v>
      </c>
      <c r="M149" s="57">
        <v>0.1306</v>
      </c>
      <c r="N149" s="57">
        <v>0.072</v>
      </c>
      <c r="O149" s="57">
        <v>1.6</v>
      </c>
      <c r="P149" s="57">
        <v>0.1235</v>
      </c>
      <c r="Q149" s="57">
        <v>0.069</v>
      </c>
      <c r="AG149" s="57">
        <v>1.1259</v>
      </c>
      <c r="AH149" s="57">
        <v>0.613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I150" s="57">
        <v>1.46</v>
      </c>
      <c r="J150" s="57">
        <v>0.2034</v>
      </c>
      <c r="K150" s="57">
        <v>0.112</v>
      </c>
      <c r="L150" s="57">
        <v>1.29</v>
      </c>
      <c r="M150" s="57">
        <v>0.1814</v>
      </c>
      <c r="N150" s="57">
        <v>0.099</v>
      </c>
      <c r="O150" s="57">
        <v>1.215</v>
      </c>
      <c r="P150" s="57">
        <v>0.2556</v>
      </c>
      <c r="Q150" s="57">
        <v>0.14</v>
      </c>
      <c r="R150" s="57">
        <v>1.416</v>
      </c>
      <c r="S150" s="57">
        <v>0.1277</v>
      </c>
      <c r="T150" s="57">
        <v>0.072</v>
      </c>
      <c r="AG150" s="57">
        <v>0.7206</v>
      </c>
      <c r="AH150" s="57">
        <v>0.391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I151" s="57">
        <v>1.279</v>
      </c>
      <c r="J151" s="57">
        <v>0.111</v>
      </c>
      <c r="K151" s="57">
        <v>0.06</v>
      </c>
      <c r="L151" s="57">
        <v>1.301</v>
      </c>
      <c r="M151" s="57">
        <v>0.1331</v>
      </c>
      <c r="N151" s="57">
        <v>0.071</v>
      </c>
      <c r="O151" s="57">
        <v>1.4</v>
      </c>
      <c r="P151" s="57">
        <v>0.1577</v>
      </c>
      <c r="Q151" s="57">
        <v>0.085</v>
      </c>
      <c r="AG151" s="57">
        <v>0.8395</v>
      </c>
      <c r="AH151" s="57">
        <v>0.439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38" t="s">
        <v>298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H7" s="70">
        <v>44664.0</v>
      </c>
      <c r="AJ7" s="57">
        <v>2.202</v>
      </c>
      <c r="AK7" s="57">
        <v>0.0878</v>
      </c>
      <c r="AL7" s="85">
        <v>0.057</v>
      </c>
      <c r="AM7" s="57">
        <v>2.741</v>
      </c>
      <c r="AN7" s="79">
        <v>0.1413</v>
      </c>
      <c r="AO7" s="85">
        <v>0.0803</v>
      </c>
      <c r="AP7" s="57">
        <v>2.591</v>
      </c>
      <c r="AQ7" s="57">
        <v>0.1226</v>
      </c>
      <c r="AR7" s="85">
        <v>0.0715</v>
      </c>
      <c r="AS7" s="57">
        <v>3.751</v>
      </c>
      <c r="AT7" s="57">
        <v>0.1454</v>
      </c>
      <c r="AU7" s="85">
        <v>0.0827</v>
      </c>
      <c r="BE7" s="57">
        <v>0.4554</v>
      </c>
      <c r="BF7" s="85">
        <v>0.2494</v>
      </c>
      <c r="BH7" s="85" t="s">
        <v>299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H9" s="70">
        <v>44664.0</v>
      </c>
      <c r="AJ9" s="57">
        <v>1.465</v>
      </c>
      <c r="AK9" s="57">
        <v>0.0994</v>
      </c>
      <c r="AL9" s="85">
        <v>0.0534</v>
      </c>
      <c r="AM9" s="57">
        <v>1.871</v>
      </c>
      <c r="AN9" s="57">
        <v>0.1666</v>
      </c>
      <c r="AO9" s="85">
        <v>0.0898</v>
      </c>
      <c r="AP9" s="57">
        <v>1.576</v>
      </c>
      <c r="AQ9" s="57">
        <v>0.0879</v>
      </c>
      <c r="AR9" s="85">
        <v>0.0475</v>
      </c>
      <c r="BE9" s="57">
        <v>1.414</v>
      </c>
      <c r="BF9" s="85">
        <v>0.6109</v>
      </c>
      <c r="BH9" s="85" t="s">
        <v>300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H18" s="70">
        <v>44664.0</v>
      </c>
      <c r="AJ18" s="57">
        <v>2.371</v>
      </c>
      <c r="AK18" s="57">
        <v>0.1261</v>
      </c>
      <c r="AL18" s="85">
        <v>0.0701</v>
      </c>
      <c r="AM18" s="57">
        <v>2.84</v>
      </c>
      <c r="AN18" s="57">
        <v>0.1071</v>
      </c>
      <c r="AO18" s="85">
        <v>0.0593</v>
      </c>
      <c r="AP18" s="57">
        <v>2.481</v>
      </c>
      <c r="AQ18" s="57">
        <v>0.1076</v>
      </c>
      <c r="AR18" s="85">
        <v>0.0601</v>
      </c>
      <c r="AS18" s="57">
        <v>2.389</v>
      </c>
      <c r="AT18" s="57">
        <v>0.1311</v>
      </c>
      <c r="AU18" s="85">
        <v>0.0737</v>
      </c>
      <c r="BE18" s="57">
        <v>0.1871</v>
      </c>
      <c r="BF18" s="85">
        <v>0.1026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H24" s="70">
        <v>44664.0</v>
      </c>
      <c r="AJ24" s="57">
        <v>1.565</v>
      </c>
      <c r="AK24" s="57">
        <v>0.0741</v>
      </c>
      <c r="AL24" s="85">
        <v>0.0398</v>
      </c>
      <c r="AM24" s="57">
        <v>1.406</v>
      </c>
      <c r="AN24" s="57">
        <v>0.0667</v>
      </c>
      <c r="AO24" s="85">
        <v>0.0363</v>
      </c>
      <c r="AP24" s="57">
        <v>1.781</v>
      </c>
      <c r="AQ24" s="57">
        <v>0.0949</v>
      </c>
      <c r="AR24" s="85">
        <v>0.0495</v>
      </c>
      <c r="AS24" s="57">
        <v>2.234</v>
      </c>
      <c r="AT24" s="57">
        <v>0.0775</v>
      </c>
      <c r="AU24" s="85">
        <v>0.0412</v>
      </c>
      <c r="AV24" s="57">
        <v>2.148</v>
      </c>
      <c r="AW24" s="57">
        <v>0.0899</v>
      </c>
      <c r="AX24" s="85">
        <v>0.0481</v>
      </c>
      <c r="AY24" s="57">
        <v>1.668</v>
      </c>
      <c r="AZ24" s="57">
        <v>0.0634</v>
      </c>
      <c r="BA24" s="85">
        <v>0.0336</v>
      </c>
      <c r="BE24" s="57">
        <v>1.3667</v>
      </c>
      <c r="BF24" s="85">
        <v>0.7295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H27" s="70">
        <v>44664.0</v>
      </c>
      <c r="AJ27" s="57">
        <v>2.371</v>
      </c>
      <c r="AK27" s="57">
        <v>0.1249</v>
      </c>
      <c r="AL27" s="85">
        <v>0.0674</v>
      </c>
      <c r="AM27" s="57">
        <v>2.345</v>
      </c>
      <c r="AN27" s="57">
        <v>0.0995</v>
      </c>
      <c r="AO27" s="85">
        <v>0.0608</v>
      </c>
      <c r="AP27" s="57">
        <v>2.138</v>
      </c>
      <c r="AQ27" s="57">
        <v>0.0768</v>
      </c>
      <c r="AR27" s="85">
        <v>0.0541</v>
      </c>
      <c r="AS27" s="57">
        <v>1.433</v>
      </c>
      <c r="AT27" s="57">
        <v>0.1145</v>
      </c>
      <c r="AU27" s="85">
        <v>0.0419</v>
      </c>
      <c r="BE27" s="57">
        <v>1.0848</v>
      </c>
      <c r="BF27" s="85">
        <v>0.5775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H30" s="70">
        <v>44664.0</v>
      </c>
      <c r="AJ30" s="57">
        <v>2.491</v>
      </c>
      <c r="AK30" s="57">
        <v>0.0903</v>
      </c>
      <c r="AM30" s="57">
        <v>2.831</v>
      </c>
      <c r="AN30" s="57">
        <v>0.0756</v>
      </c>
      <c r="AP30" s="57">
        <v>2.887</v>
      </c>
      <c r="AQ30" s="57">
        <v>0.0759</v>
      </c>
      <c r="AS30" s="57">
        <v>2.458</v>
      </c>
      <c r="AT30" s="57">
        <v>0.0631</v>
      </c>
      <c r="BE30" s="57">
        <v>0.7108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H31" s="70">
        <v>44664.0</v>
      </c>
      <c r="AJ31" s="57">
        <v>1.416</v>
      </c>
      <c r="AK31" s="57">
        <v>0.2999</v>
      </c>
      <c r="AL31" s="85">
        <v>0.1769</v>
      </c>
      <c r="AM31" s="57">
        <v>1.671</v>
      </c>
      <c r="AN31" s="57">
        <v>0.1737</v>
      </c>
      <c r="AO31" s="85">
        <v>0.1089</v>
      </c>
      <c r="AP31" s="57">
        <v>1.591</v>
      </c>
      <c r="AQ31" s="57">
        <v>0.1913</v>
      </c>
      <c r="AR31" s="85">
        <v>0.1179</v>
      </c>
      <c r="BE31" s="57">
        <v>2.0487</v>
      </c>
      <c r="BF31" s="85">
        <v>1.2531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H32" s="70">
        <v>44664.0</v>
      </c>
      <c r="AJ32" s="57">
        <v>2.007</v>
      </c>
      <c r="AK32" s="57">
        <v>0.1913</v>
      </c>
      <c r="AL32" s="85">
        <v>0.1038</v>
      </c>
      <c r="AM32" s="57">
        <v>1.591</v>
      </c>
      <c r="AN32" s="57">
        <v>0.4163</v>
      </c>
      <c r="AO32" s="85">
        <v>0.23</v>
      </c>
      <c r="AP32" s="57">
        <v>1.843</v>
      </c>
      <c r="AQ32" s="57">
        <v>0.1818</v>
      </c>
      <c r="AR32" s="85">
        <v>0.1009</v>
      </c>
      <c r="AS32" s="57">
        <v>2.089</v>
      </c>
      <c r="AT32" s="57">
        <v>0.1119</v>
      </c>
      <c r="AU32" s="85">
        <v>0.0633</v>
      </c>
      <c r="AV32" s="57">
        <v>2.1616</v>
      </c>
      <c r="AW32" s="57">
        <v>0.1539</v>
      </c>
      <c r="AX32" s="85">
        <v>0.0843</v>
      </c>
      <c r="AY32" s="57">
        <v>1.69</v>
      </c>
      <c r="AZ32" s="57">
        <v>0.3259</v>
      </c>
      <c r="BB32" s="57">
        <v>1.941</v>
      </c>
      <c r="BC32" s="57">
        <v>0.3294</v>
      </c>
      <c r="BE32" s="57">
        <v>1.3205</v>
      </c>
      <c r="BF32" s="85">
        <v>0.7148</v>
      </c>
      <c r="BH32" s="85" t="s">
        <v>301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H33" s="70">
        <v>44664.0</v>
      </c>
      <c r="AJ33" s="57">
        <v>1.651</v>
      </c>
      <c r="AK33" s="57">
        <v>0.118</v>
      </c>
      <c r="AL33" s="85">
        <v>0.0627</v>
      </c>
      <c r="AM33" s="57">
        <v>1.591</v>
      </c>
      <c r="AN33" s="57">
        <v>0.101</v>
      </c>
      <c r="AO33" s="85">
        <v>0.0535</v>
      </c>
      <c r="BE33" s="57">
        <v>1.1839</v>
      </c>
      <c r="BF33" s="85">
        <v>0.634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H34" s="70">
        <v>44664.0</v>
      </c>
      <c r="AJ34" s="57">
        <v>2.145</v>
      </c>
      <c r="AK34" s="57">
        <v>0.1263</v>
      </c>
      <c r="AL34" s="85">
        <v>0.0706</v>
      </c>
      <c r="AM34" s="57">
        <v>3.17</v>
      </c>
      <c r="AN34" s="57">
        <v>0.2091</v>
      </c>
      <c r="AO34" s="85">
        <v>0.1195</v>
      </c>
      <c r="AP34" s="57">
        <v>2.032</v>
      </c>
      <c r="AQ34" s="57">
        <v>0.0986</v>
      </c>
      <c r="AR34" s="85">
        <v>0.0557</v>
      </c>
      <c r="AS34" s="57">
        <v>2.691</v>
      </c>
      <c r="AT34" s="57">
        <v>0.1127</v>
      </c>
      <c r="AU34" s="85">
        <v>0.0643</v>
      </c>
      <c r="AV34" s="57">
        <v>2.177</v>
      </c>
      <c r="AW34" s="57">
        <v>0.1799</v>
      </c>
      <c r="AX34" s="85">
        <v>0.1023</v>
      </c>
      <c r="BE34" s="57">
        <v>1.707</v>
      </c>
      <c r="BF34" s="85">
        <v>0.9419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H35" s="70">
        <v>44664.0</v>
      </c>
      <c r="AJ35" s="57">
        <v>0.961</v>
      </c>
      <c r="AK35" s="57">
        <v>0.2316</v>
      </c>
      <c r="AL35" s="85">
        <v>0.1473</v>
      </c>
      <c r="AM35" s="57">
        <v>0.768</v>
      </c>
      <c r="AN35" s="57">
        <v>0.2412</v>
      </c>
      <c r="AO35" s="85">
        <v>0.1552</v>
      </c>
      <c r="AP35" s="57">
        <v>0.766</v>
      </c>
      <c r="AQ35" s="57">
        <v>0.2421</v>
      </c>
      <c r="AR35" s="85">
        <v>0.1552</v>
      </c>
      <c r="BE35" s="57">
        <v>1.7381</v>
      </c>
      <c r="BF35" s="85">
        <v>1.1364</v>
      </c>
      <c r="BH35" s="85" t="s">
        <v>302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H42" s="70">
        <v>44664.0</v>
      </c>
      <c r="AJ42" s="57">
        <v>1.855</v>
      </c>
      <c r="AK42" s="57">
        <v>0.1773</v>
      </c>
      <c r="AL42" s="85">
        <v>0.0951</v>
      </c>
      <c r="AM42" s="57">
        <v>1.791</v>
      </c>
      <c r="AN42" s="57">
        <v>0.4233</v>
      </c>
      <c r="AO42" s="85">
        <v>0.1269</v>
      </c>
      <c r="AP42" s="57">
        <v>2.013</v>
      </c>
      <c r="AQ42" s="57">
        <v>0.2277</v>
      </c>
      <c r="AR42" s="85">
        <v>0.1197</v>
      </c>
      <c r="BE42" s="57">
        <v>1.6339</v>
      </c>
      <c r="BF42" s="85">
        <v>0.8441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H46" s="70">
        <v>44664.0</v>
      </c>
      <c r="AJ46" s="57">
        <v>2.132</v>
      </c>
      <c r="AK46" s="57">
        <v>0.2274</v>
      </c>
      <c r="AL46" s="85">
        <v>0.138</v>
      </c>
      <c r="AM46" s="57">
        <v>2.323</v>
      </c>
      <c r="AN46" s="57">
        <v>0.162</v>
      </c>
      <c r="AO46" s="85">
        <v>0.1026</v>
      </c>
      <c r="AP46" s="57">
        <v>2.719</v>
      </c>
      <c r="AQ46" s="57">
        <v>0.2327</v>
      </c>
      <c r="AR46" s="85">
        <v>0.1458</v>
      </c>
      <c r="AS46" s="57">
        <v>2.691</v>
      </c>
      <c r="AT46" s="57">
        <v>0.1581</v>
      </c>
      <c r="AU46" s="85">
        <v>0.0978</v>
      </c>
      <c r="BE46" s="57">
        <v>0.6893</v>
      </c>
      <c r="BF46" s="85">
        <v>0.4184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H47" s="70">
        <v>44664.0</v>
      </c>
      <c r="AJ47" s="57">
        <v>1.912</v>
      </c>
      <c r="AK47" s="57">
        <v>0.6419</v>
      </c>
      <c r="AL47" s="85">
        <v>0.024</v>
      </c>
      <c r="AM47" s="57">
        <v>2.112</v>
      </c>
      <c r="AN47" s="57">
        <v>0.0434</v>
      </c>
      <c r="AO47" s="85">
        <v>0.0257</v>
      </c>
      <c r="AP47" s="57">
        <v>1.92</v>
      </c>
      <c r="AQ47" s="57">
        <v>0.0544</v>
      </c>
      <c r="AR47" s="85">
        <v>0.0319</v>
      </c>
      <c r="BE47" s="57">
        <v>0.9752</v>
      </c>
      <c r="BF47" s="85">
        <v>0.5555</v>
      </c>
      <c r="BH47" s="85" t="s">
        <v>303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AJ48" s="57">
        <v>1.71</v>
      </c>
      <c r="AK48" s="57">
        <v>0.1245</v>
      </c>
      <c r="AL48" s="85">
        <v>0.0663</v>
      </c>
      <c r="AM48" s="57">
        <v>1.411</v>
      </c>
      <c r="AN48" s="57">
        <v>0.0919</v>
      </c>
      <c r="AO48" s="85">
        <v>0.0489</v>
      </c>
      <c r="AP48" s="57">
        <v>1.556</v>
      </c>
      <c r="AQ48" s="57">
        <v>0.1069</v>
      </c>
      <c r="AR48" s="85">
        <v>0.0573</v>
      </c>
      <c r="BE48" s="57">
        <v>0.9688</v>
      </c>
      <c r="BF48" s="85">
        <v>0.4937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H53" s="70">
        <v>44664.0</v>
      </c>
      <c r="AJ53" s="57">
        <v>2.101</v>
      </c>
      <c r="AK53" s="57">
        <v>0.117</v>
      </c>
      <c r="AL53" s="85">
        <v>0.0607</v>
      </c>
      <c r="AM53" s="57">
        <v>1.841</v>
      </c>
      <c r="AN53" s="57">
        <v>0.1187</v>
      </c>
      <c r="AO53" s="85">
        <v>0.0613</v>
      </c>
      <c r="AP53" s="57">
        <v>1.845</v>
      </c>
      <c r="AQ53" s="57">
        <v>0.1654</v>
      </c>
      <c r="AR53" s="85">
        <v>0.0863</v>
      </c>
      <c r="BE53" s="57">
        <v>1.2328</v>
      </c>
      <c r="BF53" s="85">
        <v>0.6189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H75" s="70">
        <v>44664.0</v>
      </c>
      <c r="AJ75" s="57">
        <v>2.621</v>
      </c>
      <c r="AK75" s="57">
        <v>0.2453</v>
      </c>
      <c r="AL75" s="85">
        <v>0.1573</v>
      </c>
      <c r="AM75" s="57">
        <v>3.201</v>
      </c>
      <c r="AN75" s="57">
        <v>0.2303</v>
      </c>
      <c r="AO75" s="85">
        <v>0.1507</v>
      </c>
      <c r="AP75" s="57">
        <v>3.31</v>
      </c>
      <c r="AQ75" s="57">
        <v>1.292</v>
      </c>
      <c r="AR75" s="85">
        <v>0.0836</v>
      </c>
      <c r="AS75" s="57">
        <v>1.716</v>
      </c>
      <c r="AT75" s="57">
        <v>0.175</v>
      </c>
      <c r="AU75" s="85">
        <v>0.1108</v>
      </c>
      <c r="AV75" s="57">
        <v>4.381</v>
      </c>
      <c r="AW75" s="57">
        <v>0.1594</v>
      </c>
      <c r="AX75" s="85" t="s">
        <v>304</v>
      </c>
      <c r="BA75" s="85">
        <v>0.1025</v>
      </c>
      <c r="BE75" s="57">
        <v>0.9695</v>
      </c>
      <c r="BF75" s="85">
        <v>0.6203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H81" s="70">
        <v>44664.0</v>
      </c>
      <c r="AJ81" s="57">
        <v>1.716</v>
      </c>
      <c r="AK81" s="57">
        <v>0.1518</v>
      </c>
      <c r="AL81" s="85">
        <v>0.0788</v>
      </c>
      <c r="AM81" s="57">
        <v>1.665</v>
      </c>
      <c r="AN81" s="57">
        <v>0.1184</v>
      </c>
      <c r="AO81" s="85">
        <v>0.0609</v>
      </c>
      <c r="BE81" s="57">
        <v>0.797</v>
      </c>
      <c r="BF81" s="85">
        <v>0.3975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H82" s="70">
        <v>44664.0</v>
      </c>
      <c r="AJ82" s="57">
        <v>1.687</v>
      </c>
      <c r="AK82" s="57">
        <v>0.2724</v>
      </c>
      <c r="AL82" s="85">
        <v>0.1724</v>
      </c>
      <c r="AM82" s="57">
        <v>1.354</v>
      </c>
      <c r="AN82" s="57">
        <v>0.2635</v>
      </c>
      <c r="AO82" s="85">
        <v>0.161</v>
      </c>
      <c r="AP82" s="57">
        <v>1.695</v>
      </c>
      <c r="AQ82" s="57">
        <v>0.3579</v>
      </c>
      <c r="AR82" s="85">
        <v>0.2252</v>
      </c>
      <c r="AS82" s="57">
        <v>1.761</v>
      </c>
      <c r="AT82" s="57">
        <v>0.1859</v>
      </c>
      <c r="AU82" s="85">
        <v>0.1117</v>
      </c>
      <c r="BE82" s="57">
        <v>2.4479</v>
      </c>
      <c r="BF82" s="85">
        <v>1.5263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H91" s="70">
        <v>44664.0</v>
      </c>
      <c r="AJ91" s="57">
        <v>1.381</v>
      </c>
      <c r="AK91" s="57">
        <v>0.0672</v>
      </c>
      <c r="AL91" s="85">
        <v>0.0352</v>
      </c>
      <c r="AM91" s="57">
        <v>1.491</v>
      </c>
      <c r="AN91" s="57">
        <v>0.0683</v>
      </c>
      <c r="AO91" s="85">
        <v>0.0352</v>
      </c>
      <c r="AP91" s="57">
        <v>1.341</v>
      </c>
      <c r="AQ91" s="57">
        <v>0.06</v>
      </c>
      <c r="AR91" s="85">
        <v>0.0305</v>
      </c>
      <c r="BF91" s="85">
        <v>0.3384</v>
      </c>
      <c r="BG91" s="57">
        <v>0.659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H92" s="70">
        <v>44664.0</v>
      </c>
      <c r="AJ92" s="57">
        <v>1.41</v>
      </c>
      <c r="AK92" s="57">
        <v>0.1116</v>
      </c>
      <c r="AL92" s="85">
        <v>0.0539</v>
      </c>
      <c r="AM92" s="57">
        <v>1.287</v>
      </c>
      <c r="AN92" s="57">
        <v>0.1036</v>
      </c>
      <c r="AO92" s="85">
        <v>0.0506</v>
      </c>
      <c r="AP92" s="57">
        <v>1.542</v>
      </c>
      <c r="AQ92" s="57">
        <v>0.1264</v>
      </c>
      <c r="AR92" s="85">
        <v>0.0609</v>
      </c>
      <c r="BE92" s="57">
        <v>0.8623</v>
      </c>
      <c r="BF92" s="85">
        <v>0.4127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H105" s="70">
        <v>44664.0</v>
      </c>
      <c r="AJ105" s="57">
        <v>3.12</v>
      </c>
      <c r="AK105" s="57">
        <v>0.4781</v>
      </c>
      <c r="AM105" s="57">
        <v>3.268</v>
      </c>
      <c r="AN105" s="57">
        <v>0.4347</v>
      </c>
      <c r="AP105" s="57">
        <v>3.271</v>
      </c>
      <c r="AQ105" s="57">
        <v>0.3135</v>
      </c>
      <c r="AS105" s="57">
        <v>3.092</v>
      </c>
      <c r="AT105" s="57">
        <v>0.2895</v>
      </c>
      <c r="AV105" s="57">
        <v>3.161</v>
      </c>
      <c r="AW105" s="57">
        <v>0.5488</v>
      </c>
      <c r="AY105" s="57">
        <v>3.281</v>
      </c>
      <c r="AZ105" s="57">
        <v>0.3362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H106" s="70">
        <v>44664.0</v>
      </c>
      <c r="AJ106" s="57">
        <v>2.444</v>
      </c>
      <c r="AK106" s="57">
        <v>0.1283</v>
      </c>
      <c r="AM106" s="57">
        <v>2.701</v>
      </c>
      <c r="AN106" s="57">
        <v>0.105</v>
      </c>
      <c r="AP106" s="57">
        <v>1.912</v>
      </c>
      <c r="AQ106" s="57">
        <v>0.1787</v>
      </c>
      <c r="AS106" s="57">
        <v>2.161</v>
      </c>
      <c r="AT106" s="57">
        <v>0.1455</v>
      </c>
      <c r="AV106" s="57">
        <v>2.188</v>
      </c>
      <c r="AW106" s="57">
        <v>0.101</v>
      </c>
      <c r="AY106" s="57">
        <v>2.412</v>
      </c>
      <c r="AZ106" s="57">
        <v>0.0505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H107" s="70">
        <v>44664.0</v>
      </c>
      <c r="AJ107" s="57">
        <v>1.541</v>
      </c>
      <c r="AK107" s="85">
        <v>0.1056</v>
      </c>
      <c r="AL107" s="85">
        <v>0.1088</v>
      </c>
      <c r="AM107" s="57">
        <v>1.726</v>
      </c>
      <c r="AN107" s="85">
        <v>0.1146</v>
      </c>
      <c r="AO107" s="85">
        <v>0.1181</v>
      </c>
      <c r="AP107" s="57">
        <v>1.515</v>
      </c>
      <c r="AQ107" s="85">
        <v>0.0657</v>
      </c>
      <c r="AR107" s="85">
        <v>0.0661</v>
      </c>
      <c r="BE107" s="85">
        <v>0.8771</v>
      </c>
      <c r="BF107" s="85">
        <v>1.1974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H110" s="70">
        <v>44664.0</v>
      </c>
      <c r="AJ110" s="57">
        <v>2.341</v>
      </c>
      <c r="AK110" s="57">
        <v>0.2279</v>
      </c>
      <c r="AL110" s="85">
        <v>0.129</v>
      </c>
      <c r="AM110" s="57">
        <v>1.472</v>
      </c>
      <c r="AN110" s="57">
        <v>0.0821</v>
      </c>
      <c r="AO110" s="85">
        <v>0.0471</v>
      </c>
      <c r="AP110" s="57">
        <v>2.129</v>
      </c>
      <c r="AQ110" s="57">
        <v>0.1125</v>
      </c>
      <c r="AR110" s="85">
        <v>0.0643</v>
      </c>
      <c r="AS110" s="57">
        <v>1.541</v>
      </c>
      <c r="AT110" s="57">
        <v>0.1844</v>
      </c>
      <c r="AU110" s="85">
        <v>0.1053</v>
      </c>
      <c r="AV110" s="57">
        <v>1.338</v>
      </c>
      <c r="AW110" s="57">
        <v>0.229</v>
      </c>
      <c r="AX110" s="85">
        <v>0.1289</v>
      </c>
      <c r="BE110" s="57">
        <v>1.5818</v>
      </c>
      <c r="BF110" s="85">
        <v>0.8618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2.041</v>
      </c>
      <c r="AK111" s="57">
        <v>0.1011</v>
      </c>
      <c r="AL111" s="85">
        <v>0.0583</v>
      </c>
      <c r="AM111" s="57">
        <v>1.379</v>
      </c>
      <c r="AN111" s="57">
        <v>0.1822</v>
      </c>
      <c r="AO111" s="85">
        <v>0.1047</v>
      </c>
      <c r="AP111" s="57">
        <v>2.187</v>
      </c>
      <c r="AQ111" s="57">
        <v>0.1032</v>
      </c>
      <c r="AR111" s="85">
        <v>0.0639</v>
      </c>
      <c r="AU111" s="85">
        <v>0.06</v>
      </c>
      <c r="BE111" s="57">
        <v>1.5293</v>
      </c>
      <c r="BF111" s="85">
        <v>0.8493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H112" s="70">
        <v>44664.0</v>
      </c>
      <c r="AJ112" s="57">
        <v>1.531</v>
      </c>
      <c r="AK112" s="57">
        <v>0.1245</v>
      </c>
      <c r="AL112" s="85">
        <v>0.0692</v>
      </c>
      <c r="AM112" s="57">
        <v>1.476</v>
      </c>
      <c r="AN112" s="57">
        <v>0.107</v>
      </c>
      <c r="AO112" s="85">
        <v>0.0594</v>
      </c>
      <c r="AP112" s="57">
        <v>1.372</v>
      </c>
      <c r="AQ112" s="57">
        <v>0.1139</v>
      </c>
      <c r="AR112" s="85">
        <v>0.0638</v>
      </c>
      <c r="BE112" s="57">
        <v>0.9628</v>
      </c>
      <c r="BF112" s="85">
        <v>0.5346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H113" s="70">
        <v>44665.0</v>
      </c>
      <c r="AJ113" s="57">
        <v>2.2</v>
      </c>
      <c r="AK113" s="57">
        <v>0.0499</v>
      </c>
      <c r="AL113" s="85">
        <v>0.0284</v>
      </c>
      <c r="AM113" s="57">
        <v>2.2</v>
      </c>
      <c r="AN113" s="57">
        <v>0.0691</v>
      </c>
      <c r="AO113" s="85">
        <v>0.0392</v>
      </c>
      <c r="AP113" s="57" t="s">
        <v>289</v>
      </c>
      <c r="AQ113" s="57">
        <v>0.0675</v>
      </c>
      <c r="AR113" s="85">
        <v>0.0361</v>
      </c>
      <c r="BE113" s="57">
        <v>1.0136</v>
      </c>
      <c r="BF113" s="85">
        <v>0.5484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H114" s="70">
        <v>44664.0</v>
      </c>
      <c r="AJ114" s="57">
        <v>1.666</v>
      </c>
      <c r="AK114" s="57">
        <v>0.2058</v>
      </c>
      <c r="AL114" s="85">
        <v>0.1089</v>
      </c>
      <c r="AM114" s="57">
        <v>1.561</v>
      </c>
      <c r="AN114" s="57">
        <v>0.1357</v>
      </c>
      <c r="AO114" s="85">
        <v>0.0713</v>
      </c>
      <c r="AP114" s="57">
        <v>1.623</v>
      </c>
      <c r="AQ114" s="57">
        <v>0.1623</v>
      </c>
      <c r="AR114" s="85">
        <v>0.0857</v>
      </c>
      <c r="BE114" s="57">
        <v>3.0145</v>
      </c>
      <c r="BF114" s="85">
        <v>1.5488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H115" s="70">
        <v>44664.0</v>
      </c>
      <c r="AJ115" s="57">
        <v>1.94</v>
      </c>
      <c r="AK115" s="57">
        <v>0.1003</v>
      </c>
      <c r="AL115" s="85">
        <v>0.0568</v>
      </c>
      <c r="AM115" s="57">
        <v>1.641</v>
      </c>
      <c r="AN115" s="57">
        <v>0.1783</v>
      </c>
      <c r="AO115" s="85">
        <v>0.1008</v>
      </c>
      <c r="AP115" s="57">
        <v>1.6</v>
      </c>
      <c r="AQ115" s="57">
        <v>0.1836</v>
      </c>
      <c r="AR115" s="85">
        <v>0.1028</v>
      </c>
      <c r="BE115" s="57">
        <v>3.1646</v>
      </c>
      <c r="BF115" s="85">
        <v>1.7009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H116" s="70">
        <v>44665.0</v>
      </c>
      <c r="AJ116" s="57">
        <v>1.8</v>
      </c>
      <c r="AK116" s="79">
        <v>824.0</v>
      </c>
      <c r="AL116" s="85">
        <v>0.0474</v>
      </c>
      <c r="AM116" s="57">
        <v>1.72</v>
      </c>
      <c r="AN116" s="57">
        <v>0.0831</v>
      </c>
      <c r="AO116" s="85">
        <v>0.0476</v>
      </c>
      <c r="AP116" s="57">
        <v>1.6</v>
      </c>
      <c r="AQ116" s="57">
        <v>0.0559</v>
      </c>
      <c r="AR116" s="85">
        <v>0.0319</v>
      </c>
      <c r="BE116" s="57">
        <v>2.3146</v>
      </c>
      <c r="BF116" s="85">
        <v>1.176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AL117" s="57">
        <v>0.0572</v>
      </c>
      <c r="AO117" s="57">
        <v>0.0496</v>
      </c>
      <c r="AR117" s="57">
        <v>0.0708</v>
      </c>
      <c r="AU117" s="57">
        <v>0.0609</v>
      </c>
      <c r="AX117" s="57">
        <v>0.0411</v>
      </c>
      <c r="BA117" s="57">
        <v>0.0218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H119" s="70">
        <v>44664.0</v>
      </c>
      <c r="AJ119" s="57">
        <v>2.013</v>
      </c>
      <c r="AK119" s="57">
        <v>0.1077</v>
      </c>
      <c r="AL119" s="57">
        <v>0.0516</v>
      </c>
      <c r="AM119" s="57">
        <v>1.801</v>
      </c>
      <c r="AN119" s="57">
        <v>0.1256</v>
      </c>
      <c r="AO119" s="57">
        <v>0.06</v>
      </c>
      <c r="AP119" s="57">
        <v>2.415</v>
      </c>
      <c r="AQ119" s="57">
        <v>0.0672</v>
      </c>
      <c r="AR119" s="57">
        <v>0.0323</v>
      </c>
      <c r="AS119" s="57">
        <v>2.221</v>
      </c>
      <c r="AT119" s="57">
        <v>0.1134</v>
      </c>
      <c r="AU119" s="57">
        <v>0.0515</v>
      </c>
      <c r="AV119" s="57">
        <v>1.921</v>
      </c>
      <c r="AW119" s="57">
        <v>0.1821</v>
      </c>
      <c r="AX119" s="57">
        <v>0.0807</v>
      </c>
      <c r="AY119" s="57">
        <v>1.821</v>
      </c>
      <c r="AZ119" s="57">
        <v>0.0808</v>
      </c>
      <c r="BA119" s="57">
        <v>0.0416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AJ120" s="57">
        <v>3.348</v>
      </c>
      <c r="AK120" s="57">
        <v>0.4609</v>
      </c>
      <c r="AL120" s="57">
        <v>0.1886</v>
      </c>
      <c r="AM120" s="57">
        <v>3.443</v>
      </c>
      <c r="AN120" s="57">
        <v>0.4494</v>
      </c>
      <c r="AO120" s="57">
        <v>0.1869</v>
      </c>
      <c r="AP120" s="57">
        <v>3.46</v>
      </c>
      <c r="AQ120" s="57">
        <v>0.4409</v>
      </c>
      <c r="AR120" s="57">
        <v>0.1325</v>
      </c>
      <c r="AS120" s="57">
        <v>3.476</v>
      </c>
      <c r="AT120" s="57">
        <v>0.4148</v>
      </c>
      <c r="AU120" s="57">
        <v>0.1228</v>
      </c>
      <c r="AV120" s="57">
        <v>3.476</v>
      </c>
      <c r="AW120" s="57">
        <v>0.4148</v>
      </c>
      <c r="AX120" s="57">
        <v>0.2154</v>
      </c>
      <c r="AY120" s="57" t="s">
        <v>305</v>
      </c>
      <c r="AZ120" s="57">
        <v>0.472</v>
      </c>
      <c r="BA120" s="57">
        <v>0.1461</v>
      </c>
      <c r="BB120" s="57">
        <v>3.491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H121" s="70">
        <v>44664.0</v>
      </c>
      <c r="AL121" s="57">
        <v>0.2212</v>
      </c>
      <c r="AO121" s="57">
        <v>0.1987</v>
      </c>
      <c r="AR121" s="57">
        <v>0.2103</v>
      </c>
      <c r="AU121" s="57">
        <v>0.1925</v>
      </c>
      <c r="AX121" s="57">
        <v>0.2317</v>
      </c>
      <c r="BA121" s="57">
        <v>0.1219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H122" s="70">
        <v>44664.0</v>
      </c>
      <c r="AJ122" s="57">
        <v>2.721</v>
      </c>
      <c r="AK122" s="57">
        <v>0.4554</v>
      </c>
      <c r="AL122" s="57">
        <v>0.1929</v>
      </c>
      <c r="AM122" s="57">
        <v>3.148</v>
      </c>
      <c r="AN122" s="57">
        <v>0.5602</v>
      </c>
      <c r="AO122" s="57">
        <v>0.2607</v>
      </c>
      <c r="AP122" s="57">
        <v>2.901</v>
      </c>
      <c r="AQ122" s="57">
        <v>0.5431</v>
      </c>
      <c r="AR122" s="57">
        <v>0.2329</v>
      </c>
      <c r="AS122" s="57">
        <v>3.05</v>
      </c>
      <c r="AT122" s="57">
        <v>0.3791</v>
      </c>
      <c r="AU122" s="57">
        <v>0.1526</v>
      </c>
      <c r="AV122" s="57">
        <v>3.017</v>
      </c>
      <c r="AW122" s="57">
        <v>0.5089</v>
      </c>
      <c r="AX122" s="57">
        <v>0.2299</v>
      </c>
      <c r="AY122" s="57">
        <v>3.069</v>
      </c>
      <c r="AZ122" s="57">
        <v>0.633</v>
      </c>
      <c r="BA122" s="57">
        <v>0.3025</v>
      </c>
      <c r="BF122" s="85"/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BE123" s="57">
        <v>1.414</v>
      </c>
      <c r="BF123" s="57">
        <v>0.834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AG128" s="57">
        <v>1.961</v>
      </c>
      <c r="AH128" s="57">
        <v>0.913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H132" s="70">
        <v>44665.0</v>
      </c>
      <c r="AJ132" s="57">
        <v>2.3</v>
      </c>
      <c r="AK132" s="57">
        <v>0.1131</v>
      </c>
      <c r="AL132" s="85">
        <v>0.0639</v>
      </c>
      <c r="AM132" s="57">
        <v>2.2</v>
      </c>
      <c r="AN132" s="57">
        <v>0.0919</v>
      </c>
      <c r="AO132" s="85">
        <v>0.0515</v>
      </c>
      <c r="AP132" s="57">
        <v>2.0</v>
      </c>
      <c r="AQ132" s="57">
        <v>0.1094</v>
      </c>
      <c r="AR132" s="85">
        <v>0.0596</v>
      </c>
      <c r="BE132" s="57">
        <v>2.8462</v>
      </c>
      <c r="BF132" s="85">
        <v>1.5465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AH133" s="70">
        <v>44665.0</v>
      </c>
      <c r="AJ133" s="57">
        <v>2.4</v>
      </c>
      <c r="AK133" s="57">
        <v>0.1249</v>
      </c>
      <c r="AL133" s="85">
        <v>0.0702</v>
      </c>
      <c r="AM133" s="57">
        <v>1.7</v>
      </c>
      <c r="AN133" s="57">
        <v>0.1135</v>
      </c>
      <c r="AO133" s="85">
        <v>0.0612</v>
      </c>
      <c r="AP133" s="57">
        <v>1.83</v>
      </c>
      <c r="AQ133" s="57">
        <v>0.062</v>
      </c>
      <c r="AR133" s="85">
        <v>0.0347</v>
      </c>
      <c r="BE133" s="57">
        <v>2.3375</v>
      </c>
      <c r="BF133" s="85">
        <v>1.2673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AH136" s="70">
        <v>44665.0</v>
      </c>
      <c r="AJ136" s="57">
        <v>1.85</v>
      </c>
      <c r="AK136" s="57">
        <v>0.2526</v>
      </c>
      <c r="AL136" s="85">
        <v>0.1374</v>
      </c>
      <c r="AM136" s="57">
        <v>2.56</v>
      </c>
      <c r="AN136" s="57">
        <v>0.1768</v>
      </c>
      <c r="AO136" s="85">
        <v>0.0967</v>
      </c>
      <c r="AP136" s="57">
        <v>2.6</v>
      </c>
      <c r="AQ136" s="57">
        <v>0.1465</v>
      </c>
      <c r="AR136" s="85">
        <v>0.0789</v>
      </c>
      <c r="BE136" s="57">
        <v>2.3201</v>
      </c>
      <c r="BF136" s="85">
        <v>1.229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H137" s="70">
        <v>44664.0</v>
      </c>
      <c r="AJ137" s="57">
        <v>1.471</v>
      </c>
      <c r="AK137" s="57">
        <v>0.1364</v>
      </c>
      <c r="AL137" s="85">
        <v>0.0746</v>
      </c>
      <c r="AM137" s="57">
        <v>2.231</v>
      </c>
      <c r="AN137" s="57">
        <v>0.104</v>
      </c>
      <c r="AO137" s="85">
        <v>0.0575</v>
      </c>
      <c r="AP137" s="57">
        <v>1.447</v>
      </c>
      <c r="AQ137" s="57">
        <v>0.0819</v>
      </c>
      <c r="AR137" s="85">
        <v>0.0386</v>
      </c>
      <c r="AS137" s="57">
        <v>1.553</v>
      </c>
      <c r="AT137" s="57">
        <v>0.1229</v>
      </c>
      <c r="AU137" s="85">
        <v>0.0681</v>
      </c>
      <c r="BE137" s="57">
        <v>1.5244</v>
      </c>
      <c r="BF137" s="85">
        <v>0.8209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H138" s="70">
        <v>44664.0</v>
      </c>
      <c r="AJ138" s="57">
        <v>1.731</v>
      </c>
      <c r="AK138" s="57">
        <v>0.109</v>
      </c>
      <c r="AL138" s="85">
        <v>0.0612</v>
      </c>
      <c r="AM138" s="57">
        <v>1.702</v>
      </c>
      <c r="AN138" s="57">
        <v>0.0674</v>
      </c>
      <c r="AO138" s="85">
        <v>0.0385</v>
      </c>
      <c r="AP138" s="57">
        <v>1.658</v>
      </c>
      <c r="AQ138" s="57">
        <v>0.1205</v>
      </c>
      <c r="AR138" s="85">
        <v>0.0679</v>
      </c>
      <c r="BE138" s="57">
        <v>0.6377</v>
      </c>
      <c r="BF138" s="85">
        <v>0.3524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H139" s="70">
        <v>44664.0</v>
      </c>
      <c r="AJ139" s="57">
        <v>2.287</v>
      </c>
      <c r="AK139" s="57">
        <v>0.1514</v>
      </c>
      <c r="AL139" s="85">
        <v>0.0858</v>
      </c>
      <c r="AM139" s="57">
        <v>2.371</v>
      </c>
      <c r="AN139" s="57">
        <v>0.1766</v>
      </c>
      <c r="AO139" s="85">
        <v>0.0994</v>
      </c>
      <c r="AP139" s="57">
        <v>2.19</v>
      </c>
      <c r="AQ139" s="57">
        <v>0.1723</v>
      </c>
      <c r="AR139" s="85">
        <v>0.0931</v>
      </c>
      <c r="AS139" s="57">
        <v>2.314</v>
      </c>
      <c r="AT139" s="57">
        <v>0.2032</v>
      </c>
      <c r="AU139" s="85">
        <v>0.1114</v>
      </c>
      <c r="BE139" s="57">
        <v>3.1615</v>
      </c>
      <c r="BF139" s="85">
        <v>1.709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H140" s="70">
        <v>44664.0</v>
      </c>
      <c r="AJ140" s="57">
        <v>1.469</v>
      </c>
      <c r="AK140" s="57">
        <v>0.119</v>
      </c>
      <c r="AL140" s="85">
        <v>0.069</v>
      </c>
      <c r="AM140" s="57">
        <v>1.762</v>
      </c>
      <c r="AN140" s="57">
        <v>0.1561</v>
      </c>
      <c r="AO140" s="85">
        <v>0.0889</v>
      </c>
      <c r="AP140" s="57">
        <v>1.761</v>
      </c>
      <c r="AQ140" s="57">
        <v>0.0999</v>
      </c>
      <c r="AR140" s="85">
        <v>0.055</v>
      </c>
      <c r="BE140" s="57">
        <v>1.341</v>
      </c>
      <c r="BF140" s="85">
        <v>0.6329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H142" s="70">
        <v>44664.0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AJ143" s="57">
        <v>1.731</v>
      </c>
      <c r="AK143" s="57">
        <v>0.1326</v>
      </c>
      <c r="AL143" s="85">
        <v>0.0733</v>
      </c>
      <c r="AM143" s="57">
        <v>2.201</v>
      </c>
      <c r="AN143" s="57">
        <v>0.1963</v>
      </c>
      <c r="AO143" s="85">
        <v>0.1088</v>
      </c>
      <c r="AP143" s="57">
        <v>2.081</v>
      </c>
      <c r="AQ143" s="57">
        <v>0.1541</v>
      </c>
      <c r="AR143" s="85">
        <v>0.0865</v>
      </c>
      <c r="BE143" s="57">
        <v>2.2224</v>
      </c>
      <c r="BF143" s="85">
        <v>1.1291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H144" s="70">
        <v>44664.0</v>
      </c>
      <c r="AJ144" s="57">
        <v>1.381</v>
      </c>
      <c r="AK144" s="57">
        <v>0.0786</v>
      </c>
      <c r="AL144" s="85">
        <v>0.0405</v>
      </c>
      <c r="AM144" s="57">
        <v>1.461</v>
      </c>
      <c r="AN144" s="57">
        <v>0.0759</v>
      </c>
      <c r="AO144" s="85">
        <v>0.0394</v>
      </c>
      <c r="AP144" s="57">
        <v>1.482</v>
      </c>
      <c r="AQ144" s="57">
        <v>0.0799</v>
      </c>
      <c r="AR144" s="85">
        <v>0.0415</v>
      </c>
      <c r="BE144" s="57">
        <v>2.0548</v>
      </c>
      <c r="BF144" s="85">
        <v>1.015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H145" s="70">
        <v>44664.0</v>
      </c>
      <c r="AJ145" s="57">
        <v>1.334</v>
      </c>
      <c r="AK145" s="57">
        <v>0.1781</v>
      </c>
      <c r="AL145" s="85">
        <v>0.0839</v>
      </c>
      <c r="AM145" s="57">
        <v>0.848</v>
      </c>
      <c r="AN145" s="57">
        <v>0.116</v>
      </c>
      <c r="AO145" s="85">
        <v>0.0545</v>
      </c>
      <c r="AP145" s="57">
        <v>1.231</v>
      </c>
      <c r="AQ145" s="57">
        <v>0.0847</v>
      </c>
      <c r="AR145" s="85">
        <v>0.0403</v>
      </c>
      <c r="AS145" s="57">
        <v>1.221</v>
      </c>
      <c r="AT145" s="57">
        <v>0.0709</v>
      </c>
      <c r="AU145" s="85">
        <v>0.0326</v>
      </c>
      <c r="BE145" s="57">
        <v>2.0085</v>
      </c>
      <c r="BF145" s="85">
        <v>0.9117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H147" s="70">
        <v>44664.0</v>
      </c>
      <c r="AJ147" s="57">
        <v>1.82</v>
      </c>
      <c r="AK147" s="57">
        <v>0.1183</v>
      </c>
      <c r="AL147" s="85">
        <v>0.0631</v>
      </c>
      <c r="AM147" s="57">
        <v>1.4</v>
      </c>
      <c r="AN147" s="57">
        <v>0.0671</v>
      </c>
      <c r="AO147" s="85">
        <v>0.0358</v>
      </c>
      <c r="AP147" s="57">
        <v>2.04</v>
      </c>
      <c r="AQ147" s="57">
        <v>0.1389</v>
      </c>
      <c r="AR147" s="85">
        <v>0.0759</v>
      </c>
      <c r="AS147" s="57">
        <v>1.92</v>
      </c>
      <c r="AT147" s="57">
        <v>0.0861</v>
      </c>
      <c r="AU147" s="85">
        <v>0.0481</v>
      </c>
      <c r="BE147" s="57">
        <v>1.7995</v>
      </c>
      <c r="BF147" s="85">
        <v>0.9273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H148" s="70">
        <v>44664.0</v>
      </c>
      <c r="AJ148" s="57">
        <v>1.8</v>
      </c>
      <c r="AK148" s="57">
        <v>0.0853</v>
      </c>
      <c r="AL148" s="85">
        <v>0.042</v>
      </c>
      <c r="AM148" s="57">
        <v>1.951</v>
      </c>
      <c r="AN148" s="57">
        <v>0.1371</v>
      </c>
      <c r="AO148" s="85">
        <v>0.0699</v>
      </c>
      <c r="AP148" s="57">
        <v>1.295</v>
      </c>
      <c r="AQ148" s="57">
        <v>0.1151</v>
      </c>
      <c r="AR148" s="85">
        <v>0.0572</v>
      </c>
      <c r="AS148" s="57">
        <v>1.584</v>
      </c>
      <c r="AT148" s="57">
        <v>0.1077</v>
      </c>
      <c r="AU148" s="85">
        <v>0.0554</v>
      </c>
      <c r="AV148" s="57">
        <v>1.822</v>
      </c>
      <c r="AW148" s="57">
        <v>0.1545</v>
      </c>
      <c r="AX148" s="85">
        <v>0.0786</v>
      </c>
      <c r="BE148" s="57">
        <v>2.6018</v>
      </c>
      <c r="BF148" s="85">
        <v>1.2356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1.672</v>
      </c>
      <c r="AK149" s="57">
        <v>0.1871</v>
      </c>
      <c r="AL149" s="85">
        <v>0.1032</v>
      </c>
      <c r="AM149" s="57">
        <v>1.721</v>
      </c>
      <c r="AN149" s="57">
        <v>0.1809</v>
      </c>
      <c r="AO149" s="85">
        <v>0.1013</v>
      </c>
      <c r="AP149" s="57">
        <v>1.951</v>
      </c>
      <c r="AQ149" s="57">
        <v>0.1204</v>
      </c>
      <c r="AR149" s="85">
        <v>0.068</v>
      </c>
      <c r="BE149" s="57">
        <v>0.8877</v>
      </c>
      <c r="BF149" s="85">
        <v>0.4914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H150" s="70">
        <v>44664.0</v>
      </c>
      <c r="AJ150" s="57">
        <v>2.681</v>
      </c>
      <c r="AK150" s="57">
        <v>0.2</v>
      </c>
      <c r="AL150" s="85">
        <v>0.1129</v>
      </c>
      <c r="AM150" s="57">
        <v>2.551</v>
      </c>
      <c r="AN150" s="57">
        <v>0.1876</v>
      </c>
      <c r="AO150" s="85">
        <v>0.1074</v>
      </c>
      <c r="BE150" s="57">
        <v>1.5848</v>
      </c>
      <c r="BF150" s="85">
        <v>0.8816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H151" s="70">
        <v>44664.0</v>
      </c>
      <c r="AJ151" s="57">
        <v>1.888</v>
      </c>
      <c r="AK151" s="57">
        <v>0.2369</v>
      </c>
      <c r="AL151" s="85">
        <v>0.1283</v>
      </c>
      <c r="AM151" s="57">
        <v>2.091</v>
      </c>
      <c r="AN151" s="57">
        <v>0.2671</v>
      </c>
      <c r="AO151" s="85">
        <v>0.1406</v>
      </c>
      <c r="AP151" s="57">
        <v>2.285</v>
      </c>
      <c r="AQ151" s="57">
        <v>0.2115</v>
      </c>
      <c r="AR151" s="85">
        <v>0.1134</v>
      </c>
      <c r="BE151" s="57">
        <v>0.9998</v>
      </c>
      <c r="BF151" s="85">
        <v>0.5266</v>
      </c>
      <c r="BH151" s="85"/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44676.0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1.718</v>
      </c>
      <c r="L7" s="57">
        <v>1.591</v>
      </c>
      <c r="O7" s="57">
        <v>1.361</v>
      </c>
      <c r="R7" s="57">
        <v>1.919</v>
      </c>
      <c r="AG7" s="57">
        <v>2.02</v>
      </c>
      <c r="AH7" s="57">
        <v>1.2922</v>
      </c>
      <c r="AJ7" s="57">
        <v>2.774</v>
      </c>
      <c r="AM7" s="57">
        <v>2.8</v>
      </c>
      <c r="AP7" s="57">
        <v>2.628</v>
      </c>
      <c r="BE7" s="57">
        <v>1.98</v>
      </c>
      <c r="BF7" s="57">
        <v>1.2816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1.723</v>
      </c>
      <c r="L9" s="57">
        <v>1.371</v>
      </c>
      <c r="O9" s="57">
        <v>1.668</v>
      </c>
      <c r="R9" s="57">
        <v>1.238</v>
      </c>
      <c r="U9" s="57">
        <v>1.298</v>
      </c>
      <c r="AG9" s="57">
        <v>1.86</v>
      </c>
      <c r="AH9" s="57">
        <v>1.127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1.412</v>
      </c>
      <c r="L18" s="57">
        <v>1.54</v>
      </c>
      <c r="O18" s="57">
        <v>1.6</v>
      </c>
      <c r="R18" s="57">
        <v>1.388</v>
      </c>
      <c r="AG18" s="57">
        <v>1.95</v>
      </c>
      <c r="AH18" s="57">
        <v>1.0463</v>
      </c>
      <c r="AJ18" s="57">
        <v>2.88</v>
      </c>
      <c r="AM18" s="57">
        <v>2.531</v>
      </c>
      <c r="AP18" s="57">
        <v>2.864</v>
      </c>
      <c r="BE18" s="57">
        <v>0.85</v>
      </c>
      <c r="BF18" s="57">
        <v>0.4809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1.382</v>
      </c>
      <c r="L24" s="57">
        <v>1.41</v>
      </c>
      <c r="O24" s="57">
        <v>1.414</v>
      </c>
      <c r="AG24" s="57">
        <v>0.963</v>
      </c>
      <c r="AH24" s="57">
        <v>0.4932</v>
      </c>
      <c r="AJ24" s="57">
        <v>3.0</v>
      </c>
      <c r="AM24" s="57">
        <v>3.25</v>
      </c>
      <c r="AP24" s="57">
        <v>3.3</v>
      </c>
      <c r="BE24" s="57">
        <v>0.92</v>
      </c>
      <c r="BF24" s="57">
        <v>0.4975</v>
      </c>
      <c r="BG24" s="33">
        <f>AVERAGE(AP24,AM24,AJ24)</f>
        <v>3.183333333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1.508</v>
      </c>
      <c r="L27" s="57">
        <v>1.584</v>
      </c>
      <c r="AG27" s="57">
        <v>2.46</v>
      </c>
      <c r="AH27" s="57">
        <v>1.2522</v>
      </c>
      <c r="AJ27" s="57">
        <v>2.662</v>
      </c>
      <c r="AM27" s="57">
        <v>2.384</v>
      </c>
      <c r="AP27" s="57">
        <v>3.092</v>
      </c>
      <c r="BE27" s="57">
        <v>0.787</v>
      </c>
      <c r="BF27" s="57">
        <v>0.4247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1.512</v>
      </c>
      <c r="L30" s="57">
        <v>1.421</v>
      </c>
      <c r="O30" s="57">
        <v>1.583</v>
      </c>
      <c r="AG30" s="57">
        <v>1.39</v>
      </c>
      <c r="AH30" s="57">
        <v>0.7407</v>
      </c>
      <c r="AJ30" s="57">
        <v>3.3</v>
      </c>
      <c r="AM30" s="57">
        <v>3.35</v>
      </c>
      <c r="AP30" s="57">
        <v>3.5</v>
      </c>
      <c r="BE30" s="57">
        <v>1.88</v>
      </c>
      <c r="BF30" s="57">
        <v>1.0332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0.864</v>
      </c>
      <c r="L31" s="57">
        <v>1.052</v>
      </c>
      <c r="O31" s="57">
        <v>0.992</v>
      </c>
      <c r="AG31" s="57">
        <v>5.51</v>
      </c>
      <c r="AH31" s="57">
        <v>3.3163</v>
      </c>
      <c r="AJ31" s="57">
        <v>2.571</v>
      </c>
      <c r="AM31" s="57">
        <v>2.47</v>
      </c>
      <c r="AP31" s="57">
        <v>2.404</v>
      </c>
      <c r="AS31" s="57">
        <v>2.508</v>
      </c>
      <c r="BE31" s="57">
        <v>1.61</v>
      </c>
      <c r="BF31" s="57">
        <v>0.9889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1.139</v>
      </c>
      <c r="L32" s="57">
        <v>1.221</v>
      </c>
      <c r="O32" s="57">
        <v>1.561</v>
      </c>
      <c r="AG32" s="57">
        <v>2.47</v>
      </c>
      <c r="AH32" s="57">
        <v>1.5068</v>
      </c>
      <c r="AJ32" s="57">
        <v>3.169</v>
      </c>
      <c r="AM32" s="57">
        <v>2.961</v>
      </c>
      <c r="AP32" s="57">
        <v>2.769</v>
      </c>
      <c r="BE32" s="57">
        <v>1.96</v>
      </c>
      <c r="BF32" s="57">
        <v>1.2068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1.528</v>
      </c>
      <c r="L33" s="57">
        <v>1.491</v>
      </c>
      <c r="AG33" s="57">
        <v>1.64</v>
      </c>
      <c r="AH33" s="57">
        <v>0.8586</v>
      </c>
      <c r="AJ33" s="57">
        <v>2.84</v>
      </c>
      <c r="AM33" s="57">
        <v>3.09</v>
      </c>
      <c r="AP33" s="57">
        <v>3.01</v>
      </c>
      <c r="AS33" s="57">
        <v>3.45</v>
      </c>
      <c r="AV33" s="57">
        <v>3.09</v>
      </c>
      <c r="BE33" s="57">
        <v>2.18</v>
      </c>
      <c r="BF33" s="57">
        <v>1.1816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1.221</v>
      </c>
      <c r="L34" s="57">
        <v>1.271</v>
      </c>
      <c r="AG34" s="57">
        <v>1.11</v>
      </c>
      <c r="AH34" s="57">
        <v>0.6002</v>
      </c>
      <c r="AJ34" s="57">
        <v>3.12</v>
      </c>
      <c r="AM34" s="57">
        <v>3.12</v>
      </c>
      <c r="AP34" s="57">
        <v>2.84</v>
      </c>
      <c r="AS34" s="57">
        <v>2.5</v>
      </c>
      <c r="BE34" s="57">
        <v>1.07</v>
      </c>
      <c r="BF34" s="57">
        <v>0.5779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0.834</v>
      </c>
      <c r="L35" s="57">
        <v>1.118</v>
      </c>
      <c r="O35" s="57">
        <v>1.671</v>
      </c>
      <c r="R35" s="57">
        <v>0.481</v>
      </c>
      <c r="U35" s="57">
        <v>0.778</v>
      </c>
      <c r="AG35" s="57">
        <v>2.16</v>
      </c>
      <c r="AH35" s="57">
        <v>1.3604</v>
      </c>
      <c r="AJ35" s="57">
        <v>3.05</v>
      </c>
      <c r="AM35" s="57">
        <v>2.0</v>
      </c>
      <c r="AP35" s="57">
        <v>2.0</v>
      </c>
      <c r="AS35" s="57">
        <v>2.68</v>
      </c>
      <c r="AV35" s="57">
        <v>2.3</v>
      </c>
      <c r="AY35" s="57">
        <v>2.3</v>
      </c>
      <c r="BE35" s="57">
        <v>1.36</v>
      </c>
      <c r="BF35" s="57">
        <v>0.8595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1.228</v>
      </c>
      <c r="L42" s="57">
        <v>1.098</v>
      </c>
      <c r="O42" s="57">
        <v>1.138</v>
      </c>
      <c r="AG42" s="57">
        <v>2.04</v>
      </c>
      <c r="AH42" s="57">
        <v>1.052</v>
      </c>
      <c r="AJ42" s="57">
        <v>2.783</v>
      </c>
      <c r="AM42" s="57">
        <v>2.634</v>
      </c>
      <c r="AP42" s="57">
        <v>2.136</v>
      </c>
      <c r="BE42" s="57">
        <v>1.25</v>
      </c>
      <c r="BF42" s="57" t="s">
        <v>306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0.892</v>
      </c>
      <c r="L46" s="57">
        <v>0.618</v>
      </c>
      <c r="O46" s="57">
        <v>0.668</v>
      </c>
      <c r="R46" s="57">
        <v>0.628</v>
      </c>
      <c r="AG46" s="57">
        <v>2.3</v>
      </c>
      <c r="AH46" s="57">
        <v>1.3892</v>
      </c>
      <c r="AJ46" s="57">
        <v>2.207</v>
      </c>
      <c r="AM46" s="57">
        <v>2.29</v>
      </c>
      <c r="AP46" s="57">
        <v>2.136</v>
      </c>
      <c r="BE46" s="57">
        <v>1.56</v>
      </c>
      <c r="BF46" s="57">
        <v>0.9159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1.971</v>
      </c>
      <c r="L47" s="57">
        <v>2.022</v>
      </c>
      <c r="O47" s="57">
        <v>2.008</v>
      </c>
      <c r="AG47" s="57">
        <v>1.33</v>
      </c>
      <c r="AH47" s="57">
        <v>0.721</v>
      </c>
      <c r="AJ47" s="57">
        <v>2.207</v>
      </c>
      <c r="AM47" s="57">
        <v>2.29</v>
      </c>
      <c r="AP47" s="57">
        <v>2.136</v>
      </c>
      <c r="BE47" s="57">
        <v>0.78</v>
      </c>
      <c r="BF47" s="57">
        <v>0.4243</v>
      </c>
      <c r="BH47" s="57" t="s">
        <v>307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1.171</v>
      </c>
      <c r="L48" s="57">
        <v>1.468</v>
      </c>
      <c r="O48" s="57">
        <v>1.443</v>
      </c>
      <c r="AG48" s="57">
        <v>1.49</v>
      </c>
      <c r="AH48" s="57">
        <v>0.7479</v>
      </c>
      <c r="AJ48" s="57">
        <v>2.554</v>
      </c>
      <c r="AM48" s="57">
        <v>2.43</v>
      </c>
      <c r="AP48" s="57">
        <v>2.204</v>
      </c>
      <c r="BE48" s="57">
        <v>1.27</v>
      </c>
      <c r="BF48" s="57">
        <v>0.6506</v>
      </c>
      <c r="BH48" s="57" t="s">
        <v>307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1.301</v>
      </c>
      <c r="L53" s="57">
        <v>1.38</v>
      </c>
      <c r="AG53" s="57">
        <v>1.14</v>
      </c>
      <c r="AH53" s="57">
        <v>0.5818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3.151</v>
      </c>
      <c r="AM75" s="57">
        <v>3.031</v>
      </c>
      <c r="AP75" s="57">
        <v>2.789</v>
      </c>
      <c r="BE75" s="57">
        <v>1.3</v>
      </c>
      <c r="BF75" s="57">
        <v>0.808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3.801</v>
      </c>
      <c r="AM82" s="57">
        <v>2.998</v>
      </c>
      <c r="AP82" s="57">
        <v>3.486</v>
      </c>
      <c r="AS82" s="57">
        <v>3.701</v>
      </c>
      <c r="AV82" s="57">
        <v>3.496</v>
      </c>
      <c r="BE82" s="57">
        <v>1.74</v>
      </c>
      <c r="BF82" s="57">
        <v>1.0678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1.388</v>
      </c>
      <c r="L91" s="57">
        <v>1.371</v>
      </c>
      <c r="AG91" s="57">
        <v>1.81</v>
      </c>
      <c r="AH91" s="57">
        <v>0.9311</v>
      </c>
      <c r="AJ91" s="57">
        <v>2.26</v>
      </c>
      <c r="AM91" s="57">
        <v>2.378</v>
      </c>
      <c r="AP91" s="57">
        <v>1.893</v>
      </c>
      <c r="AS91" s="57">
        <v>2.618</v>
      </c>
      <c r="BE91" s="57">
        <v>0.54</v>
      </c>
      <c r="BF91" s="57">
        <v>0.2794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0.998</v>
      </c>
      <c r="L92" s="57">
        <v>0.888</v>
      </c>
      <c r="O92" s="57">
        <v>0.971</v>
      </c>
      <c r="AG92" s="57">
        <v>1.78</v>
      </c>
      <c r="AH92" s="57">
        <v>0.8655</v>
      </c>
      <c r="AJ92" s="57">
        <v>2.751</v>
      </c>
      <c r="AM92" s="57">
        <v>2.641</v>
      </c>
      <c r="BE92" s="57">
        <v>0.93</v>
      </c>
      <c r="BF92" s="57">
        <v>0.485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1.248</v>
      </c>
      <c r="L93" s="57">
        <v>1.312</v>
      </c>
      <c r="O93" s="57">
        <v>1.361</v>
      </c>
      <c r="AG93" s="57">
        <v>1.31</v>
      </c>
      <c r="AH93" s="57">
        <v>0.6827</v>
      </c>
      <c r="AJ93" s="57">
        <v>2.0</v>
      </c>
      <c r="AM93" s="57">
        <v>1.953</v>
      </c>
      <c r="BE93" s="57">
        <v>1.58</v>
      </c>
      <c r="BF93" s="57">
        <v>0.8564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1.2</v>
      </c>
      <c r="L107" s="57">
        <v>1.344</v>
      </c>
      <c r="O107" s="57">
        <v>1.243</v>
      </c>
      <c r="AG107" s="57">
        <v>1.61</v>
      </c>
      <c r="AH107" s="57">
        <v>0.8512</v>
      </c>
      <c r="AJ107" s="57">
        <v>1.942</v>
      </c>
      <c r="AM107" s="57">
        <v>2.111</v>
      </c>
      <c r="AP107" s="57">
        <v>1.95</v>
      </c>
      <c r="BE107" s="57">
        <v>1.6</v>
      </c>
      <c r="BF107" s="57">
        <v>0.874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1.228</v>
      </c>
      <c r="L110" s="57">
        <v>1.188</v>
      </c>
      <c r="O110" s="57">
        <v>1.198</v>
      </c>
      <c r="AG110" s="57">
        <v>1.26</v>
      </c>
      <c r="AH110" s="57">
        <v>0.7249</v>
      </c>
      <c r="AJ110" s="57">
        <v>2.55</v>
      </c>
      <c r="AM110" s="57">
        <v>2.53</v>
      </c>
      <c r="AP110" s="57">
        <v>3.0</v>
      </c>
      <c r="AS110" s="57">
        <v>2.7</v>
      </c>
      <c r="BE110" s="57">
        <v>1.56</v>
      </c>
      <c r="BF110" s="57">
        <v>0.8847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1.338</v>
      </c>
      <c r="L111" s="57">
        <v>1.36</v>
      </c>
      <c r="AG111" s="57">
        <v>1.98</v>
      </c>
      <c r="AH111" s="57">
        <v>1.1147</v>
      </c>
      <c r="AJ111" s="57">
        <v>2.98</v>
      </c>
      <c r="AM111" s="57">
        <v>2.94</v>
      </c>
      <c r="BE111" s="57" t="s">
        <v>289</v>
      </c>
      <c r="BF111" s="57">
        <v>1.1098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1.6</v>
      </c>
      <c r="L112" s="57">
        <v>1.68</v>
      </c>
      <c r="AG112" s="57">
        <v>0.741</v>
      </c>
      <c r="AH112" s="57">
        <v>0.3996</v>
      </c>
      <c r="AJ112" s="57">
        <v>2.54</v>
      </c>
      <c r="AM112" s="57">
        <v>2.6</v>
      </c>
      <c r="AP112" s="57">
        <v>2.55</v>
      </c>
      <c r="BE112" s="57">
        <v>1.7</v>
      </c>
      <c r="BF112" s="57">
        <v>0.9515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I117" s="57">
        <v>1.71</v>
      </c>
      <c r="L117" s="57">
        <v>1.998</v>
      </c>
      <c r="O117" s="57">
        <v>1.738</v>
      </c>
      <c r="R117" s="57">
        <v>1.651</v>
      </c>
      <c r="U117" s="57">
        <v>1.718</v>
      </c>
      <c r="X117" s="57">
        <v>1.821</v>
      </c>
      <c r="AG117" s="57">
        <v>1.2</v>
      </c>
      <c r="AH117" s="57">
        <v>0.5314</v>
      </c>
      <c r="AJ117" s="57">
        <v>2.5</v>
      </c>
      <c r="AM117" s="57">
        <v>1.81</v>
      </c>
      <c r="AP117" s="57">
        <v>2.0</v>
      </c>
      <c r="AS117" s="57">
        <v>2.55</v>
      </c>
      <c r="AV117" s="57">
        <v>2.7</v>
      </c>
      <c r="BE117" s="57">
        <v>0.6326</v>
      </c>
      <c r="BF117" s="57">
        <v>0.281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I120" s="57">
        <v>2.418</v>
      </c>
      <c r="L120" s="57">
        <v>2.591</v>
      </c>
      <c r="O120" s="57">
        <v>2.751</v>
      </c>
      <c r="R120" s="57">
        <v>2.666</v>
      </c>
      <c r="U120" s="57">
        <v>2.951</v>
      </c>
      <c r="X120" s="57">
        <v>2.958</v>
      </c>
      <c r="AG120" s="57">
        <v>2.95</v>
      </c>
      <c r="AH120" s="57">
        <v>1.3339</v>
      </c>
      <c r="AJ120" s="57">
        <v>3.15</v>
      </c>
      <c r="AM120" s="57">
        <v>3.15</v>
      </c>
      <c r="AP120" s="57">
        <v>3.25</v>
      </c>
      <c r="BE120" s="57">
        <v>2.6566</v>
      </c>
      <c r="BF120" s="57">
        <v>0.78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AJ124" s="57" t="s">
        <v>284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1.218</v>
      </c>
      <c r="L149" s="57">
        <v>1.288</v>
      </c>
      <c r="AG149" s="57">
        <v>1.55</v>
      </c>
      <c r="AH149" s="57">
        <v>0.8406</v>
      </c>
      <c r="AJ149" s="57">
        <v>1.69</v>
      </c>
      <c r="AM149" s="57">
        <v>1.7</v>
      </c>
      <c r="AP149" s="57">
        <v>1.7</v>
      </c>
      <c r="BE149" s="57">
        <v>1.14</v>
      </c>
      <c r="BF149" s="57">
        <v>0.6439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I150" s="57">
        <v>1.182</v>
      </c>
      <c r="L150" s="57">
        <v>1.118</v>
      </c>
      <c r="O150" s="57">
        <v>1.213</v>
      </c>
      <c r="AG150" s="57">
        <v>1.62</v>
      </c>
      <c r="AH150" s="57">
        <v>0.859</v>
      </c>
      <c r="AJ150" s="57">
        <v>2.64</v>
      </c>
      <c r="AM150" s="57">
        <v>2.51</v>
      </c>
      <c r="AP150" s="57">
        <v>2.73</v>
      </c>
      <c r="BE150" s="57">
        <v>1.56</v>
      </c>
      <c r="BF150" s="57">
        <v>0.826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I151" s="57">
        <v>1.314</v>
      </c>
      <c r="L151" s="57">
        <v>1.258</v>
      </c>
      <c r="O151" s="57">
        <v>1.256</v>
      </c>
      <c r="AG151" s="86">
        <v>2.13</v>
      </c>
      <c r="AH151" s="86">
        <v>1.1296</v>
      </c>
      <c r="AJ151" s="57">
        <v>3.134</v>
      </c>
      <c r="AM151" s="57">
        <v>2.924</v>
      </c>
      <c r="AP151" s="57">
        <v>3.042</v>
      </c>
      <c r="BE151" s="57">
        <v>1.35</v>
      </c>
      <c r="BF151" s="57">
        <v>0.733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 t="s">
        <v>64</v>
      </c>
      <c r="E153" s="57">
        <v>2127.0</v>
      </c>
      <c r="I153" s="57">
        <v>1.251</v>
      </c>
      <c r="L153" s="57">
        <v>1.219</v>
      </c>
      <c r="AG153" s="57">
        <v>0.55</v>
      </c>
      <c r="AH153" s="57">
        <v>0.2829</v>
      </c>
      <c r="BH153" s="57" t="s">
        <v>308</v>
      </c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141</v>
      </c>
      <c r="B111" s="67" t="s">
        <v>150</v>
      </c>
      <c r="C111" s="63" t="s">
        <v>64</v>
      </c>
      <c r="D111" s="66">
        <v>2026.0</v>
      </c>
    </row>
    <row r="112">
      <c r="A112" s="67" t="s">
        <v>141</v>
      </c>
      <c r="B112" s="67" t="s">
        <v>150</v>
      </c>
      <c r="C112" s="63" t="s">
        <v>64</v>
      </c>
      <c r="D112" s="66">
        <v>2027.0</v>
      </c>
    </row>
    <row r="113">
      <c r="A113" s="67" t="s">
        <v>141</v>
      </c>
      <c r="B113" s="67" t="s">
        <v>150</v>
      </c>
      <c r="C113" s="63" t="s">
        <v>64</v>
      </c>
      <c r="D113" s="66">
        <v>2028.0</v>
      </c>
    </row>
    <row r="114">
      <c r="A114" s="67" t="s">
        <v>141</v>
      </c>
      <c r="B114" s="67" t="s">
        <v>150</v>
      </c>
      <c r="C114" s="63" t="s">
        <v>58</v>
      </c>
      <c r="D114" s="66">
        <v>2029.0</v>
      </c>
    </row>
    <row r="115">
      <c r="A115" s="67" t="s">
        <v>141</v>
      </c>
      <c r="B115" s="67" t="s">
        <v>150</v>
      </c>
      <c r="C115" s="63" t="s">
        <v>58</v>
      </c>
      <c r="D115" s="66">
        <v>2030.0</v>
      </c>
    </row>
    <row r="116">
      <c r="A116" s="67" t="s">
        <v>141</v>
      </c>
      <c r="B116" s="67" t="s">
        <v>150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min="7" max="7" width="20.14"/>
    <col customWidth="1" min="59" max="59" width="14.71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44678.0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1.382</v>
      </c>
      <c r="L24" s="57">
        <v>1.41</v>
      </c>
      <c r="O24" s="57">
        <v>1.414</v>
      </c>
      <c r="AJ24" s="57">
        <v>3.0</v>
      </c>
      <c r="AM24" s="57">
        <v>3.25</v>
      </c>
      <c r="AP24" s="57">
        <v>3.3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1.508</v>
      </c>
      <c r="L27" s="57">
        <v>1.584</v>
      </c>
      <c r="AJ27" s="57">
        <v>2.662</v>
      </c>
      <c r="AM27" s="57">
        <v>2.384</v>
      </c>
      <c r="AP27" s="57">
        <v>3.092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1.512</v>
      </c>
      <c r="L30" s="57">
        <v>1.421</v>
      </c>
      <c r="O30" s="57">
        <v>1.583</v>
      </c>
      <c r="AJ30" s="57">
        <v>3.3</v>
      </c>
      <c r="AM30" s="57">
        <v>3.35</v>
      </c>
      <c r="AP30" s="57">
        <v>3.3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1.228</v>
      </c>
      <c r="L42" s="57">
        <v>1.098</v>
      </c>
      <c r="O42" s="57">
        <v>1.138</v>
      </c>
      <c r="AJ42" s="57">
        <v>2.782</v>
      </c>
      <c r="AM42" s="57">
        <v>2.634</v>
      </c>
      <c r="AP42" s="57">
        <v>2.748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1.971</v>
      </c>
      <c r="L47" s="57">
        <v>2.022</v>
      </c>
      <c r="O47" s="57">
        <v>2.008</v>
      </c>
      <c r="AJ47" s="57">
        <v>2.207</v>
      </c>
      <c r="AM47" s="57">
        <v>2.29</v>
      </c>
      <c r="AP47" s="57">
        <v>2.136</v>
      </c>
      <c r="BH47" s="57" t="s">
        <v>309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1.171</v>
      </c>
      <c r="L48" s="57">
        <v>1.468</v>
      </c>
      <c r="O48" s="57">
        <v>1.443</v>
      </c>
      <c r="AJ48" s="57">
        <v>2.554</v>
      </c>
      <c r="AM48" s="57">
        <v>2.43</v>
      </c>
      <c r="AP48" s="57">
        <v>2.143</v>
      </c>
      <c r="AS48" s="57">
        <v>2.204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0.918</v>
      </c>
      <c r="L113" s="57">
        <v>0.799</v>
      </c>
      <c r="O113" s="57">
        <v>1.037</v>
      </c>
      <c r="R113" s="57">
        <v>0.984</v>
      </c>
      <c r="AG113" s="57">
        <v>1.762</v>
      </c>
      <c r="AH113" s="57">
        <v>0.9</v>
      </c>
      <c r="AJ113" s="57">
        <v>2.518</v>
      </c>
      <c r="AM113" s="57">
        <v>2.6</v>
      </c>
      <c r="AP113" s="57">
        <v>2.744</v>
      </c>
      <c r="BE113" s="57">
        <v>1.062</v>
      </c>
      <c r="BF113" s="57">
        <v>0.562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0.914</v>
      </c>
      <c r="L114" s="57">
        <v>0.847</v>
      </c>
      <c r="O114" s="57">
        <v>0.992</v>
      </c>
      <c r="AG114" s="57">
        <v>4.076</v>
      </c>
      <c r="AH114" s="57">
        <v>2.033</v>
      </c>
      <c r="AJ114" s="57">
        <v>2.503</v>
      </c>
      <c r="AM114" s="57">
        <v>2.867</v>
      </c>
      <c r="AP114" s="57">
        <v>2.829</v>
      </c>
      <c r="BE114" s="57">
        <v>1.885</v>
      </c>
      <c r="BF114" s="57">
        <v>0.984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0.968</v>
      </c>
      <c r="L115" s="57">
        <v>1.018</v>
      </c>
      <c r="O115" s="57">
        <v>0.988</v>
      </c>
      <c r="AG115" s="57">
        <v>2.819</v>
      </c>
      <c r="AH115" s="57">
        <v>1.454</v>
      </c>
      <c r="AJ115" s="57">
        <v>2.638</v>
      </c>
      <c r="AM115" s="57">
        <v>2.778</v>
      </c>
      <c r="AP115" s="57">
        <v>2.735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1.018</v>
      </c>
      <c r="L116" s="57">
        <v>0.836</v>
      </c>
      <c r="O116" s="57">
        <v>1.056</v>
      </c>
      <c r="R116" s="57">
        <v>1.046</v>
      </c>
      <c r="AG116" s="57">
        <v>2.169</v>
      </c>
      <c r="AH116" s="57">
        <v>1.138</v>
      </c>
      <c r="AJ116" s="57">
        <v>2.261</v>
      </c>
      <c r="AM116" s="57">
        <v>2.664</v>
      </c>
      <c r="AP116" s="57">
        <v>2.354</v>
      </c>
      <c r="BE116" s="57">
        <v>1.614</v>
      </c>
      <c r="BF116" s="57">
        <v>0.868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AG117" s="57">
        <v>0.751</v>
      </c>
      <c r="AH117" s="57">
        <v>0.336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I119" s="57">
        <v>2.362</v>
      </c>
      <c r="L119" s="57">
        <v>2.339</v>
      </c>
      <c r="O119" s="57">
        <v>2.681</v>
      </c>
      <c r="R119" s="57">
        <v>2.458</v>
      </c>
      <c r="AJ119" s="57">
        <v>3.241</v>
      </c>
      <c r="AM119" s="57">
        <v>3.225</v>
      </c>
      <c r="AP119" s="57">
        <v>2.841</v>
      </c>
      <c r="AS119" s="57">
        <v>3.124</v>
      </c>
      <c r="AV119" s="57">
        <v>2.694</v>
      </c>
      <c r="AY119" s="57">
        <v>3.001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I121" s="57">
        <v>2.638</v>
      </c>
      <c r="L121" s="57">
        <v>2.553</v>
      </c>
      <c r="O121" s="57">
        <v>2.287</v>
      </c>
      <c r="R121" s="57">
        <v>2.584</v>
      </c>
      <c r="U121" s="57">
        <v>2.568</v>
      </c>
      <c r="X121" s="57">
        <v>2.661</v>
      </c>
      <c r="AG121" s="57">
        <v>2.332</v>
      </c>
      <c r="AH121" s="57">
        <v>1.025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I122" s="57">
        <v>1.871</v>
      </c>
      <c r="L122" s="57">
        <v>2.848</v>
      </c>
      <c r="O122" s="57">
        <v>2.718</v>
      </c>
      <c r="R122" s="57">
        <v>2.708</v>
      </c>
      <c r="U122" s="57">
        <v>2.769</v>
      </c>
      <c r="X122" s="57">
        <v>2.489</v>
      </c>
      <c r="AG122" s="57">
        <v>1.329</v>
      </c>
      <c r="AH122" s="57">
        <v>0.597</v>
      </c>
      <c r="AJ122" s="57">
        <v>3.771</v>
      </c>
      <c r="AM122" s="57">
        <v>3.654</v>
      </c>
      <c r="AP122" s="57">
        <v>3.572</v>
      </c>
      <c r="AS122" s="57">
        <v>3.613</v>
      </c>
      <c r="AV122" s="57">
        <v>3.553</v>
      </c>
      <c r="AY122" s="57">
        <v>3.611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I123" s="57">
        <v>0.778</v>
      </c>
      <c r="L123" s="57">
        <v>0.779</v>
      </c>
      <c r="AG123" s="57">
        <v>3.297</v>
      </c>
      <c r="AH123" s="57">
        <v>1.693</v>
      </c>
      <c r="AJ123" s="57">
        <v>1.843</v>
      </c>
      <c r="AM123" s="57">
        <v>2.034</v>
      </c>
      <c r="AP123" s="57">
        <v>1.75</v>
      </c>
      <c r="BE123" s="57">
        <v>2.058</v>
      </c>
      <c r="BF123" s="57">
        <v>0.798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I124" s="57">
        <v>1.508</v>
      </c>
      <c r="L124" s="57">
        <v>1.459</v>
      </c>
      <c r="O124" s="57">
        <v>1.028</v>
      </c>
      <c r="R124" s="57">
        <v>1.272</v>
      </c>
      <c r="U124" s="57">
        <v>1.038</v>
      </c>
      <c r="AG124" s="57">
        <v>1.915</v>
      </c>
      <c r="AH124" s="57">
        <v>1.025</v>
      </c>
      <c r="AJ124" s="57">
        <v>1.223</v>
      </c>
      <c r="AM124" s="57">
        <v>2.123</v>
      </c>
      <c r="AP124" s="57">
        <v>2.883</v>
      </c>
      <c r="AS124" s="57">
        <v>1.994</v>
      </c>
      <c r="AV124" s="57">
        <v>2.445</v>
      </c>
      <c r="AY124" s="57">
        <v>2.073</v>
      </c>
      <c r="BH124" s="87" t="s">
        <v>310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I125" s="57">
        <v>0.788</v>
      </c>
      <c r="L125" s="57">
        <v>0.258</v>
      </c>
      <c r="O125" s="57">
        <v>0.768</v>
      </c>
      <c r="R125" s="57">
        <v>0.384</v>
      </c>
      <c r="U125" s="57">
        <v>0.698</v>
      </c>
      <c r="AG125" s="57">
        <v>5.848</v>
      </c>
      <c r="AH125" s="57">
        <v>2.806</v>
      </c>
      <c r="AJ125" s="57">
        <v>2.183</v>
      </c>
      <c r="AM125" s="57">
        <v>1.978</v>
      </c>
      <c r="AP125" s="57">
        <v>1.901</v>
      </c>
      <c r="BE125" s="57">
        <v>1.812</v>
      </c>
      <c r="BF125" s="57">
        <v>0.729</v>
      </c>
      <c r="BH125" s="57" t="s">
        <v>311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I126" s="57">
        <v>1.34</v>
      </c>
      <c r="L126" s="57">
        <v>1.032</v>
      </c>
      <c r="O126" s="57">
        <v>1.198</v>
      </c>
      <c r="R126" s="57">
        <v>1.152</v>
      </c>
      <c r="U126" s="57">
        <v>1.241</v>
      </c>
      <c r="AG126" s="57">
        <v>2.886</v>
      </c>
      <c r="AH126" s="57">
        <v>1.353</v>
      </c>
      <c r="AJ126" s="57">
        <v>2.231</v>
      </c>
      <c r="AM126" s="57">
        <v>2.257</v>
      </c>
      <c r="BE126" s="57">
        <v>1.638</v>
      </c>
      <c r="BF126" s="57">
        <v>0.792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I127" s="57">
        <v>0.878</v>
      </c>
      <c r="L127" s="57">
        <v>0.789</v>
      </c>
      <c r="O127" s="57">
        <v>0.847</v>
      </c>
      <c r="AG127" s="57">
        <v>3.648</v>
      </c>
      <c r="AH127" s="57">
        <v>1.91</v>
      </c>
      <c r="AJ127" s="57">
        <v>0.93</v>
      </c>
      <c r="AM127" s="57">
        <v>1.3</v>
      </c>
      <c r="AP127" s="57">
        <v>1.78</v>
      </c>
      <c r="AS127" s="57">
        <v>1.8</v>
      </c>
      <c r="BE127" s="57">
        <v>1.03</v>
      </c>
      <c r="BF127" s="57">
        <v>0.383</v>
      </c>
      <c r="BH127" s="57" t="s">
        <v>312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I128" s="57">
        <v>0.818</v>
      </c>
      <c r="L128" s="57">
        <v>0.853</v>
      </c>
      <c r="O128" s="57">
        <v>0.856</v>
      </c>
      <c r="AJ128" s="57">
        <v>2.504</v>
      </c>
      <c r="AM128" s="57">
        <v>1.831</v>
      </c>
      <c r="AP128" s="57">
        <v>1.922</v>
      </c>
      <c r="BE128" s="57">
        <v>1.264</v>
      </c>
      <c r="BF128" s="57">
        <v>0.619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AJ129" s="57">
        <v>2.34</v>
      </c>
      <c r="AM129" s="57">
        <v>2.253</v>
      </c>
      <c r="AP129" s="57">
        <v>2.389</v>
      </c>
      <c r="BE129" s="57">
        <v>2.762</v>
      </c>
      <c r="BF129" s="57">
        <v>1.352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I130" s="57">
        <v>0.928</v>
      </c>
      <c r="L130" s="57">
        <v>0.748</v>
      </c>
      <c r="O130" s="57">
        <v>0.882</v>
      </c>
      <c r="AG130" s="57">
        <v>1.193</v>
      </c>
      <c r="AH130" s="57">
        <v>0.551</v>
      </c>
      <c r="AJ130" s="57">
        <v>1.965</v>
      </c>
      <c r="AM130" s="57">
        <v>1.874</v>
      </c>
      <c r="AP130" s="57">
        <v>2.144</v>
      </c>
      <c r="BE130" s="57">
        <v>1.527</v>
      </c>
      <c r="BF130" s="57">
        <v>0.757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I131" s="57">
        <v>1.049</v>
      </c>
      <c r="L131" s="57">
        <v>1.108</v>
      </c>
      <c r="O131" s="57">
        <v>0.978</v>
      </c>
      <c r="R131" s="57">
        <v>1.041</v>
      </c>
      <c r="AG131" s="57">
        <v>3.145</v>
      </c>
      <c r="AH131" s="57">
        <v>1.496</v>
      </c>
      <c r="AJ131" s="57">
        <v>2.188</v>
      </c>
      <c r="AM131" s="57">
        <v>2.233</v>
      </c>
      <c r="AP131" s="57">
        <v>2.211</v>
      </c>
      <c r="BE131" s="57">
        <v>1.369</v>
      </c>
      <c r="BF131" s="57">
        <v>0.675</v>
      </c>
      <c r="BH131" s="57" t="s">
        <v>313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1.038</v>
      </c>
      <c r="L132" s="57">
        <v>0.908</v>
      </c>
      <c r="O132" s="57">
        <v>0.902</v>
      </c>
      <c r="R132" s="57">
        <v>0.912</v>
      </c>
      <c r="AG132" s="57">
        <v>1.537</v>
      </c>
      <c r="AH132" s="57">
        <v>0.763</v>
      </c>
      <c r="AJ132" s="57">
        <v>1.681</v>
      </c>
      <c r="AM132" s="57">
        <v>1.789</v>
      </c>
      <c r="AP132" s="57">
        <v>1.873</v>
      </c>
      <c r="BE132" s="57">
        <v>1.27</v>
      </c>
      <c r="BF132" s="57">
        <v>0.662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0.863</v>
      </c>
      <c r="L133" s="57">
        <v>0.931</v>
      </c>
      <c r="O133" s="57">
        <v>0.85</v>
      </c>
      <c r="AG133" s="57">
        <v>2.575</v>
      </c>
      <c r="AH133" s="57">
        <v>1.288</v>
      </c>
      <c r="AJ133" s="57">
        <v>2.195</v>
      </c>
      <c r="AM133" s="57">
        <v>2.043</v>
      </c>
      <c r="AP133" s="57">
        <v>2.189</v>
      </c>
      <c r="BE133" s="57">
        <v>1.075</v>
      </c>
      <c r="BF133" s="57">
        <v>0.559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0.913</v>
      </c>
      <c r="L134" s="57">
        <v>0.871</v>
      </c>
      <c r="O134" s="57">
        <v>0.878</v>
      </c>
      <c r="AG134" s="57">
        <v>4.778</v>
      </c>
      <c r="AH134" s="57">
        <v>2.58</v>
      </c>
      <c r="AJ134" s="57">
        <v>1.884</v>
      </c>
      <c r="AM134" s="57">
        <v>1.673</v>
      </c>
      <c r="AP134" s="57">
        <v>2.271</v>
      </c>
      <c r="BE134" s="86"/>
      <c r="BF134" s="86"/>
      <c r="BH134" s="87" t="s">
        <v>314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0.818</v>
      </c>
      <c r="L135" s="57">
        <v>0.748</v>
      </c>
      <c r="O135" s="57">
        <v>0.753</v>
      </c>
      <c r="AG135" s="57">
        <v>5.023</v>
      </c>
      <c r="AH135" s="57">
        <v>2.613</v>
      </c>
      <c r="AJ135" s="57">
        <v>2.631</v>
      </c>
      <c r="AM135" s="57">
        <v>2.435</v>
      </c>
      <c r="AP135" s="57">
        <v>2.217</v>
      </c>
      <c r="BE135" s="57">
        <v>1.501</v>
      </c>
      <c r="BF135" s="57">
        <v>0.787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1.005</v>
      </c>
      <c r="L136" s="57">
        <v>0.958</v>
      </c>
      <c r="O136" s="57">
        <v>1.088</v>
      </c>
      <c r="AJ136" s="57">
        <v>1.958</v>
      </c>
      <c r="AM136" s="57">
        <v>1.881</v>
      </c>
      <c r="AP136" s="57">
        <v>1.774</v>
      </c>
      <c r="BE136" s="57">
        <v>1.862</v>
      </c>
      <c r="BF136" s="57">
        <v>0.963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1.021</v>
      </c>
      <c r="L137" s="57">
        <v>1.04</v>
      </c>
      <c r="AG137" s="57">
        <v>1.356</v>
      </c>
      <c r="AH137" s="57">
        <v>0.664</v>
      </c>
      <c r="AJ137" s="57">
        <v>1.416</v>
      </c>
      <c r="AM137" s="57">
        <v>1.325</v>
      </c>
      <c r="AP137" s="57">
        <v>1.543</v>
      </c>
      <c r="BE137" s="57">
        <v>1.555</v>
      </c>
      <c r="BF137" s="57">
        <v>0.806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I138" s="57">
        <v>1.2</v>
      </c>
      <c r="L138" s="57">
        <v>1.218</v>
      </c>
      <c r="AG138" s="57">
        <v>1.679</v>
      </c>
      <c r="AH138" s="57">
        <v>0.864</v>
      </c>
      <c r="AJ138" s="57">
        <v>3.051</v>
      </c>
      <c r="AM138" s="57">
        <v>2.842</v>
      </c>
      <c r="AP138" s="57">
        <v>3.054</v>
      </c>
      <c r="BE138" s="57">
        <v>1.745</v>
      </c>
      <c r="BF138" s="57">
        <v>0.94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I139" s="57">
        <v>1.302</v>
      </c>
      <c r="L139" s="57">
        <v>1.234</v>
      </c>
      <c r="O139" s="57">
        <v>1.308</v>
      </c>
      <c r="AG139" s="57">
        <v>1.867</v>
      </c>
      <c r="AH139" s="57">
        <v>0.936</v>
      </c>
      <c r="AJ139" s="57">
        <v>2.518</v>
      </c>
      <c r="AM139" s="57">
        <v>2.735</v>
      </c>
      <c r="AP139" s="57">
        <v>2.743</v>
      </c>
      <c r="BE139" s="57">
        <v>0.949</v>
      </c>
      <c r="BF139" s="57">
        <v>0.505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I140" s="57">
        <v>1.334</v>
      </c>
      <c r="L140" s="57">
        <v>1.249</v>
      </c>
      <c r="O140" s="57">
        <v>1.191</v>
      </c>
      <c r="R140" s="57">
        <v>1.09</v>
      </c>
      <c r="AG140" s="57">
        <v>3.19</v>
      </c>
      <c r="AH140" s="57">
        <v>1.724</v>
      </c>
      <c r="AJ140" s="57">
        <v>2.089</v>
      </c>
      <c r="AM140" s="57">
        <v>2.07</v>
      </c>
      <c r="BE140" s="57">
        <v>1.716</v>
      </c>
      <c r="BF140" s="57">
        <v>0.937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AG141" s="57">
        <v>3.265</v>
      </c>
      <c r="AH141" s="57">
        <v>1.781</v>
      </c>
      <c r="AJ141" s="57">
        <v>1.917</v>
      </c>
      <c r="AM141" s="57">
        <v>2.189</v>
      </c>
      <c r="AP141" s="57">
        <v>1.854</v>
      </c>
      <c r="BE141" s="86"/>
      <c r="BF141" s="86"/>
      <c r="BH141" s="57" t="s">
        <v>315</v>
      </c>
      <c r="BI141" s="57"/>
      <c r="BJ141" s="57"/>
      <c r="BK141" s="57"/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I142" s="57">
        <v>0.718</v>
      </c>
      <c r="L142" s="57">
        <v>0.798</v>
      </c>
      <c r="AG142" s="57">
        <v>3.343</v>
      </c>
      <c r="AH142" s="57">
        <v>1.841</v>
      </c>
      <c r="AJ142" s="57">
        <v>3.205</v>
      </c>
      <c r="AM142" s="57">
        <v>2.927</v>
      </c>
      <c r="AP142" s="57">
        <v>2.779</v>
      </c>
      <c r="BH142" s="57" t="s">
        <v>316</v>
      </c>
      <c r="BI142" s="57"/>
      <c r="BJ142" s="57"/>
      <c r="BK142" s="57"/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I143" s="57">
        <v>0.821</v>
      </c>
      <c r="L143" s="57">
        <v>0.958</v>
      </c>
      <c r="O143" s="57">
        <v>0.918</v>
      </c>
      <c r="AG143" s="57">
        <v>2.15</v>
      </c>
      <c r="AH143" s="57">
        <v>1.093</v>
      </c>
      <c r="AJ143" s="57">
        <v>1.651</v>
      </c>
      <c r="AM143" s="57">
        <v>1.723</v>
      </c>
      <c r="AP143" s="57">
        <v>2.245</v>
      </c>
      <c r="BE143" s="57">
        <v>1.477</v>
      </c>
      <c r="BF143" s="57">
        <v>0.774</v>
      </c>
      <c r="BH143" s="57" t="s">
        <v>317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I144" s="57">
        <v>1.221</v>
      </c>
      <c r="L144" s="57">
        <v>1.218</v>
      </c>
      <c r="AG144" s="86">
        <v>1.397</v>
      </c>
      <c r="AH144" s="86">
        <v>0.684</v>
      </c>
      <c r="AJ144" s="57">
        <v>2.541</v>
      </c>
      <c r="AM144" s="57">
        <v>2.535</v>
      </c>
      <c r="AP144" s="57">
        <v>2.434</v>
      </c>
      <c r="BE144" s="57">
        <v>1.09</v>
      </c>
      <c r="BF144" s="57">
        <v>0.553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I145" s="57">
        <v>1.268</v>
      </c>
      <c r="L145" s="57">
        <v>1.048</v>
      </c>
      <c r="O145" s="57">
        <v>1.278</v>
      </c>
      <c r="R145" s="57">
        <v>1.198</v>
      </c>
      <c r="AG145" s="57">
        <v>1.264</v>
      </c>
      <c r="AH145" s="57">
        <v>0.567</v>
      </c>
      <c r="AJ145" s="57">
        <v>2.411</v>
      </c>
      <c r="AM145" s="57">
        <v>2.201</v>
      </c>
      <c r="AP145" s="57">
        <v>2.258</v>
      </c>
      <c r="BE145" s="57">
        <v>1.852</v>
      </c>
      <c r="BF145" s="57">
        <v>0.895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I147" s="57">
        <v>1.328</v>
      </c>
      <c r="L147" s="57">
        <v>1.38</v>
      </c>
      <c r="O147" s="57">
        <v>1.258</v>
      </c>
      <c r="R147" s="57">
        <v>1.338</v>
      </c>
      <c r="AJ147" s="57">
        <v>2.816</v>
      </c>
      <c r="AM147" s="57">
        <v>2.702</v>
      </c>
      <c r="AP147" s="57">
        <v>2.675</v>
      </c>
      <c r="BE147" s="57">
        <v>1.216</v>
      </c>
      <c r="BF147" s="57">
        <v>0.613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I148" s="57">
        <v>0.882</v>
      </c>
      <c r="L148" s="57">
        <v>0.934</v>
      </c>
      <c r="O148" s="57">
        <v>0.893</v>
      </c>
      <c r="AG148" s="57">
        <v>1.759</v>
      </c>
      <c r="AH148" s="57">
        <v>0.847</v>
      </c>
      <c r="AJ148" s="57">
        <v>2.401</v>
      </c>
      <c r="AM148" s="57">
        <v>1.991</v>
      </c>
      <c r="AP148" s="57">
        <v>2.271</v>
      </c>
      <c r="BE148" s="57">
        <v>1.735</v>
      </c>
      <c r="BF148" s="57">
        <v>0.859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54" t="s">
        <v>64</v>
      </c>
      <c r="E153" s="57">
        <v>2032.0</v>
      </c>
      <c r="I153" s="57">
        <v>0.821</v>
      </c>
      <c r="L153" s="57">
        <v>0.958</v>
      </c>
      <c r="O153" s="57">
        <v>0.918</v>
      </c>
      <c r="AG153" s="57">
        <v>2.15</v>
      </c>
      <c r="AH153" s="57">
        <v>1.093</v>
      </c>
      <c r="AJ153" s="57">
        <v>1.651</v>
      </c>
      <c r="AM153" s="57">
        <v>1.723</v>
      </c>
      <c r="AP153" s="57">
        <v>2.245</v>
      </c>
      <c r="BE153" s="57">
        <v>1.477</v>
      </c>
      <c r="BF153" s="57">
        <v>0.774</v>
      </c>
    </row>
    <row r="154">
      <c r="D154" s="54" t="s">
        <v>64</v>
      </c>
      <c r="E154" s="57">
        <v>2385.0</v>
      </c>
      <c r="I154" s="57">
        <v>1.049</v>
      </c>
      <c r="L154" s="57">
        <v>1.108</v>
      </c>
      <c r="O154" s="57">
        <v>0.978</v>
      </c>
      <c r="R154" s="57">
        <v>1.041</v>
      </c>
      <c r="AG154" s="57">
        <v>3.145</v>
      </c>
      <c r="AH154" s="57">
        <v>1.496</v>
      </c>
      <c r="BH154" s="57" t="s">
        <v>313</v>
      </c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44685.0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AJ7" s="57">
        <v>2.24</v>
      </c>
      <c r="AM7" s="57">
        <v>1.973</v>
      </c>
      <c r="AP7" s="57">
        <v>1.906</v>
      </c>
      <c r="AS7" s="57">
        <v>2.078</v>
      </c>
      <c r="BE7" s="57">
        <v>1.847</v>
      </c>
      <c r="BF7" s="57">
        <v>1.2166</v>
      </c>
      <c r="BG7" s="33">
        <f t="shared" ref="BG7:BG151" si="1">AVERAGE(BB7,AY7,AV7,AS7,AP7,AM7,AJ7)</f>
        <v>2.04925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BG8" s="33" t="str">
        <f t="shared" si="1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AJ9" s="57">
        <v>2.568</v>
      </c>
      <c r="AM9" s="57">
        <v>2.842</v>
      </c>
      <c r="AP9" s="57">
        <v>2.712</v>
      </c>
      <c r="BE9" s="57">
        <v>1.8</v>
      </c>
      <c r="BF9" s="57">
        <v>1.1043</v>
      </c>
      <c r="BG9" s="33">
        <f t="shared" si="1"/>
        <v>2.707333333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BG10" s="33" t="str">
        <f t="shared" si="1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G11" s="33" t="str">
        <f t="shared" si="1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BG12" s="33" t="str">
        <f t="shared" si="1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BG13" s="33" t="str">
        <f t="shared" si="1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G14" s="33" t="str">
        <f t="shared" si="1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BG15" s="33" t="str">
        <f t="shared" si="1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BG16" s="33" t="str">
        <f t="shared" si="1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G17" s="33" t="str">
        <f t="shared" si="1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AJ18" s="57">
        <v>2.843</v>
      </c>
      <c r="AM18" s="57">
        <v>3.014</v>
      </c>
      <c r="AP18" s="57">
        <v>3.052</v>
      </c>
      <c r="BE18" s="57">
        <v>2.156</v>
      </c>
      <c r="BF18" s="57">
        <v>1.2255</v>
      </c>
      <c r="BG18" s="33">
        <f t="shared" si="1"/>
        <v>2.969666667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BG19" s="33" t="str">
        <f t="shared" si="1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G20" s="33" t="str">
        <f t="shared" si="1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BG21" s="33" t="str">
        <f t="shared" si="1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BG22" s="33" t="str">
        <f t="shared" si="1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BG23" s="33" t="str">
        <f t="shared" si="1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1.442</v>
      </c>
      <c r="L24" s="57">
        <v>1.208</v>
      </c>
      <c r="O24" s="57">
        <v>1.42</v>
      </c>
      <c r="AJ24" s="57">
        <v>2.608</v>
      </c>
      <c r="AM24" s="57">
        <v>2.621</v>
      </c>
      <c r="AP24" s="57">
        <v>2.676</v>
      </c>
      <c r="AS24" s="57">
        <v>3.056</v>
      </c>
      <c r="AV24" s="57">
        <v>3.0</v>
      </c>
      <c r="BE24" s="57">
        <v>1.615</v>
      </c>
      <c r="BF24" s="57">
        <v>0.913</v>
      </c>
      <c r="BG24" s="33">
        <f t="shared" si="1"/>
        <v>2.7922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BG25" s="33" t="str">
        <f t="shared" si="1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G26" s="33" t="str">
        <f t="shared" si="1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79">
        <v>1.718</v>
      </c>
      <c r="L27" s="57">
        <v>1.658</v>
      </c>
      <c r="O27" s="57">
        <v>1.658</v>
      </c>
      <c r="AJ27" s="57">
        <v>2.587</v>
      </c>
      <c r="AM27" s="57">
        <v>2.674</v>
      </c>
      <c r="AP27" s="57">
        <v>2.491</v>
      </c>
      <c r="AS27" s="57">
        <v>3.6</v>
      </c>
      <c r="AV27" s="57">
        <v>3.25</v>
      </c>
      <c r="AY27" s="57">
        <v>3.21</v>
      </c>
      <c r="BB27" s="57">
        <v>3.02</v>
      </c>
      <c r="BE27" s="57">
        <v>1.154</v>
      </c>
      <c r="BF27" s="57">
        <v>0.6598</v>
      </c>
      <c r="BG27" s="33">
        <f t="shared" si="1"/>
        <v>2.976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G28" s="33" t="str">
        <f t="shared" si="1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G29" s="33" t="str">
        <f t="shared" si="1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1.687</v>
      </c>
      <c r="L30" s="57">
        <v>1.754</v>
      </c>
      <c r="O30" s="57">
        <v>1.638</v>
      </c>
      <c r="AJ30" s="57">
        <v>2.584</v>
      </c>
      <c r="AM30" s="57">
        <v>2.945</v>
      </c>
      <c r="AP30" s="57">
        <v>2.88</v>
      </c>
      <c r="AS30" s="57">
        <v>3.18</v>
      </c>
      <c r="AV30" s="57">
        <v>3.221</v>
      </c>
      <c r="AY30" s="57">
        <v>3.403</v>
      </c>
      <c r="BE30" s="57">
        <v>2.019</v>
      </c>
      <c r="BF30" s="57">
        <v>1.1619</v>
      </c>
      <c r="BG30" s="33">
        <f t="shared" si="1"/>
        <v>3.0355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AJ31" s="57">
        <v>2.926</v>
      </c>
      <c r="AM31" s="57">
        <v>3.034</v>
      </c>
      <c r="BE31" s="57">
        <v>3.026</v>
      </c>
      <c r="BF31" s="57">
        <v>1.9052</v>
      </c>
      <c r="BG31" s="33">
        <f t="shared" si="1"/>
        <v>2.98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AJ32" s="57">
        <v>2.113</v>
      </c>
      <c r="AM32" s="57">
        <v>1.987</v>
      </c>
      <c r="AP32" s="57">
        <v>2.158</v>
      </c>
      <c r="AS32" s="57">
        <v>1.923</v>
      </c>
      <c r="AV32" s="57">
        <v>2.669</v>
      </c>
      <c r="AY32" s="57">
        <v>1.971</v>
      </c>
      <c r="BB32" s="57">
        <v>1.887</v>
      </c>
      <c r="BE32" s="57">
        <v>1.778</v>
      </c>
      <c r="BF32" s="57">
        <v>1.12</v>
      </c>
      <c r="BG32" s="33">
        <f t="shared" si="1"/>
        <v>2.101142857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AJ33" s="57">
        <v>2.945</v>
      </c>
      <c r="AM33" s="57">
        <v>1.987</v>
      </c>
      <c r="BE33" s="57">
        <v>1.803</v>
      </c>
      <c r="BF33" s="57">
        <v>0.9979</v>
      </c>
      <c r="BG33" s="33">
        <f t="shared" si="1"/>
        <v>2.466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AJ34" s="57">
        <v>3.032</v>
      </c>
      <c r="AM34" s="57">
        <v>2.738</v>
      </c>
      <c r="AP34" s="57">
        <v>3.063</v>
      </c>
      <c r="AS34" s="57">
        <v>2.962</v>
      </c>
      <c r="BE34" s="57">
        <v>1.662</v>
      </c>
      <c r="BF34" s="57">
        <v>0.9556</v>
      </c>
      <c r="BG34" s="33">
        <f t="shared" si="1"/>
        <v>2.94875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2.422</v>
      </c>
      <c r="AM35" s="57">
        <v>2.142</v>
      </c>
      <c r="AP35" s="57">
        <v>2.687</v>
      </c>
      <c r="AS35" s="57">
        <v>2.326</v>
      </c>
      <c r="AV35" s="57">
        <v>2.301</v>
      </c>
      <c r="BE35" s="57">
        <v>3.684</v>
      </c>
      <c r="BF35" s="57">
        <v>2.3583</v>
      </c>
      <c r="BG35" s="33">
        <f t="shared" si="1"/>
        <v>2.3756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BG36" s="33" t="str">
        <f t="shared" si="1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BG37" s="33" t="str">
        <f t="shared" si="1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BG38" s="33" t="str">
        <f t="shared" si="1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BG39" s="33" t="str">
        <f t="shared" si="1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BG40" s="33" t="str">
        <f t="shared" si="1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BG41" s="33" t="str">
        <f t="shared" si="1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1.547</v>
      </c>
      <c r="L42" s="57">
        <v>1.448</v>
      </c>
      <c r="O42" s="57">
        <v>1.554</v>
      </c>
      <c r="AJ42" s="57">
        <v>2.034</v>
      </c>
      <c r="AM42" s="57">
        <v>2.484</v>
      </c>
      <c r="AP42" s="57">
        <v>2.308</v>
      </c>
      <c r="AS42" s="57">
        <v>2.671</v>
      </c>
      <c r="AV42" s="57">
        <v>2.667</v>
      </c>
      <c r="AY42" s="57">
        <v>2.84</v>
      </c>
      <c r="BE42" s="57">
        <v>2.26</v>
      </c>
      <c r="BF42" s="57">
        <v>1.2911</v>
      </c>
      <c r="BG42" s="33">
        <f t="shared" si="1"/>
        <v>2.500666667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G43" s="33" t="str">
        <f t="shared" si="1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BG44" s="33" t="str">
        <f t="shared" si="1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G45" s="33" t="str">
        <f t="shared" si="1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AJ46" s="57">
        <v>1.204</v>
      </c>
      <c r="AM46" s="57">
        <v>1.233</v>
      </c>
      <c r="AP46" s="57">
        <v>2.064</v>
      </c>
      <c r="AS46" s="57">
        <v>1.48</v>
      </c>
      <c r="AV46" s="57">
        <v>1.44</v>
      </c>
      <c r="AY46" s="57">
        <v>1.45</v>
      </c>
      <c r="BB46" s="57">
        <v>1.7</v>
      </c>
      <c r="BE46" s="57">
        <v>2.404</v>
      </c>
      <c r="BF46" s="57">
        <v>1.4971</v>
      </c>
      <c r="BG46" s="33">
        <f t="shared" si="1"/>
        <v>1.510142857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1.689</v>
      </c>
      <c r="L47" s="57">
        <v>1.846</v>
      </c>
      <c r="O47" s="57">
        <v>1.974</v>
      </c>
      <c r="R47" s="57">
        <v>2.098</v>
      </c>
      <c r="AJ47" s="57">
        <v>2.222</v>
      </c>
      <c r="AM47" s="57">
        <v>2.29</v>
      </c>
      <c r="AP47" s="57">
        <v>2.301</v>
      </c>
      <c r="BE47" s="57">
        <v>1.286</v>
      </c>
      <c r="BF47" s="57">
        <v>0.7422</v>
      </c>
      <c r="BG47" s="33">
        <f t="shared" si="1"/>
        <v>2.271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1.35</v>
      </c>
      <c r="L48" s="57">
        <v>1.782</v>
      </c>
      <c r="O48" s="57">
        <v>1.47</v>
      </c>
      <c r="R48" s="57">
        <v>1.778</v>
      </c>
      <c r="U48" s="57">
        <v>1.452</v>
      </c>
      <c r="AJ48" s="57">
        <v>2.987</v>
      </c>
      <c r="AM48" s="57">
        <v>2.781</v>
      </c>
      <c r="AP48" s="57">
        <v>2.813</v>
      </c>
      <c r="AS48" s="57">
        <v>3.01</v>
      </c>
      <c r="AV48" s="57">
        <v>2.59</v>
      </c>
      <c r="AY48" s="57">
        <v>3.019</v>
      </c>
      <c r="BB48" s="57">
        <v>2.91</v>
      </c>
      <c r="BE48" s="57">
        <v>2.226</v>
      </c>
      <c r="BF48" s="57">
        <v>1.2428</v>
      </c>
      <c r="BG48" s="33">
        <f t="shared" si="1"/>
        <v>2.872857143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BG49" s="33" t="str">
        <f t="shared" si="1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BG50" s="33" t="str">
        <f t="shared" si="1"/>
        <v>#DIV/0!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BG51" s="33" t="str">
        <f t="shared" si="1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BG52" s="33" t="str">
        <f t="shared" si="1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AJ53" s="57">
        <v>3.19</v>
      </c>
      <c r="AM53" s="57">
        <v>3.014</v>
      </c>
      <c r="AP53" s="57">
        <v>3.28</v>
      </c>
      <c r="BE53" s="57">
        <v>1.864</v>
      </c>
      <c r="BF53" s="57">
        <v>1.0471</v>
      </c>
      <c r="BG53" s="33">
        <f t="shared" si="1"/>
        <v>3.161333333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G54" s="33" t="str">
        <f t="shared" si="1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BG55" s="33" t="str">
        <f t="shared" si="1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BG56" s="33" t="str">
        <f t="shared" si="1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BG57" s="33" t="str">
        <f t="shared" si="1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BG58" s="33" t="str">
        <f t="shared" si="1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BG59" s="33" t="str">
        <f t="shared" si="1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BG60" s="33" t="str">
        <f t="shared" si="1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BG61" s="33" t="str">
        <f t="shared" si="1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BG62" s="33" t="str">
        <f t="shared" si="1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BG63" s="33" t="str">
        <f t="shared" si="1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BG64" s="33" t="str">
        <f t="shared" si="1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BG65" s="33" t="str">
        <f t="shared" si="1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BG66" s="33" t="str">
        <f t="shared" si="1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BG67" s="33" t="str">
        <f t="shared" si="1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BG68" s="33" t="str">
        <f t="shared" si="1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BG69" s="33" t="str">
        <f t="shared" si="1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BG70" s="33" t="str">
        <f t="shared" si="1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BG71" s="33" t="str">
        <f t="shared" si="1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BG72" s="33" t="str">
        <f t="shared" si="1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BG73" s="33" t="str">
        <f t="shared" si="1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BG74" s="33" t="str">
        <f t="shared" si="1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2.95</v>
      </c>
      <c r="AM75" s="57">
        <v>2.76</v>
      </c>
      <c r="AP75" s="57">
        <v>3.09</v>
      </c>
      <c r="BE75" s="57">
        <v>2.149</v>
      </c>
      <c r="BF75" s="57">
        <v>1.3816</v>
      </c>
      <c r="BG75" s="33">
        <f t="shared" si="1"/>
        <v>2.933333333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BG76" s="33" t="str">
        <f t="shared" si="1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BG77" s="33" t="str">
        <f t="shared" si="1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BG78" s="33" t="str">
        <f t="shared" si="1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BG79" s="33" t="str">
        <f t="shared" si="1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BG80" s="33" t="str">
        <f t="shared" si="1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BG81" s="33" t="str">
        <f t="shared" si="1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3.21</v>
      </c>
      <c r="AM82" s="57">
        <v>3.2</v>
      </c>
      <c r="AP82" s="57">
        <v>3.17</v>
      </c>
      <c r="BE82" s="57">
        <v>3.076</v>
      </c>
      <c r="BF82" s="57">
        <v>1.867</v>
      </c>
      <c r="BG82" s="33">
        <f t="shared" si="1"/>
        <v>3.193333333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BG83" s="33" t="str">
        <f t="shared" si="1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BG84" s="33" t="str">
        <f t="shared" si="1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BG85" s="33" t="str">
        <f t="shared" si="1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BG86" s="33" t="str">
        <f t="shared" si="1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BG87" s="33" t="str">
        <f t="shared" si="1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BG88" s="33" t="str">
        <f t="shared" si="1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BG89" s="33" t="str">
        <f t="shared" si="1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BG90" s="33" t="str">
        <f t="shared" si="1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2.709</v>
      </c>
      <c r="AM91" s="57">
        <v>2.774</v>
      </c>
      <c r="AP91" s="57">
        <v>2.568</v>
      </c>
      <c r="BE91" s="57">
        <v>1.478</v>
      </c>
      <c r="BF91" s="57">
        <v>0.8194</v>
      </c>
      <c r="BG91" s="33">
        <f t="shared" si="1"/>
        <v>2.683666667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AJ92" s="57">
        <v>3.051</v>
      </c>
      <c r="AM92" s="57">
        <v>3.067</v>
      </c>
      <c r="AP92" s="57">
        <v>2.805</v>
      </c>
      <c r="BE92" s="57">
        <v>1.548</v>
      </c>
      <c r="BF92" s="57">
        <v>0.8816</v>
      </c>
      <c r="BG92" s="33">
        <f t="shared" si="1"/>
        <v>2.974333333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AJ93" s="57">
        <v>3.871</v>
      </c>
      <c r="AM93" s="57">
        <v>3.382</v>
      </c>
      <c r="AP93" s="57">
        <v>3.665</v>
      </c>
      <c r="AS93" s="57">
        <v>3.39</v>
      </c>
      <c r="AV93" s="57">
        <v>3.239</v>
      </c>
      <c r="AY93" s="57">
        <v>3.567</v>
      </c>
      <c r="BE93" s="57">
        <v>1.319</v>
      </c>
      <c r="BF93" s="57">
        <v>0.7525</v>
      </c>
      <c r="BG93" s="33">
        <f t="shared" si="1"/>
        <v>3.519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BG94" s="33" t="str">
        <f t="shared" si="1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BG95" s="33" t="str">
        <f t="shared" si="1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BG96" s="33" t="str">
        <f t="shared" si="1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BG97" s="33" t="str">
        <f t="shared" si="1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BG98" s="33" t="str">
        <f t="shared" si="1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BG99" s="33" t="str">
        <f t="shared" si="1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BG100" s="33" t="str">
        <f t="shared" si="1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BG101" s="33" t="str">
        <f t="shared" si="1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BG102" s="33" t="str">
        <f t="shared" si="1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BG103" s="33" t="str">
        <f t="shared" si="1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BG104" s="33" t="str">
        <f t="shared" si="1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BG105" s="33" t="str">
        <f t="shared" si="1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BG106" s="33" t="str">
        <f t="shared" si="1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AJ107" s="57">
        <v>2.4</v>
      </c>
      <c r="AM107" s="57">
        <v>2.5</v>
      </c>
      <c r="AP107" s="57">
        <v>2.62</v>
      </c>
      <c r="AS107" s="57">
        <v>2.9</v>
      </c>
      <c r="AV107" s="57">
        <v>2.8</v>
      </c>
      <c r="AY107" s="57">
        <v>2.65</v>
      </c>
      <c r="BE107" s="57">
        <v>2.763</v>
      </c>
      <c r="BF107" s="57">
        <v>1.5575</v>
      </c>
      <c r="BG107" s="33">
        <f t="shared" si="1"/>
        <v>2.645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G108" s="33" t="str">
        <f t="shared" si="1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G109" s="33" t="str">
        <f t="shared" si="1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AJ110" s="57">
        <v>2.339</v>
      </c>
      <c r="AM110" s="57">
        <v>2.245</v>
      </c>
      <c r="AP110" s="57">
        <v>2.553</v>
      </c>
      <c r="BE110" s="57">
        <v>2.727</v>
      </c>
      <c r="BF110" s="57">
        <v>1.5983</v>
      </c>
      <c r="BG110" s="33">
        <f t="shared" si="1"/>
        <v>2.379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2.25</v>
      </c>
      <c r="AM111" s="57">
        <v>2.29</v>
      </c>
      <c r="AP111" s="57">
        <v>2.17</v>
      </c>
      <c r="BE111" s="57">
        <v>2.818</v>
      </c>
      <c r="BF111" s="57">
        <v>1.6356</v>
      </c>
      <c r="BG111" s="33">
        <f t="shared" si="1"/>
        <v>2.236666667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3.157</v>
      </c>
      <c r="AM112" s="57">
        <v>2.714</v>
      </c>
      <c r="AP112" s="57">
        <v>2.624</v>
      </c>
      <c r="AS112" s="57">
        <v>2.902</v>
      </c>
      <c r="BE112" s="57">
        <v>1.861</v>
      </c>
      <c r="BF112" s="57">
        <v>1.0737</v>
      </c>
      <c r="BG112" s="33">
        <f t="shared" si="1"/>
        <v>2.84925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G113" s="33" t="str">
        <f t="shared" si="1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BG114" s="33" t="str">
        <f t="shared" si="1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BG115" s="33" t="str">
        <f t="shared" si="1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BG116" s="33" t="str">
        <f t="shared" si="1"/>
        <v>#DIV/0!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BG117" s="33" t="str">
        <f t="shared" si="1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BG118" s="33" t="str">
        <f t="shared" si="1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BG119" s="33" t="str">
        <f t="shared" si="1"/>
        <v>#DIV/0!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BG120" s="33" t="str">
        <f t="shared" si="1"/>
        <v>#DIV/0!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BG121" s="33" t="str">
        <f t="shared" si="1"/>
        <v>#DIV/0!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BG122" s="33" t="str">
        <f t="shared" si="1"/>
        <v>#DIV/0!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BG123" s="33" t="str">
        <f t="shared" si="1"/>
        <v>#DIV/0!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BG124" s="33" t="str">
        <f t="shared" si="1"/>
        <v>#DIV/0!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BG125" s="33" t="str">
        <f t="shared" si="1"/>
        <v>#DIV/0!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BG126" s="33" t="str">
        <f t="shared" si="1"/>
        <v>#DIV/0!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BG127" s="33" t="str">
        <f t="shared" si="1"/>
        <v>#DIV/0!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BG128" s="33" t="str">
        <f t="shared" si="1"/>
        <v>#DIV/0!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BG129" s="33" t="str">
        <f t="shared" si="1"/>
        <v>#DIV/0!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BG130" s="33" t="str">
        <f t="shared" si="1"/>
        <v>#DIV/0!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BG131" s="33" t="str">
        <f t="shared" si="1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BG132" s="33" t="str">
        <f t="shared" si="1"/>
        <v>#DIV/0!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BG133" s="33" t="str">
        <f t="shared" si="1"/>
        <v>#DIV/0!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BG134" s="33" t="str">
        <f t="shared" si="1"/>
        <v>#DIV/0!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BG135" s="33" t="str">
        <f t="shared" si="1"/>
        <v>#DIV/0!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BG136" s="33" t="str">
        <f t="shared" si="1"/>
        <v>#DIV/0!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BG137" s="33" t="str">
        <f t="shared" si="1"/>
        <v>#DIV/0!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BG138" s="33" t="str">
        <f t="shared" si="1"/>
        <v>#DIV/0!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BG139" s="33" t="str">
        <f t="shared" si="1"/>
        <v>#DIV/0!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BG140" s="33" t="str">
        <f t="shared" si="1"/>
        <v>#DIV/0!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BG141" s="33" t="str">
        <f t="shared" si="1"/>
        <v>#DIV/0!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BG142" s="33" t="str">
        <f t="shared" si="1"/>
        <v>#DIV/0!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BG143" s="33" t="str">
        <f t="shared" si="1"/>
        <v>#DIV/0!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BG144" s="33" t="str">
        <f t="shared" si="1"/>
        <v>#DIV/0!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BG145" s="33" t="str">
        <f t="shared" si="1"/>
        <v>#DIV/0!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  <c r="BG146" s="33" t="str">
        <f t="shared" si="1"/>
        <v>#DIV/0!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BG147" s="33" t="str">
        <f t="shared" si="1"/>
        <v>#DIV/0!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BG148" s="33" t="str">
        <f t="shared" si="1"/>
        <v>#DIV/0!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2.95</v>
      </c>
      <c r="AM149" s="57">
        <v>3.45</v>
      </c>
      <c r="AP149" s="57">
        <v>3.1</v>
      </c>
      <c r="AS149" s="57">
        <v>2.92</v>
      </c>
      <c r="BE149" s="57">
        <v>1.945</v>
      </c>
      <c r="BF149" s="57">
        <v>1.1256</v>
      </c>
      <c r="BG149" s="33">
        <f t="shared" si="1"/>
        <v>3.105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AJ150" s="57">
        <v>2.447</v>
      </c>
      <c r="AM150" s="57">
        <v>2.669</v>
      </c>
      <c r="AP150" s="57">
        <v>2.124</v>
      </c>
      <c r="AS150" s="57">
        <v>2.549</v>
      </c>
      <c r="BE150" s="57">
        <v>3.455</v>
      </c>
      <c r="BF150" s="57">
        <v>1.9549</v>
      </c>
      <c r="BG150" s="33">
        <f t="shared" si="1"/>
        <v>2.44725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AJ151" s="57">
        <v>2.785</v>
      </c>
      <c r="AM151" s="57">
        <v>2.86</v>
      </c>
      <c r="AP151" s="57">
        <v>3.134</v>
      </c>
      <c r="AS151" s="57">
        <v>3.071</v>
      </c>
      <c r="AV151" s="57">
        <v>2.921</v>
      </c>
      <c r="BE151" s="57">
        <v>2.075</v>
      </c>
      <c r="BF151" s="57">
        <v>1.2304</v>
      </c>
      <c r="BG151" s="33">
        <f t="shared" si="1"/>
        <v>2.9542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44690.0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318</v>
      </c>
      <c r="BF6" s="30" t="s">
        <v>319</v>
      </c>
      <c r="BG6" s="30" t="s">
        <v>320</v>
      </c>
      <c r="BH6" s="30" t="s">
        <v>321</v>
      </c>
      <c r="BI6" s="30" t="s">
        <v>263</v>
      </c>
      <c r="BJ6" s="29" t="s">
        <v>26</v>
      </c>
      <c r="BK6" s="9"/>
      <c r="BL6" s="9"/>
      <c r="BM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1.026</v>
      </c>
      <c r="L7" s="57">
        <v>1.613</v>
      </c>
      <c r="O7" s="57">
        <v>1.218</v>
      </c>
      <c r="R7" s="57">
        <v>1.79</v>
      </c>
      <c r="U7" s="57">
        <v>3.028</v>
      </c>
      <c r="X7" s="57">
        <v>1.848</v>
      </c>
      <c r="AG7" s="57">
        <v>1.66</v>
      </c>
      <c r="AH7" s="57">
        <v>1.002</v>
      </c>
      <c r="AJ7" s="57">
        <v>2.128</v>
      </c>
      <c r="AM7" s="57">
        <v>2.065</v>
      </c>
      <c r="AP7" s="57">
        <v>2.455</v>
      </c>
      <c r="BE7" s="57">
        <v>0.5678</v>
      </c>
      <c r="BF7" s="57">
        <v>0.3643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1.89</v>
      </c>
      <c r="L9" s="57">
        <v>2.26</v>
      </c>
      <c r="O9" s="57">
        <v>1.818</v>
      </c>
      <c r="AG9" s="57">
        <v>1.53</v>
      </c>
      <c r="AH9" s="57">
        <v>0.987</v>
      </c>
      <c r="AJ9" s="57">
        <v>2.443</v>
      </c>
      <c r="AM9" s="57">
        <v>3.074</v>
      </c>
      <c r="AP9" s="57">
        <v>2.487</v>
      </c>
      <c r="AS9" s="57">
        <v>3.347</v>
      </c>
      <c r="BE9" s="57">
        <v>1.2485</v>
      </c>
      <c r="BF9" s="57">
        <v>0.7573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I23" s="57">
        <v>1.578</v>
      </c>
      <c r="L23" s="57">
        <v>1.458</v>
      </c>
      <c r="O23" s="57">
        <v>1.554</v>
      </c>
      <c r="AG23" s="57">
        <v>1.66</v>
      </c>
      <c r="AH23" s="57">
        <v>0.95</v>
      </c>
      <c r="AJ23" s="57">
        <v>2.787</v>
      </c>
      <c r="AM23" s="57">
        <v>3.0</v>
      </c>
      <c r="AP23" s="57">
        <v>2.799</v>
      </c>
      <c r="BE23" s="57">
        <v>1.6638</v>
      </c>
      <c r="BF23" s="57">
        <v>0.9361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1.442</v>
      </c>
      <c r="L24" s="57">
        <v>1.208</v>
      </c>
      <c r="O24" s="57">
        <v>1.42</v>
      </c>
      <c r="AG24" s="57">
        <v>1.51</v>
      </c>
      <c r="AH24" s="57">
        <v>0.81</v>
      </c>
      <c r="AJ24" s="57">
        <v>2.608</v>
      </c>
      <c r="AM24" s="57">
        <v>2.621</v>
      </c>
      <c r="BE24" s="57">
        <v>1.6895</v>
      </c>
      <c r="BF24" s="57">
        <v>0.9308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1.718</v>
      </c>
      <c r="L27" s="57">
        <v>1.658</v>
      </c>
      <c r="O27" s="57">
        <v>1.658</v>
      </c>
      <c r="AG27" s="57">
        <v>1.85</v>
      </c>
      <c r="AH27" s="57">
        <v>1.06</v>
      </c>
      <c r="AJ27" s="57">
        <v>2.587</v>
      </c>
      <c r="AM27" s="57">
        <v>2.674</v>
      </c>
      <c r="AP27" s="57">
        <v>2.491</v>
      </c>
      <c r="BE27" s="57">
        <v>1.5878</v>
      </c>
      <c r="BF27" s="57">
        <v>0.8552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1.687</v>
      </c>
      <c r="L30" s="57">
        <v>1.754</v>
      </c>
      <c r="O30" s="57">
        <v>1.638</v>
      </c>
      <c r="AG30" s="57">
        <v>1.98</v>
      </c>
      <c r="AH30" s="57">
        <v>1.142</v>
      </c>
      <c r="AJ30" s="57">
        <v>2.584</v>
      </c>
      <c r="AM30" s="57">
        <v>2.945</v>
      </c>
      <c r="AP30" s="57">
        <v>2.88</v>
      </c>
      <c r="BE30" s="57">
        <v>0.9537</v>
      </c>
      <c r="BF30" s="57">
        <v>0.5253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0.778</v>
      </c>
      <c r="L31" s="57">
        <v>0.587</v>
      </c>
      <c r="O31" s="57">
        <v>0.802</v>
      </c>
      <c r="R31" s="57">
        <v>0.739</v>
      </c>
      <c r="AG31" s="57">
        <v>1.99</v>
      </c>
      <c r="AH31" s="57">
        <v>1.261</v>
      </c>
      <c r="AJ31" s="57">
        <v>3.781</v>
      </c>
      <c r="AM31" s="57">
        <v>3.295</v>
      </c>
      <c r="AP31" s="57">
        <v>3.441</v>
      </c>
      <c r="BE31" s="57">
        <v>0.8249</v>
      </c>
      <c r="BF31" s="57">
        <v>0.5065</v>
      </c>
      <c r="BG31" s="57">
        <v>1.3655</v>
      </c>
      <c r="BH31" s="57">
        <v>0.8349</v>
      </c>
      <c r="BJ31" s="57" t="s">
        <v>322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0.608</v>
      </c>
      <c r="L32" s="57">
        <v>0.538</v>
      </c>
      <c r="O32" s="57">
        <v>0.604</v>
      </c>
      <c r="AG32" s="57">
        <v>1.87</v>
      </c>
      <c r="AH32" s="57">
        <v>1.189</v>
      </c>
      <c r="AJ32" s="57">
        <v>2.04</v>
      </c>
      <c r="AM32" s="57">
        <v>1.721</v>
      </c>
      <c r="AP32" s="57">
        <v>1.593</v>
      </c>
      <c r="AS32" s="57">
        <v>1.598</v>
      </c>
      <c r="AV32" s="57">
        <v>1.899</v>
      </c>
      <c r="AY32" s="57">
        <v>1.788</v>
      </c>
      <c r="BE32" s="57">
        <v>1.8462</v>
      </c>
      <c r="BF32" s="57">
        <v>1.0575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1.53</v>
      </c>
      <c r="L33" s="57">
        <v>1.56</v>
      </c>
      <c r="O33" s="57">
        <v>1.56</v>
      </c>
      <c r="AG33" s="57">
        <v>1.64</v>
      </c>
      <c r="AH33" s="57">
        <v>0.913</v>
      </c>
      <c r="BE33" s="57">
        <v>1.7063</v>
      </c>
      <c r="BF33" s="57">
        <v>0.9143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1.748</v>
      </c>
      <c r="L34" s="57">
        <v>1.59</v>
      </c>
      <c r="O34" s="57">
        <v>1.538</v>
      </c>
      <c r="AG34" s="57">
        <v>2.46</v>
      </c>
      <c r="AH34" s="57">
        <v>1.396</v>
      </c>
      <c r="AJ34" s="57">
        <v>2.37</v>
      </c>
      <c r="AM34" s="57">
        <v>2.448</v>
      </c>
      <c r="AP34" s="57">
        <v>2.483</v>
      </c>
      <c r="BE34" s="57">
        <v>1.7966</v>
      </c>
      <c r="BF34" s="57">
        <v>0.9764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0.542</v>
      </c>
      <c r="L35" s="57">
        <v>0.538</v>
      </c>
      <c r="O35" s="57">
        <v>0.465</v>
      </c>
      <c r="AG35" s="57">
        <v>1.57</v>
      </c>
      <c r="AH35" s="57">
        <v>1.002</v>
      </c>
      <c r="AJ35" s="57">
        <v>1.902</v>
      </c>
      <c r="AM35" s="57">
        <v>1.791</v>
      </c>
      <c r="AP35" s="57">
        <v>1.534</v>
      </c>
      <c r="BE35" s="57">
        <v>2.1975</v>
      </c>
      <c r="BF35" s="57">
        <v>1.378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1.448</v>
      </c>
      <c r="L42" s="57">
        <v>1.554</v>
      </c>
      <c r="O42" s="57">
        <v>1.457</v>
      </c>
      <c r="AG42" s="57">
        <v>3.81</v>
      </c>
      <c r="AH42" s="57">
        <v>2.145</v>
      </c>
      <c r="AJ42" s="57">
        <v>2.034</v>
      </c>
      <c r="AM42" s="57">
        <v>2.484</v>
      </c>
      <c r="AP42" s="57">
        <v>2.308</v>
      </c>
      <c r="BE42" s="57">
        <v>2.2237</v>
      </c>
      <c r="BF42" s="57">
        <v>0.2233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0.648</v>
      </c>
      <c r="L46" s="57">
        <v>1.306</v>
      </c>
      <c r="O46" s="57">
        <v>0.982</v>
      </c>
      <c r="R46" s="57">
        <v>0.698</v>
      </c>
      <c r="U46" s="57">
        <v>1.054</v>
      </c>
      <c r="X46" s="57">
        <v>0.715</v>
      </c>
      <c r="AA46" s="57">
        <v>0.516</v>
      </c>
      <c r="AG46" s="57">
        <v>0.93</v>
      </c>
      <c r="AH46" s="57">
        <v>0.577</v>
      </c>
      <c r="AJ46" s="57">
        <v>1.204</v>
      </c>
      <c r="AM46" s="57">
        <v>1.233</v>
      </c>
      <c r="BE46" s="57">
        <v>0.1924</v>
      </c>
      <c r="BF46" s="57">
        <v>0.1064</v>
      </c>
      <c r="BG46" s="57">
        <v>0.9227</v>
      </c>
      <c r="BH46" s="57">
        <v>0.5504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1.689</v>
      </c>
      <c r="L47" s="57">
        <v>1.864</v>
      </c>
      <c r="O47" s="57">
        <v>1.974</v>
      </c>
      <c r="R47" s="57">
        <v>2.098</v>
      </c>
      <c r="AG47" s="57">
        <v>1.88</v>
      </c>
      <c r="AH47" s="57">
        <v>1.075</v>
      </c>
      <c r="AJ47" s="57">
        <v>2.715</v>
      </c>
      <c r="AM47" s="57">
        <v>2.144</v>
      </c>
      <c r="AP47" s="57">
        <v>2.585</v>
      </c>
      <c r="BE47" s="57">
        <v>1.9133</v>
      </c>
      <c r="BF47" s="57">
        <v>1.0674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1.35</v>
      </c>
      <c r="L48" s="57">
        <v>1.728</v>
      </c>
      <c r="O48" s="57">
        <v>1.47</v>
      </c>
      <c r="R48" s="57">
        <v>1.778</v>
      </c>
      <c r="U48" s="57">
        <v>1.452</v>
      </c>
      <c r="AG48" s="57">
        <v>1.67</v>
      </c>
      <c r="AH48" s="57">
        <v>0.932</v>
      </c>
      <c r="AJ48" s="57">
        <v>2.987</v>
      </c>
      <c r="AM48" s="57">
        <v>2.781</v>
      </c>
      <c r="AP48" s="57">
        <v>2.813</v>
      </c>
      <c r="BE48" s="57">
        <v>1.5129</v>
      </c>
      <c r="BF48" s="57">
        <v>0.8076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1.445</v>
      </c>
      <c r="L53" s="57">
        <v>1.251</v>
      </c>
      <c r="O53" s="57">
        <v>1.431</v>
      </c>
      <c r="R53" s="57">
        <v>1.808</v>
      </c>
      <c r="U53" s="57">
        <v>1.328</v>
      </c>
      <c r="X53" s="57">
        <v>2.074</v>
      </c>
      <c r="AJ53" s="57">
        <v>2.673</v>
      </c>
      <c r="AM53" s="57">
        <v>2.404</v>
      </c>
      <c r="AP53" s="57">
        <v>2.731</v>
      </c>
      <c r="BE53" s="57">
        <v>1.6834</v>
      </c>
      <c r="BF53" s="57">
        <v>0.9088</v>
      </c>
      <c r="BJ53" s="57" t="s">
        <v>323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E54" s="57">
        <v>2.8503</v>
      </c>
      <c r="BF54" s="57">
        <v>1.7589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1.23</v>
      </c>
      <c r="L75" s="57">
        <v>1.3</v>
      </c>
      <c r="O75" s="57">
        <v>1.279</v>
      </c>
      <c r="AG75" s="57">
        <v>2.45</v>
      </c>
      <c r="AH75" s="57">
        <v>1.576</v>
      </c>
      <c r="AJ75" s="57">
        <v>2.377</v>
      </c>
      <c r="AM75" s="57">
        <v>2.348</v>
      </c>
      <c r="BE75" s="57">
        <v>1.7699</v>
      </c>
      <c r="BF75" s="57">
        <v>1.0888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1.973</v>
      </c>
      <c r="L82" s="57">
        <v>1.781</v>
      </c>
      <c r="O82" s="57">
        <v>1.881</v>
      </c>
      <c r="AG82" s="57">
        <v>2.84</v>
      </c>
      <c r="AH82" s="57">
        <v>1.715</v>
      </c>
      <c r="AJ82" s="57">
        <v>3.301</v>
      </c>
      <c r="AM82" s="57">
        <v>3.104</v>
      </c>
      <c r="AP82" s="57">
        <v>3.005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2.166</v>
      </c>
      <c r="AM91" s="57">
        <v>2.566</v>
      </c>
      <c r="AP91" s="57">
        <v>2.304</v>
      </c>
      <c r="BE91" s="57">
        <v>1.1691</v>
      </c>
      <c r="BF91" s="57">
        <v>0.6274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1.192</v>
      </c>
      <c r="L92" s="57">
        <v>1.078</v>
      </c>
      <c r="O92" s="57">
        <v>1.314</v>
      </c>
      <c r="R92" s="57">
        <v>1.476</v>
      </c>
      <c r="AG92" s="57">
        <v>1.55</v>
      </c>
      <c r="AH92" s="57">
        <v>0.838</v>
      </c>
      <c r="AJ92" s="57">
        <v>2.271</v>
      </c>
      <c r="AM92" s="57">
        <v>2.052</v>
      </c>
      <c r="AP92" s="57">
        <v>2.571</v>
      </c>
      <c r="BE92" s="57">
        <v>1.676</v>
      </c>
      <c r="BF92" s="57">
        <v>0.899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1.884</v>
      </c>
      <c r="L93" s="57">
        <v>1.818</v>
      </c>
      <c r="AG93" s="57">
        <v>1.35</v>
      </c>
      <c r="AH93" s="57">
        <v>0.795</v>
      </c>
      <c r="AJ93" s="57">
        <v>1.972</v>
      </c>
      <c r="AM93" s="57">
        <v>1.981</v>
      </c>
      <c r="BE93" s="57">
        <v>0.8951</v>
      </c>
      <c r="BF93" s="57">
        <v>0.4875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2.418</v>
      </c>
      <c r="L107" s="57">
        <v>2.154</v>
      </c>
      <c r="O107" s="57">
        <v>2.428</v>
      </c>
      <c r="R107" s="57">
        <v>2.443</v>
      </c>
      <c r="AG107" s="57">
        <v>2.15</v>
      </c>
      <c r="AH107" s="57">
        <v>1.185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1.751</v>
      </c>
      <c r="L110" s="57">
        <v>1.588</v>
      </c>
      <c r="O110" s="57">
        <v>1.621</v>
      </c>
      <c r="AG110" s="57">
        <v>2.11</v>
      </c>
      <c r="AH110" s="57">
        <v>1.254</v>
      </c>
      <c r="AJ110" s="57">
        <v>2.482</v>
      </c>
      <c r="AM110" s="57">
        <v>2.691</v>
      </c>
      <c r="AP110" s="57">
        <v>3.297</v>
      </c>
      <c r="AS110" s="57">
        <v>2.699</v>
      </c>
      <c r="BE110" s="57">
        <v>0.8552</v>
      </c>
      <c r="BF110" s="57">
        <v>0.4786</v>
      </c>
      <c r="BJ110" s="57" t="s">
        <v>324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1.745</v>
      </c>
      <c r="L111" s="57">
        <v>1.498</v>
      </c>
      <c r="O111" s="57">
        <v>1.538</v>
      </c>
      <c r="R111" s="57">
        <v>1.578</v>
      </c>
      <c r="AG111" s="57">
        <v>1.73</v>
      </c>
      <c r="AH111" s="57">
        <v>0.99</v>
      </c>
      <c r="AJ111" s="57">
        <v>2.465</v>
      </c>
      <c r="AM111" s="57">
        <v>2.495</v>
      </c>
      <c r="BE111" s="57">
        <v>1.6424</v>
      </c>
      <c r="BF111" s="57">
        <v>0.9134</v>
      </c>
      <c r="BJ111" s="57" t="s">
        <v>325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1.818</v>
      </c>
      <c r="L112" s="57">
        <v>1.788</v>
      </c>
      <c r="AG112" s="57">
        <v>0.94</v>
      </c>
      <c r="AH112" s="57">
        <v>0.561</v>
      </c>
      <c r="AJ112" s="57">
        <v>2.291</v>
      </c>
      <c r="AM112" s="57">
        <v>2.3</v>
      </c>
      <c r="AP112" s="57">
        <v>2.342</v>
      </c>
      <c r="BE112" s="57">
        <v>2.5895</v>
      </c>
      <c r="BF112" s="57">
        <v>1.4462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E113" s="57">
        <v>0.6115</v>
      </c>
      <c r="BF113" s="57">
        <v>0.3409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AJ114" s="57">
        <v>2.681</v>
      </c>
      <c r="AM114" s="57">
        <v>2.401</v>
      </c>
      <c r="AP114" s="57">
        <v>2.388</v>
      </c>
      <c r="BE114" s="57">
        <v>1.1425</v>
      </c>
      <c r="BF114" s="57">
        <v>0.6279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AJ115" s="57">
        <v>2.433</v>
      </c>
      <c r="AM115" s="57">
        <v>2.278</v>
      </c>
      <c r="AP115" s="57">
        <v>2.371</v>
      </c>
      <c r="BE115" s="57">
        <v>1.4839</v>
      </c>
      <c r="BF115" s="57">
        <v>0.8142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AJ116" s="57">
        <v>2.266</v>
      </c>
      <c r="AM116" s="57">
        <v>2.168</v>
      </c>
      <c r="AP116" s="57">
        <v>2.279</v>
      </c>
      <c r="BE116" s="57">
        <v>0.6647</v>
      </c>
      <c r="BF116" s="57">
        <v>0.3739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I117" s="57">
        <v>3.128</v>
      </c>
      <c r="L117" s="57">
        <v>2.898</v>
      </c>
      <c r="O117" s="57">
        <v>2.668</v>
      </c>
      <c r="R117" s="57">
        <v>2.8</v>
      </c>
      <c r="U117" s="57">
        <v>2.712</v>
      </c>
      <c r="X117" s="57">
        <v>2.128</v>
      </c>
      <c r="AG117" s="57">
        <v>0.61</v>
      </c>
      <c r="AH117" s="57">
        <v>0.327</v>
      </c>
      <c r="BE117" s="57">
        <v>0.5847</v>
      </c>
      <c r="BF117" s="57">
        <v>0.293</v>
      </c>
      <c r="BJ117" s="88" t="s">
        <v>326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BJ118" s="88"/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AJ119" s="57">
        <v>3.62</v>
      </c>
      <c r="AM119" s="57">
        <v>3.63</v>
      </c>
      <c r="AP119" s="57">
        <v>3.65</v>
      </c>
      <c r="BE119" s="57">
        <v>0.3116</v>
      </c>
      <c r="BF119" s="57">
        <v>0.1662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AG120" s="57">
        <v>1.93</v>
      </c>
      <c r="AH120" s="57">
        <v>0.978</v>
      </c>
      <c r="BE120" s="57">
        <v>2.1345</v>
      </c>
      <c r="BF120" s="57">
        <v>1.1296</v>
      </c>
      <c r="BJ120" s="57" t="s">
        <v>327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2.689</v>
      </c>
      <c r="L121" s="57">
        <v>3.088</v>
      </c>
      <c r="O121" s="57">
        <v>3.188</v>
      </c>
      <c r="R121" s="57">
        <v>2.998</v>
      </c>
      <c r="U121" s="57">
        <v>3.012</v>
      </c>
      <c r="X121" s="57">
        <v>3.438</v>
      </c>
      <c r="AG121" s="57">
        <v>2.22</v>
      </c>
      <c r="AH121" s="57">
        <v>1.174</v>
      </c>
      <c r="BE121" s="57">
        <v>2.2262</v>
      </c>
      <c r="BF121" s="57">
        <v>1.0849</v>
      </c>
      <c r="BJ121" s="57" t="s">
        <v>328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AJ122" s="57">
        <v>4.112</v>
      </c>
      <c r="AM122" s="57">
        <v>4.888</v>
      </c>
      <c r="AP122" s="57">
        <v>4.818</v>
      </c>
      <c r="AS122" s="57">
        <v>4.42</v>
      </c>
      <c r="AV122" s="57">
        <v>4.832</v>
      </c>
      <c r="AY122" s="57">
        <v>4.172</v>
      </c>
      <c r="BE122" s="57">
        <v>1.5428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AJ123" s="57">
        <v>2.161</v>
      </c>
      <c r="AM123" s="57">
        <v>1.709</v>
      </c>
      <c r="AP123" s="57">
        <v>1.764</v>
      </c>
      <c r="AS123" s="57">
        <v>1.942</v>
      </c>
      <c r="AV123" s="57">
        <v>1.701</v>
      </c>
      <c r="AY123" s="57">
        <v>1.719</v>
      </c>
      <c r="BE123" s="57">
        <v>1.0429</v>
      </c>
      <c r="BF123" s="57">
        <v>0.551</v>
      </c>
      <c r="BG123" s="57">
        <v>1.5655</v>
      </c>
      <c r="BH123" s="57">
        <v>0.9065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AJ124" s="57">
        <v>1.195</v>
      </c>
      <c r="AM124" s="57">
        <v>1.371</v>
      </c>
      <c r="AP124" s="57">
        <v>1.172</v>
      </c>
      <c r="AS124" s="57">
        <v>1.372</v>
      </c>
      <c r="AV124" s="57">
        <v>2.512</v>
      </c>
      <c r="AY124" s="57">
        <v>1.081</v>
      </c>
      <c r="BB124" s="57">
        <v>1.484</v>
      </c>
      <c r="BE124" s="57">
        <v>0.4754</v>
      </c>
      <c r="BF124" s="57">
        <v>0.2304</v>
      </c>
      <c r="BG124" s="57">
        <v>1.2411</v>
      </c>
      <c r="BH124" s="57">
        <v>0.7308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AJ125" s="57">
        <v>1.3</v>
      </c>
      <c r="AM125" s="57">
        <v>1.281</v>
      </c>
      <c r="AP125" s="57">
        <v>1.302</v>
      </c>
      <c r="BE125" s="57">
        <v>1.3901</v>
      </c>
      <c r="BF125" s="57">
        <v>0.7436</v>
      </c>
      <c r="BG125" s="57">
        <v>0.8809</v>
      </c>
      <c r="BH125" s="57">
        <v>0.5315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AJ126" s="57">
        <v>2.164</v>
      </c>
      <c r="AM126" s="57">
        <v>1.987</v>
      </c>
      <c r="AP126" s="57">
        <v>1.866</v>
      </c>
      <c r="BE126" s="57">
        <v>0.8165</v>
      </c>
      <c r="BF126" s="57">
        <v>0.4201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AJ127" s="57">
        <v>1.352</v>
      </c>
      <c r="AM127" s="57">
        <v>1.139</v>
      </c>
      <c r="AP127" s="57">
        <v>1.437</v>
      </c>
      <c r="BE127" s="57">
        <v>1.5204</v>
      </c>
      <c r="BF127" s="89">
        <v>0.5982</v>
      </c>
      <c r="BG127" s="57">
        <v>1.1121</v>
      </c>
      <c r="BH127" s="57">
        <v>0.6577</v>
      </c>
      <c r="BJ127" s="57" t="s">
        <v>329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AJ128" s="57">
        <v>1.374</v>
      </c>
      <c r="AM128" s="57">
        <v>1.743</v>
      </c>
      <c r="AP128" s="57">
        <v>1.841</v>
      </c>
      <c r="BE128" s="57">
        <v>1.0691</v>
      </c>
      <c r="BF128" s="57">
        <v>0.5539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AJ129" s="57">
        <v>1.701</v>
      </c>
      <c r="AM129" s="57">
        <v>1.778</v>
      </c>
      <c r="BE129" s="57">
        <v>1.6682</v>
      </c>
      <c r="BF129" s="57">
        <v>0.859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AJ130" s="57">
        <v>2.11</v>
      </c>
      <c r="AM130" s="57">
        <v>2.281</v>
      </c>
      <c r="AP130" s="57">
        <v>2.332</v>
      </c>
      <c r="BE130" s="57">
        <v>2.7854</v>
      </c>
      <c r="BF130" s="57">
        <v>1.4427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AJ131" s="57">
        <v>2.182</v>
      </c>
      <c r="AM131" s="57">
        <v>2.372</v>
      </c>
      <c r="AP131" s="57">
        <v>2.332</v>
      </c>
      <c r="BE131" s="57">
        <v>1.2978</v>
      </c>
      <c r="BF131" s="57">
        <v>0.6851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1.368</v>
      </c>
      <c r="L132" s="57">
        <v>1.588</v>
      </c>
      <c r="O132" s="57">
        <v>1.621</v>
      </c>
      <c r="R132" s="57">
        <v>1.538</v>
      </c>
      <c r="AG132" s="57">
        <v>1.65</v>
      </c>
      <c r="AH132" s="57">
        <v>0.912</v>
      </c>
      <c r="AJ132" s="57">
        <v>2.37</v>
      </c>
      <c r="AM132" s="57">
        <v>2.256</v>
      </c>
      <c r="AP132" s="57">
        <v>2.041</v>
      </c>
      <c r="AS132" s="57">
        <v>2.214</v>
      </c>
      <c r="BE132" s="57">
        <v>1.8409</v>
      </c>
      <c r="BF132" s="57">
        <v>0.995</v>
      </c>
      <c r="BG132" s="57">
        <v>3.3242</v>
      </c>
      <c r="BH132" s="57">
        <v>1.7994</v>
      </c>
      <c r="BJ132" s="57" t="s">
        <v>330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1.281</v>
      </c>
      <c r="L133" s="57">
        <v>1.269</v>
      </c>
      <c r="O133" s="57">
        <v>1.291</v>
      </c>
      <c r="AG133" s="57">
        <v>2.06</v>
      </c>
      <c r="AH133" s="57">
        <v>1.193</v>
      </c>
      <c r="AJ133" s="57">
        <v>2.144</v>
      </c>
      <c r="AM133" s="57">
        <v>2.04</v>
      </c>
      <c r="BE133" s="57">
        <v>1.0145</v>
      </c>
      <c r="BF133" s="57">
        <v>0.5536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1.294</v>
      </c>
      <c r="L134" s="57">
        <v>1.396</v>
      </c>
      <c r="O134" s="57">
        <v>1.478</v>
      </c>
      <c r="R134" s="57">
        <v>1.208</v>
      </c>
      <c r="AG134" s="57">
        <v>3.29</v>
      </c>
      <c r="AH134" s="57">
        <v>1.774</v>
      </c>
      <c r="AJ134" s="57">
        <v>2.091</v>
      </c>
      <c r="AM134" s="57">
        <v>2.035</v>
      </c>
      <c r="BF134" s="57">
        <v>1.1778</v>
      </c>
      <c r="BJ134" s="57" t="s">
        <v>331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1.27</v>
      </c>
      <c r="L135" s="57">
        <v>1.088</v>
      </c>
      <c r="O135" s="57">
        <v>1.089</v>
      </c>
      <c r="R135" s="57">
        <v>1.358</v>
      </c>
      <c r="U135" s="57">
        <v>1.479</v>
      </c>
      <c r="X135" s="57">
        <v>1.089</v>
      </c>
      <c r="AA135" s="57">
        <v>1.18</v>
      </c>
      <c r="AG135" s="57">
        <v>2.9</v>
      </c>
      <c r="AH135" s="57">
        <v>1.935</v>
      </c>
      <c r="AJ135" s="57">
        <v>1.971</v>
      </c>
      <c r="AM135" s="57">
        <v>1.688</v>
      </c>
      <c r="AP135" s="57">
        <v>1.888</v>
      </c>
      <c r="BE135" s="57">
        <v>0.993</v>
      </c>
      <c r="BF135" s="57">
        <v>0.543</v>
      </c>
      <c r="BG135" s="57">
        <v>1.9233</v>
      </c>
      <c r="BH135" s="57">
        <v>1.1541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1.251</v>
      </c>
      <c r="L136" s="57">
        <v>1.389</v>
      </c>
      <c r="O136" s="57">
        <v>1.398</v>
      </c>
      <c r="AG136" s="57">
        <v>1.78</v>
      </c>
      <c r="AH136" s="57">
        <v>1.018</v>
      </c>
      <c r="AJ136" s="57">
        <v>2.159</v>
      </c>
      <c r="AM136" s="57">
        <v>2.312</v>
      </c>
      <c r="AP136" s="57">
        <v>2.151</v>
      </c>
      <c r="BE136" s="57">
        <v>1.1286</v>
      </c>
      <c r="BF136" s="57">
        <v>0.6217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1.778</v>
      </c>
      <c r="L137" s="57">
        <v>1.968</v>
      </c>
      <c r="O137" s="57">
        <v>1.902</v>
      </c>
      <c r="R137" s="57">
        <v>1.553</v>
      </c>
      <c r="U137" s="57">
        <v>1.688</v>
      </c>
      <c r="X137" s="57">
        <v>1.579</v>
      </c>
      <c r="AA137" s="57">
        <v>1.498</v>
      </c>
      <c r="AG137" s="57">
        <v>0.76</v>
      </c>
      <c r="AH137" s="57">
        <v>0.431</v>
      </c>
      <c r="AJ137" s="57">
        <v>1.947</v>
      </c>
      <c r="AM137" s="57">
        <v>1.962</v>
      </c>
      <c r="BE137" s="57">
        <v>2.0064</v>
      </c>
      <c r="BF137" s="57">
        <v>1.0936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AG138" s="57">
        <v>1.46</v>
      </c>
      <c r="AH138" s="57">
        <v>0.87</v>
      </c>
      <c r="AJ138" s="57">
        <v>2.591</v>
      </c>
      <c r="AM138" s="57">
        <v>2.787</v>
      </c>
      <c r="AP138" s="57">
        <v>2.52</v>
      </c>
      <c r="BE138" s="57">
        <v>1.7582</v>
      </c>
      <c r="BF138" s="57">
        <v>0.9933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I139" s="57">
        <v>1.96</v>
      </c>
      <c r="L139" s="57">
        <v>1.719</v>
      </c>
      <c r="O139" s="57">
        <v>1.961</v>
      </c>
      <c r="R139" s="57">
        <v>1.481</v>
      </c>
      <c r="AG139" s="57">
        <v>1.4</v>
      </c>
      <c r="AH139" s="57">
        <v>0.804</v>
      </c>
      <c r="AJ139" s="57">
        <v>2.21</v>
      </c>
      <c r="AM139" s="57">
        <v>2.701</v>
      </c>
      <c r="AP139" s="57">
        <v>2.621</v>
      </c>
      <c r="BE139" s="57">
        <v>1.7924</v>
      </c>
      <c r="BF139" s="57">
        <v>0.9928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I140" s="57">
        <v>1.961</v>
      </c>
      <c r="L140" s="57">
        <v>2.008</v>
      </c>
      <c r="AG140" s="57">
        <v>1.5</v>
      </c>
      <c r="AH140" s="57">
        <v>0.941</v>
      </c>
      <c r="AJ140" s="57">
        <v>2.113</v>
      </c>
      <c r="AM140" s="57">
        <v>2.007</v>
      </c>
      <c r="AP140" s="57">
        <v>2.102</v>
      </c>
      <c r="BE140" s="33">
        <f>1.6255-0.0279</f>
        <v>1.5976</v>
      </c>
      <c r="BF140" s="57">
        <v>0.9314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I141" s="57">
        <v>1.398</v>
      </c>
      <c r="L141" s="57">
        <v>1.448</v>
      </c>
      <c r="O141" s="57">
        <v>2.86</v>
      </c>
      <c r="R141" s="57">
        <v>1.758</v>
      </c>
      <c r="U141" s="57">
        <v>1.888</v>
      </c>
      <c r="X141" s="57">
        <v>1.388</v>
      </c>
      <c r="AA141" s="57">
        <v>2.343</v>
      </c>
      <c r="AG141" s="57">
        <v>2.25</v>
      </c>
      <c r="AH141" s="57">
        <v>1.323</v>
      </c>
      <c r="AJ141" s="57">
        <v>2.05</v>
      </c>
      <c r="AM141" s="57">
        <v>2.153</v>
      </c>
      <c r="AP141" s="57">
        <v>1.384</v>
      </c>
      <c r="AS141" s="57">
        <v>2.225</v>
      </c>
      <c r="AV141" s="57">
        <v>2.191</v>
      </c>
      <c r="BE141" s="57">
        <v>1.1543</v>
      </c>
      <c r="BF141" s="57">
        <v>0.6351</v>
      </c>
      <c r="BG141" s="57">
        <v>0.699</v>
      </c>
      <c r="BH141" s="57">
        <v>0.4294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I142" s="57">
        <v>1.271</v>
      </c>
      <c r="L142" s="57">
        <v>1.288</v>
      </c>
      <c r="O142" s="57">
        <v>1.201</v>
      </c>
      <c r="R142" s="57">
        <v>1.281</v>
      </c>
      <c r="AG142" s="57">
        <v>1.54</v>
      </c>
      <c r="AH142" s="57">
        <v>0.897</v>
      </c>
      <c r="AJ142" s="57">
        <v>1.954</v>
      </c>
      <c r="AM142" s="57">
        <v>2.165</v>
      </c>
      <c r="AP142" s="57">
        <v>1.592</v>
      </c>
      <c r="AS142" s="57">
        <v>1.737</v>
      </c>
      <c r="AV142" s="57">
        <v>2.008</v>
      </c>
      <c r="BE142" s="57">
        <v>0.8313</v>
      </c>
      <c r="BF142" s="57">
        <v>0.4604</v>
      </c>
      <c r="BG142" s="57">
        <v>1.0546</v>
      </c>
      <c r="BH142" s="57">
        <v>0.6478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I143" s="57">
        <v>1.708</v>
      </c>
      <c r="L143" s="57">
        <v>1.658</v>
      </c>
      <c r="AG143" s="57">
        <v>1.66</v>
      </c>
      <c r="AH143" s="57">
        <v>0.97</v>
      </c>
      <c r="AJ143" s="57">
        <v>3.149</v>
      </c>
      <c r="AM143" s="57">
        <v>2.851</v>
      </c>
      <c r="AP143" s="57">
        <v>2.643</v>
      </c>
      <c r="AS143" s="57">
        <v>2.501</v>
      </c>
      <c r="BE143" s="57">
        <v>2.5127</v>
      </c>
      <c r="BF143" s="57">
        <v>1.389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AJ144" s="57">
        <v>2.549</v>
      </c>
      <c r="AM144" s="57">
        <v>2.352</v>
      </c>
      <c r="AP144" s="57">
        <v>2.469</v>
      </c>
      <c r="BE144" s="57">
        <v>0.7608</v>
      </c>
      <c r="BF144" s="57">
        <v>0.4112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AJ145" s="57">
        <v>2.224</v>
      </c>
      <c r="AM145" s="57">
        <v>2.348</v>
      </c>
      <c r="AP145" s="57">
        <v>1.765</v>
      </c>
      <c r="BE145" s="57">
        <v>0.8782</v>
      </c>
      <c r="BF145" s="57">
        <v>0.4598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AJ147" s="57">
        <v>2.514</v>
      </c>
      <c r="AM147" s="57">
        <v>2.551</v>
      </c>
      <c r="BE147" s="57">
        <v>0.7535</v>
      </c>
      <c r="BF147" s="57">
        <v>0.4036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AJ148" s="57">
        <v>2.564</v>
      </c>
      <c r="AM148" s="57">
        <v>2.506</v>
      </c>
      <c r="BE148" s="57">
        <v>1.8414</v>
      </c>
      <c r="BF148" s="57">
        <v>1.0036</v>
      </c>
      <c r="BJ148" s="57" t="s">
        <v>332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1.487</v>
      </c>
      <c r="L149" s="57">
        <v>1.682</v>
      </c>
      <c r="O149" s="57">
        <v>1.549</v>
      </c>
      <c r="R149" s="57">
        <v>1.614</v>
      </c>
      <c r="AG149" s="57">
        <v>1.82</v>
      </c>
      <c r="AH149" s="57">
        <v>1.071</v>
      </c>
      <c r="AJ149" s="57">
        <v>2.285</v>
      </c>
      <c r="AM149" s="57">
        <v>2.318</v>
      </c>
      <c r="BE149" s="57">
        <v>1.4424</v>
      </c>
      <c r="BF149" s="57">
        <v>0.8041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I150" s="57">
        <v>1.64</v>
      </c>
      <c r="L150" s="57">
        <v>1.329</v>
      </c>
      <c r="O150" s="57">
        <v>1.528</v>
      </c>
      <c r="R150" s="57">
        <v>1.488</v>
      </c>
      <c r="AG150" s="57">
        <v>3.12</v>
      </c>
      <c r="AH150" s="57">
        <v>1.776</v>
      </c>
      <c r="AJ150" s="57">
        <v>2.278</v>
      </c>
      <c r="AM150" s="57">
        <v>2.292</v>
      </c>
      <c r="BE150" s="57">
        <v>5.1695</v>
      </c>
      <c r="BF150" s="57">
        <v>2.8126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I151" s="57">
        <v>1.523</v>
      </c>
      <c r="L151" s="57">
        <v>1.674</v>
      </c>
      <c r="O151" s="57">
        <v>1.791</v>
      </c>
      <c r="AG151" s="57">
        <v>1.24</v>
      </c>
      <c r="AH151" s="57">
        <v>0.726</v>
      </c>
      <c r="AJ151" s="57">
        <v>2.985</v>
      </c>
      <c r="AM151" s="57">
        <v>2.849</v>
      </c>
      <c r="AP151" s="57">
        <v>2.685</v>
      </c>
      <c r="BE151" s="57">
        <v>1.4606</v>
      </c>
      <c r="BF151" s="57">
        <v>0.8239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C153" s="90"/>
      <c r="D153" s="91" t="s">
        <v>64</v>
      </c>
      <c r="E153" s="89">
        <v>2084.0</v>
      </c>
      <c r="AJ153" s="57">
        <v>2.038</v>
      </c>
      <c r="AM153" s="57">
        <v>1.985</v>
      </c>
      <c r="AP153" s="57">
        <v>2.082</v>
      </c>
      <c r="BE153" s="57">
        <v>2.1329</v>
      </c>
      <c r="BF153" s="57">
        <v>1.1452</v>
      </c>
      <c r="BJ153" s="57" t="s">
        <v>333</v>
      </c>
    </row>
    <row r="154">
      <c r="C154" s="80"/>
      <c r="D154" s="92" t="s">
        <v>58</v>
      </c>
      <c r="E154" s="81">
        <v>2076.0</v>
      </c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1">
        <v>1.99</v>
      </c>
      <c r="AH154" s="81">
        <v>1.261</v>
      </c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1" t="s">
        <v>334</v>
      </c>
      <c r="BK154" s="80"/>
      <c r="BL154" s="80"/>
      <c r="BM154" s="80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44704.0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335</v>
      </c>
      <c r="AH6" s="30" t="s">
        <v>336</v>
      </c>
      <c r="AI6" s="30" t="s">
        <v>337</v>
      </c>
      <c r="AJ6" s="30" t="s">
        <v>338</v>
      </c>
      <c r="AK6" s="30" t="s">
        <v>239</v>
      </c>
      <c r="AL6" s="30" t="s">
        <v>240</v>
      </c>
      <c r="AM6" s="30" t="s">
        <v>241</v>
      </c>
      <c r="AN6" s="30" t="s">
        <v>242</v>
      </c>
      <c r="AO6" s="30" t="s">
        <v>243</v>
      </c>
      <c r="AP6" s="30" t="s">
        <v>244</v>
      </c>
      <c r="AQ6" s="30" t="s">
        <v>245</v>
      </c>
      <c r="AR6" s="30" t="s">
        <v>246</v>
      </c>
      <c r="AS6" s="30" t="s">
        <v>247</v>
      </c>
      <c r="AT6" s="30" t="s">
        <v>248</v>
      </c>
      <c r="AU6" s="30" t="s">
        <v>249</v>
      </c>
      <c r="AV6" s="30" t="s">
        <v>250</v>
      </c>
      <c r="AW6" s="30" t="s">
        <v>251</v>
      </c>
      <c r="AX6" s="30" t="s">
        <v>252</v>
      </c>
      <c r="AY6" s="30" t="s">
        <v>253</v>
      </c>
      <c r="AZ6" s="30" t="s">
        <v>254</v>
      </c>
      <c r="BA6" s="30" t="s">
        <v>255</v>
      </c>
      <c r="BB6" s="30" t="s">
        <v>256</v>
      </c>
      <c r="BC6" s="30" t="s">
        <v>257</v>
      </c>
      <c r="BD6" s="30" t="s">
        <v>258</v>
      </c>
      <c r="BE6" s="30" t="s">
        <v>259</v>
      </c>
      <c r="BF6" s="30" t="s">
        <v>260</v>
      </c>
      <c r="BG6" s="30" t="s">
        <v>339</v>
      </c>
      <c r="BH6" s="30" t="s">
        <v>340</v>
      </c>
      <c r="BI6" s="30" t="s">
        <v>341</v>
      </c>
      <c r="BJ6" s="30" t="s">
        <v>342</v>
      </c>
      <c r="BK6" s="30" t="s">
        <v>263</v>
      </c>
      <c r="BL6" s="29" t="s">
        <v>26</v>
      </c>
      <c r="BM6" s="9"/>
      <c r="BN6" s="9"/>
      <c r="BO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1.432</v>
      </c>
      <c r="L7" s="57">
        <v>1.371</v>
      </c>
      <c r="O7" s="57">
        <v>1.341</v>
      </c>
      <c r="R7" s="57">
        <v>1.504</v>
      </c>
      <c r="AG7" s="57">
        <v>0.97</v>
      </c>
      <c r="AH7" s="57">
        <v>0.629</v>
      </c>
      <c r="AL7" s="57">
        <v>3.501</v>
      </c>
      <c r="AO7" s="57">
        <v>3.7</v>
      </c>
      <c r="AR7" s="57">
        <v>4.517</v>
      </c>
      <c r="AU7" s="57">
        <v>4.323</v>
      </c>
      <c r="AX7" s="57">
        <v>4.776</v>
      </c>
      <c r="BG7" s="57">
        <v>1.4457</v>
      </c>
      <c r="BH7" s="57">
        <v>0.992</v>
      </c>
      <c r="BK7" s="33">
        <f t="shared" ref="BK7:BK152" si="1">AVERAGE(BD7,BA7,AX7,AU7,AR7,AO7,AL7)</f>
        <v>4.1634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BK8" s="33" t="str">
        <f t="shared" si="1"/>
        <v>#DIV/0!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1.212</v>
      </c>
      <c r="L9" s="57">
        <v>1.356</v>
      </c>
      <c r="O9" s="57">
        <v>1.361</v>
      </c>
      <c r="R9" s="57">
        <v>1.421</v>
      </c>
      <c r="AG9" s="57">
        <v>1.31</v>
      </c>
      <c r="AH9" s="57">
        <v>0.819</v>
      </c>
      <c r="AL9" s="57">
        <v>4.031</v>
      </c>
      <c r="AO9" s="57">
        <v>3.467</v>
      </c>
      <c r="AR9" s="57">
        <v>3.531</v>
      </c>
      <c r="BK9" s="33">
        <f t="shared" si="1"/>
        <v>3.676333333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BK10" s="33" t="str">
        <f t="shared" si="1"/>
        <v>#DIV/0!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BK11" s="33" t="str">
        <f t="shared" si="1"/>
        <v>#DIV/0!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BK12" s="33" t="str">
        <f t="shared" si="1"/>
        <v>#DIV/0!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BK13" s="33" t="str">
        <f t="shared" si="1"/>
        <v>#DIV/0!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BK14" s="33" t="str">
        <f t="shared" si="1"/>
        <v>#DIV/0!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BK15" s="33" t="str">
        <f t="shared" si="1"/>
        <v>#DIV/0!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BK16" s="33" t="str">
        <f t="shared" si="1"/>
        <v>#DIV/0!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BK17" s="33" t="str">
        <f t="shared" si="1"/>
        <v>#DIV/0!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2.157</v>
      </c>
      <c r="L18" s="57">
        <v>1.958</v>
      </c>
      <c r="O18" s="57">
        <v>2.271</v>
      </c>
      <c r="R18" s="57">
        <v>2.151</v>
      </c>
      <c r="AG18" s="57">
        <v>2.23</v>
      </c>
      <c r="AH18" s="57">
        <v>1.213</v>
      </c>
      <c r="AL18" s="57">
        <v>3.234</v>
      </c>
      <c r="AO18" s="57">
        <v>3.189</v>
      </c>
      <c r="AR18" s="57">
        <v>3.4</v>
      </c>
      <c r="AU18" s="57">
        <v>3.286</v>
      </c>
      <c r="BG18" s="57">
        <v>1.0896</v>
      </c>
      <c r="BH18" s="57">
        <v>0.638</v>
      </c>
      <c r="BK18" s="33">
        <f t="shared" si="1"/>
        <v>3.27725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BK19" s="33" t="str">
        <f t="shared" si="1"/>
        <v>#DIV/0!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BK20" s="33" t="str">
        <f t="shared" si="1"/>
        <v>#DIV/0!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BK21" s="33" t="str">
        <f t="shared" si="1"/>
        <v>#DIV/0!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BK22" s="33" t="str">
        <f t="shared" si="1"/>
        <v>#DIV/0!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BK23" s="33" t="str">
        <f t="shared" si="1"/>
        <v>#DIV/0!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1.773</v>
      </c>
      <c r="L24" s="57">
        <v>1.82</v>
      </c>
      <c r="O24" s="57">
        <v>2.04</v>
      </c>
      <c r="AG24" s="57">
        <v>0.58</v>
      </c>
      <c r="AH24" s="57">
        <v>0.314</v>
      </c>
      <c r="AL24" s="57">
        <v>3.043</v>
      </c>
      <c r="AO24" s="57">
        <v>2.912</v>
      </c>
      <c r="AR24" s="57">
        <v>2.963</v>
      </c>
      <c r="BG24" s="57">
        <v>0.9718</v>
      </c>
      <c r="BH24" s="57">
        <v>0.549</v>
      </c>
      <c r="BK24" s="33">
        <f t="shared" si="1"/>
        <v>2.972666667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BK25" s="33" t="str">
        <f t="shared" si="1"/>
        <v>#DIV/0!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BK26" s="33" t="str">
        <f t="shared" si="1"/>
        <v>#DIV/0!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2.023</v>
      </c>
      <c r="L27" s="57">
        <v>2.001</v>
      </c>
      <c r="AG27" s="57">
        <v>0.82</v>
      </c>
      <c r="AH27" s="57">
        <v>0.452</v>
      </c>
      <c r="AL27" s="57">
        <v>3.01</v>
      </c>
      <c r="AO27" s="57">
        <v>2.99</v>
      </c>
      <c r="AR27" s="57">
        <v>2.881</v>
      </c>
      <c r="BG27" s="57">
        <v>1.2738</v>
      </c>
      <c r="BH27" s="57">
        <v>0.737</v>
      </c>
      <c r="BK27" s="33">
        <f t="shared" si="1"/>
        <v>2.960333333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BK28" s="33" t="str">
        <f t="shared" si="1"/>
        <v>#DIV/0!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BK29" s="33" t="str">
        <f t="shared" si="1"/>
        <v>#DIV/0!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1.812</v>
      </c>
      <c r="L30" s="57">
        <v>1.982</v>
      </c>
      <c r="O30" s="57">
        <v>1.9</v>
      </c>
      <c r="AG30" s="57">
        <v>1.54</v>
      </c>
      <c r="AH30" s="57">
        <v>0.839</v>
      </c>
      <c r="AL30" s="57">
        <v>3.67</v>
      </c>
      <c r="AO30" s="57">
        <v>3.79</v>
      </c>
      <c r="AR30" s="57">
        <v>3.7</v>
      </c>
      <c r="BG30" s="57">
        <v>2.36</v>
      </c>
      <c r="BH30" s="57">
        <v>1.314</v>
      </c>
      <c r="BK30" s="33">
        <f t="shared" si="1"/>
        <v>3.72</v>
      </c>
      <c r="BL30" s="57" t="s">
        <v>343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0.839</v>
      </c>
      <c r="L31" s="57">
        <v>1.11</v>
      </c>
      <c r="O31" s="57">
        <v>1.556</v>
      </c>
      <c r="R31" s="57">
        <v>1.331</v>
      </c>
      <c r="U31" s="57">
        <v>1.186</v>
      </c>
      <c r="AG31" s="57">
        <v>1.46</v>
      </c>
      <c r="AH31" s="57">
        <v>0.88</v>
      </c>
      <c r="AL31" s="57">
        <v>2.615</v>
      </c>
      <c r="AO31" s="57">
        <v>2.386</v>
      </c>
      <c r="AR31" s="57">
        <v>2.056</v>
      </c>
      <c r="AU31" s="57">
        <v>2.343</v>
      </c>
      <c r="BG31" s="57">
        <v>2.4472</v>
      </c>
      <c r="BH31" s="57">
        <v>1.543</v>
      </c>
      <c r="BK31" s="33">
        <f t="shared" si="1"/>
        <v>2.35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0.899</v>
      </c>
      <c r="L32" s="57">
        <v>1.019</v>
      </c>
      <c r="O32" s="57">
        <v>0.82</v>
      </c>
      <c r="R32" s="57">
        <v>0.978</v>
      </c>
      <c r="U32" s="57">
        <v>1.06</v>
      </c>
      <c r="X32" s="57">
        <v>0.658</v>
      </c>
      <c r="AG32" s="57">
        <v>1.04</v>
      </c>
      <c r="AH32" s="57">
        <v>0.672</v>
      </c>
      <c r="AL32" s="57">
        <v>1.464</v>
      </c>
      <c r="AO32" s="57">
        <v>1.728</v>
      </c>
      <c r="AR32" s="57">
        <v>1.531</v>
      </c>
      <c r="AU32" s="57">
        <v>1.74</v>
      </c>
      <c r="BG32" s="57">
        <v>1.1828</v>
      </c>
      <c r="BH32" s="57">
        <v>0.754</v>
      </c>
      <c r="BK32" s="33">
        <f t="shared" si="1"/>
        <v>1.61575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1.688</v>
      </c>
      <c r="L33" s="57">
        <v>1.731</v>
      </c>
      <c r="O33" s="57">
        <v>1.688</v>
      </c>
      <c r="AG33" s="57">
        <v>1.09</v>
      </c>
      <c r="AH33" s="57">
        <v>0.587</v>
      </c>
      <c r="AL33" s="57">
        <v>3.361</v>
      </c>
      <c r="AO33" s="57">
        <v>3.187</v>
      </c>
      <c r="AR33" s="57">
        <v>2.778</v>
      </c>
      <c r="AU33" s="57">
        <v>3.373</v>
      </c>
      <c r="AX33" s="57">
        <v>3.261</v>
      </c>
      <c r="BG33" s="57">
        <v>1.947</v>
      </c>
      <c r="BH33" s="57">
        <v>1.106</v>
      </c>
      <c r="BK33" s="33">
        <f t="shared" si="1"/>
        <v>3.192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2.371</v>
      </c>
      <c r="L34" s="57">
        <v>2.201</v>
      </c>
      <c r="AG34" s="57">
        <v>1.86</v>
      </c>
      <c r="AH34" s="57">
        <v>0.989</v>
      </c>
      <c r="AL34" s="57">
        <v>3.341</v>
      </c>
      <c r="AO34" s="57">
        <v>3.31</v>
      </c>
      <c r="BG34" s="57">
        <v>1.4484</v>
      </c>
      <c r="BH34" s="57">
        <v>0.853</v>
      </c>
      <c r="BK34" s="33">
        <f t="shared" si="1"/>
        <v>3.3255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0.893</v>
      </c>
      <c r="L35" s="57">
        <v>0.789</v>
      </c>
      <c r="O35" s="57">
        <v>0.918</v>
      </c>
      <c r="R35" s="57">
        <v>0.643</v>
      </c>
      <c r="U35" s="57">
        <v>0.928</v>
      </c>
      <c r="X35" s="57">
        <v>0.931</v>
      </c>
      <c r="AG35" s="57">
        <v>0.12</v>
      </c>
      <c r="AH35" s="57">
        <v>0.074</v>
      </c>
      <c r="AI35" s="57">
        <v>1.03</v>
      </c>
      <c r="AJ35" s="57">
        <v>0.629</v>
      </c>
      <c r="AL35" s="57">
        <v>3.65</v>
      </c>
      <c r="AO35" s="57">
        <v>3.83</v>
      </c>
      <c r="AR35" s="57">
        <v>3.86</v>
      </c>
      <c r="BG35" s="57">
        <v>1.89</v>
      </c>
      <c r="BH35" s="57">
        <v>1.206</v>
      </c>
      <c r="BK35" s="33">
        <f t="shared" si="1"/>
        <v>3.78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BK36" s="33" t="str">
        <f t="shared" si="1"/>
        <v>#DIV/0!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BK37" s="33" t="str">
        <f t="shared" si="1"/>
        <v>#DIV/0!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BK38" s="33" t="str">
        <f t="shared" si="1"/>
        <v>#DIV/0!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BK39" s="33" t="str">
        <f t="shared" si="1"/>
        <v>#DIV/0!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BK40" s="33" t="str">
        <f t="shared" si="1"/>
        <v>#DIV/0!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BK41" s="33" t="str">
        <f t="shared" si="1"/>
        <v>#DIV/0!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1.888</v>
      </c>
      <c r="L42" s="57">
        <v>1.843</v>
      </c>
      <c r="O42" s="57">
        <v>1.983</v>
      </c>
      <c r="R42" s="57">
        <v>1.984</v>
      </c>
      <c r="AG42" s="57">
        <v>1.66</v>
      </c>
      <c r="AH42" s="57">
        <v>0.739</v>
      </c>
      <c r="AL42" s="57">
        <v>3.778</v>
      </c>
      <c r="AO42" s="57">
        <v>3.692</v>
      </c>
      <c r="AR42" s="57">
        <v>3.938</v>
      </c>
      <c r="AU42" s="57">
        <v>3.692</v>
      </c>
      <c r="AX42" s="57">
        <v>3.662</v>
      </c>
      <c r="BA42" s="57">
        <v>3.535</v>
      </c>
      <c r="BG42" s="57">
        <v>1.3788</v>
      </c>
      <c r="BH42" s="57">
        <v>0.819</v>
      </c>
      <c r="BK42" s="33">
        <f t="shared" si="1"/>
        <v>3.716166667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BK43" s="33" t="str">
        <f t="shared" si="1"/>
        <v>#DIV/0!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BK44" s="33" t="str">
        <f t="shared" si="1"/>
        <v>#DIV/0!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BK45" s="33" t="str">
        <f t="shared" si="1"/>
        <v>#DIV/0!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0.678</v>
      </c>
      <c r="L46" s="57">
        <v>0.788</v>
      </c>
      <c r="O46" s="57">
        <v>0.682</v>
      </c>
      <c r="AG46" s="57">
        <v>1.47</v>
      </c>
      <c r="AH46" s="57">
        <v>0.876</v>
      </c>
      <c r="AL46" s="57">
        <v>2.471</v>
      </c>
      <c r="AO46" s="57">
        <v>2.077</v>
      </c>
      <c r="AR46" s="57">
        <v>2.088</v>
      </c>
      <c r="AU46" s="57">
        <v>2.043</v>
      </c>
      <c r="BG46" s="57">
        <v>3.6276</v>
      </c>
      <c r="BH46" s="57">
        <v>2.29</v>
      </c>
      <c r="BK46" s="33">
        <f t="shared" si="1"/>
        <v>2.16975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2.078</v>
      </c>
      <c r="L47" s="57">
        <v>2.043</v>
      </c>
      <c r="AG47" s="57">
        <v>1.25</v>
      </c>
      <c r="AH47" s="57">
        <v>0.687</v>
      </c>
      <c r="AL47" s="57">
        <v>3.268</v>
      </c>
      <c r="AO47" s="57">
        <v>3.365</v>
      </c>
      <c r="BG47" s="57">
        <v>0.613</v>
      </c>
      <c r="BH47" s="57">
        <v>0.366</v>
      </c>
      <c r="BK47" s="33">
        <f t="shared" si="1"/>
        <v>3.3165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1.762</v>
      </c>
      <c r="L48" s="57">
        <v>2.168</v>
      </c>
      <c r="O48" s="57">
        <v>1.872</v>
      </c>
      <c r="AG48" s="57">
        <v>0.88</v>
      </c>
      <c r="AH48" s="57">
        <v>0.459</v>
      </c>
      <c r="AL48" s="57">
        <v>3.13</v>
      </c>
      <c r="AO48" s="57">
        <v>2.7</v>
      </c>
      <c r="AR48" s="57">
        <v>2.75</v>
      </c>
      <c r="BG48" s="57">
        <v>1.26</v>
      </c>
      <c r="BH48" s="57">
        <v>0.693</v>
      </c>
      <c r="BK48" s="33">
        <f t="shared" si="1"/>
        <v>2.86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BK49" s="33" t="str">
        <f t="shared" si="1"/>
        <v>#DIV/0!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BK50" s="33" t="str">
        <f t="shared" si="1"/>
        <v>#DIV/0!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BK51" s="33" t="str">
        <f t="shared" si="1"/>
        <v>#DIV/0!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BK52" s="33" t="str">
        <f t="shared" si="1"/>
        <v>#DIV/0!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1.645</v>
      </c>
      <c r="L53" s="57">
        <v>1.73</v>
      </c>
      <c r="O53" s="57">
        <v>1.723</v>
      </c>
      <c r="AG53" s="57">
        <v>0.7</v>
      </c>
      <c r="AH53" s="57">
        <v>0.378</v>
      </c>
      <c r="AL53" s="57">
        <v>3.406</v>
      </c>
      <c r="AO53" s="57">
        <v>3.478</v>
      </c>
      <c r="BG53" s="57">
        <v>1.2501</v>
      </c>
      <c r="BH53" s="57">
        <v>0.709</v>
      </c>
      <c r="BK53" s="33">
        <f t="shared" si="1"/>
        <v>3.442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BK54" s="33" t="str">
        <f t="shared" si="1"/>
        <v>#DIV/0!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BK55" s="33" t="str">
        <f t="shared" si="1"/>
        <v>#DIV/0!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BK56" s="33" t="str">
        <f t="shared" si="1"/>
        <v>#DIV/0!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BK57" s="33" t="str">
        <f t="shared" si="1"/>
        <v>#DIV/0!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BK58" s="33" t="str">
        <f t="shared" si="1"/>
        <v>#DIV/0!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BK59" s="33" t="str">
        <f t="shared" si="1"/>
        <v>#DIV/0!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BK60" s="33" t="str">
        <f t="shared" si="1"/>
        <v>#DIV/0!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BK61" s="33" t="str">
        <f t="shared" si="1"/>
        <v>#DIV/0!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BK62" s="33" t="str">
        <f t="shared" si="1"/>
        <v>#DIV/0!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BK63" s="33" t="str">
        <f t="shared" si="1"/>
        <v>#DIV/0!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BK64" s="33" t="str">
        <f t="shared" si="1"/>
        <v>#DIV/0!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BK65" s="33" t="str">
        <f t="shared" si="1"/>
        <v>#DIV/0!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BK66" s="33" t="str">
        <f t="shared" si="1"/>
        <v>#DIV/0!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BK67" s="33" t="str">
        <f t="shared" si="1"/>
        <v>#DIV/0!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BK68" s="33" t="str">
        <f t="shared" si="1"/>
        <v>#DIV/0!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BK69" s="33" t="str">
        <f t="shared" si="1"/>
        <v>#DIV/0!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BK70" s="33" t="str">
        <f t="shared" si="1"/>
        <v>#DIV/0!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BK71" s="33" t="str">
        <f t="shared" si="1"/>
        <v>#DIV/0!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BK72" s="33" t="str">
        <f t="shared" si="1"/>
        <v>#DIV/0!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BK73" s="33" t="str">
        <f t="shared" si="1"/>
        <v>#DIV/0!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BK74" s="33" t="str">
        <f t="shared" si="1"/>
        <v>#DIV/0!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2.24</v>
      </c>
      <c r="L75" s="57">
        <v>1.65</v>
      </c>
      <c r="O75" s="57">
        <v>1.45</v>
      </c>
      <c r="R75" s="57">
        <v>1.75</v>
      </c>
      <c r="U75" s="57">
        <v>2.4</v>
      </c>
      <c r="AG75" s="57">
        <v>2.0</v>
      </c>
      <c r="AH75" s="57">
        <v>1.242</v>
      </c>
      <c r="BG75" s="57">
        <v>0.81</v>
      </c>
      <c r="BH75" s="57">
        <v>0.486</v>
      </c>
      <c r="BI75" s="57">
        <v>1.53</v>
      </c>
      <c r="BJ75" s="57">
        <v>0.993</v>
      </c>
      <c r="BK75" s="33" t="str">
        <f t="shared" si="1"/>
        <v>#DIV/0!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BK76" s="33" t="str">
        <f t="shared" si="1"/>
        <v>#DIV/0!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BK77" s="33" t="str">
        <f t="shared" si="1"/>
        <v>#DIV/0!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BK78" s="33" t="str">
        <f t="shared" si="1"/>
        <v>#DIV/0!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BK79" s="33" t="str">
        <f t="shared" si="1"/>
        <v>#DIV/0!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BK80" s="33" t="str">
        <f t="shared" si="1"/>
        <v>#DIV/0!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BK81" s="33" t="str">
        <f t="shared" si="1"/>
        <v>#DIV/0!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1.94</v>
      </c>
      <c r="L82" s="57">
        <v>1.39</v>
      </c>
      <c r="O82" s="57">
        <v>1.45</v>
      </c>
      <c r="R82" s="57">
        <v>1.51</v>
      </c>
      <c r="AG82" s="57">
        <v>1.91</v>
      </c>
      <c r="AH82" s="57">
        <v>1.168</v>
      </c>
      <c r="BG82" s="57">
        <v>3.1</v>
      </c>
      <c r="BH82" s="57">
        <v>1.92</v>
      </c>
      <c r="BK82" s="33" t="str">
        <f t="shared" si="1"/>
        <v>#DIV/0!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BK83" s="33" t="str">
        <f t="shared" si="1"/>
        <v>#DIV/0!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BK84" s="33" t="str">
        <f t="shared" si="1"/>
        <v>#DIV/0!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BK85" s="33" t="str">
        <f t="shared" si="1"/>
        <v>#DIV/0!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BK86" s="33" t="str">
        <f t="shared" si="1"/>
        <v>#DIV/0!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BK87" s="33" t="str">
        <f t="shared" si="1"/>
        <v>#DIV/0!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BK88" s="33" t="str">
        <f t="shared" si="1"/>
        <v>#DIV/0!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BK89" s="33" t="str">
        <f t="shared" si="1"/>
        <v>#DIV/0!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BK90" s="33" t="str">
        <f t="shared" si="1"/>
        <v>#DIV/0!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2.063</v>
      </c>
      <c r="L91" s="57">
        <v>1.882</v>
      </c>
      <c r="O91" s="57">
        <v>1.843</v>
      </c>
      <c r="AG91" s="57">
        <v>0.35</v>
      </c>
      <c r="AH91" s="57">
        <v>0.207</v>
      </c>
      <c r="BG91" s="57">
        <v>1.19</v>
      </c>
      <c r="BH91" s="57">
        <v>0.63</v>
      </c>
      <c r="BK91" s="33" t="str">
        <f t="shared" si="1"/>
        <v>#DIV/0!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1.532</v>
      </c>
      <c r="L92" s="57">
        <v>1.501</v>
      </c>
      <c r="AG92" s="57">
        <v>1.27</v>
      </c>
      <c r="AH92" s="57">
        <v>0.681</v>
      </c>
      <c r="BG92" s="57">
        <v>0.75</v>
      </c>
      <c r="BH92" s="57">
        <v>0.401</v>
      </c>
      <c r="BK92" s="33" t="str">
        <f t="shared" si="1"/>
        <v>#DIV/0!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1.782</v>
      </c>
      <c r="L93" s="57">
        <v>1.741</v>
      </c>
      <c r="O93" s="57">
        <v>1.842</v>
      </c>
      <c r="AG93" s="57">
        <v>0.68</v>
      </c>
      <c r="AH93" s="57">
        <v>0.361</v>
      </c>
      <c r="BG93" s="57">
        <v>1.02</v>
      </c>
      <c r="BH93" s="57">
        <v>0.598</v>
      </c>
      <c r="BK93" s="33" t="str">
        <f t="shared" si="1"/>
        <v>#DIV/0!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BK94" s="33" t="str">
        <f t="shared" si="1"/>
        <v>#DIV/0!</v>
      </c>
    </row>
    <row r="95">
      <c r="A95" s="2"/>
      <c r="B95" s="76" t="s">
        <v>60</v>
      </c>
      <c r="C95" s="2" t="s">
        <v>112</v>
      </c>
      <c r="D95" s="3" t="s">
        <v>64</v>
      </c>
      <c r="E95" s="3"/>
      <c r="BK95" s="33" t="str">
        <f t="shared" si="1"/>
        <v>#DIV/0!</v>
      </c>
    </row>
    <row r="96">
      <c r="A96" s="2"/>
      <c r="B96" s="76" t="s">
        <v>60</v>
      </c>
      <c r="C96" s="2" t="s">
        <v>112</v>
      </c>
      <c r="D96" s="3" t="s">
        <v>64</v>
      </c>
      <c r="E96" s="3"/>
      <c r="BK96" s="33" t="str">
        <f t="shared" si="1"/>
        <v>#DIV/0!</v>
      </c>
    </row>
    <row r="97">
      <c r="A97" s="2"/>
      <c r="B97" s="76" t="s">
        <v>60</v>
      </c>
      <c r="C97" s="2" t="s">
        <v>112</v>
      </c>
      <c r="D97" s="3" t="s">
        <v>64</v>
      </c>
      <c r="E97" s="3"/>
      <c r="BK97" s="33" t="str">
        <f t="shared" si="1"/>
        <v>#DIV/0!</v>
      </c>
    </row>
    <row r="98">
      <c r="A98" s="2"/>
      <c r="B98" s="76" t="s">
        <v>60</v>
      </c>
      <c r="C98" s="2" t="s">
        <v>112</v>
      </c>
      <c r="D98" s="3" t="s">
        <v>64</v>
      </c>
      <c r="E98" s="3"/>
      <c r="BK98" s="33" t="str">
        <f t="shared" si="1"/>
        <v>#DIV/0!</v>
      </c>
    </row>
    <row r="99">
      <c r="A99" s="2"/>
      <c r="B99" s="76" t="s">
        <v>60</v>
      </c>
      <c r="C99" s="2" t="s">
        <v>112</v>
      </c>
      <c r="D99" s="3" t="s">
        <v>64</v>
      </c>
      <c r="E99" s="3"/>
      <c r="BK99" s="33" t="str">
        <f t="shared" si="1"/>
        <v>#DIV/0!</v>
      </c>
    </row>
    <row r="100">
      <c r="A100" s="2"/>
      <c r="B100" s="76" t="s">
        <v>60</v>
      </c>
      <c r="C100" s="2" t="s">
        <v>113</v>
      </c>
      <c r="D100" s="3" t="s">
        <v>64</v>
      </c>
      <c r="E100" s="3"/>
      <c r="BK100" s="33" t="str">
        <f t="shared" si="1"/>
        <v>#DIV/0!</v>
      </c>
    </row>
    <row r="101">
      <c r="A101" s="2"/>
      <c r="B101" s="76" t="s">
        <v>60</v>
      </c>
      <c r="C101" s="2" t="s">
        <v>113</v>
      </c>
      <c r="D101" s="3" t="s">
        <v>64</v>
      </c>
      <c r="E101" s="3"/>
      <c r="BK101" s="33" t="str">
        <f t="shared" si="1"/>
        <v>#DIV/0!</v>
      </c>
    </row>
    <row r="102">
      <c r="A102" s="2"/>
      <c r="B102" s="76" t="s">
        <v>60</v>
      </c>
      <c r="C102" s="2" t="s">
        <v>113</v>
      </c>
      <c r="D102" s="3" t="s">
        <v>64</v>
      </c>
      <c r="E102" s="3"/>
      <c r="BK102" s="33" t="str">
        <f t="shared" si="1"/>
        <v>#DIV/0!</v>
      </c>
    </row>
    <row r="103">
      <c r="A103" s="2"/>
      <c r="B103" s="76" t="s">
        <v>60</v>
      </c>
      <c r="C103" s="2" t="s">
        <v>113</v>
      </c>
      <c r="D103" s="3" t="s">
        <v>64</v>
      </c>
      <c r="E103" s="3"/>
      <c r="BK103" s="33" t="str">
        <f t="shared" si="1"/>
        <v>#DIV/0!</v>
      </c>
    </row>
    <row r="104">
      <c r="A104" s="2"/>
      <c r="B104" s="76" t="s">
        <v>60</v>
      </c>
      <c r="C104" s="2" t="s">
        <v>113</v>
      </c>
      <c r="D104" s="3" t="s">
        <v>64</v>
      </c>
      <c r="E104" s="3"/>
      <c r="BK104" s="33" t="str">
        <f t="shared" si="1"/>
        <v>#DIV/0!</v>
      </c>
    </row>
    <row r="105">
      <c r="A105" s="12"/>
      <c r="B105" s="76" t="s">
        <v>60</v>
      </c>
      <c r="C105" s="12" t="s">
        <v>114</v>
      </c>
      <c r="D105" s="12" t="s">
        <v>58</v>
      </c>
      <c r="E105" s="12"/>
      <c r="BK105" s="33" t="str">
        <f t="shared" si="1"/>
        <v>#DIV/0!</v>
      </c>
    </row>
    <row r="106">
      <c r="A106" s="12"/>
      <c r="B106" s="76" t="s">
        <v>60</v>
      </c>
      <c r="C106" s="12" t="s">
        <v>114</v>
      </c>
      <c r="D106" s="12" t="s">
        <v>58</v>
      </c>
      <c r="E106" s="12"/>
      <c r="BK106" s="33" t="str">
        <f t="shared" si="1"/>
        <v>#DIV/0!</v>
      </c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1.293</v>
      </c>
      <c r="L107" s="57">
        <v>1.288</v>
      </c>
      <c r="AG107" s="57">
        <v>2.88</v>
      </c>
      <c r="AH107" s="57">
        <v>1.54</v>
      </c>
      <c r="AL107" s="57">
        <v>2.824</v>
      </c>
      <c r="AO107" s="57">
        <v>2.469</v>
      </c>
      <c r="AR107" s="57">
        <v>2.774</v>
      </c>
      <c r="AU107" s="57">
        <v>2.479</v>
      </c>
      <c r="BG107" s="57">
        <v>2.256</v>
      </c>
      <c r="BH107" s="57">
        <v>1.291</v>
      </c>
      <c r="BK107" s="33">
        <f t="shared" si="1"/>
        <v>2.6365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BK108" s="33" t="str">
        <f t="shared" si="1"/>
        <v>#DIV/0!</v>
      </c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BK109" s="33" t="str">
        <f t="shared" si="1"/>
        <v>#DIV/0!</v>
      </c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1.416</v>
      </c>
      <c r="L110" s="57">
        <v>1.348</v>
      </c>
      <c r="O110" s="57">
        <v>1.334</v>
      </c>
      <c r="AG110" s="57">
        <v>1.37</v>
      </c>
      <c r="AH110" s="57">
        <v>0.779</v>
      </c>
      <c r="AL110" s="57">
        <v>3.949</v>
      </c>
      <c r="AO110" s="57">
        <v>3.938</v>
      </c>
      <c r="AR110" s="57">
        <v>3.778</v>
      </c>
      <c r="BG110" s="57">
        <v>2.2723</v>
      </c>
      <c r="BH110" s="57">
        <v>1.394</v>
      </c>
      <c r="BK110" s="33">
        <f t="shared" si="1"/>
        <v>3.888333333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1.683</v>
      </c>
      <c r="L111" s="57">
        <v>1.338</v>
      </c>
      <c r="O111" s="57">
        <v>1.56</v>
      </c>
      <c r="R111" s="57">
        <v>1.548</v>
      </c>
      <c r="AG111" s="57">
        <v>0.48</v>
      </c>
      <c r="AH111" s="57">
        <v>0.291</v>
      </c>
      <c r="BG111" s="57">
        <v>1.45</v>
      </c>
      <c r="BH111" s="57">
        <v>0.81</v>
      </c>
      <c r="BK111" s="33" t="str">
        <f t="shared" si="1"/>
        <v>#DIV/0!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1.288</v>
      </c>
      <c r="L112" s="57">
        <v>1.219</v>
      </c>
      <c r="AG112" s="57">
        <v>1.29</v>
      </c>
      <c r="AH112" s="57">
        <v>0.731</v>
      </c>
      <c r="BG112" s="57">
        <v>1.6</v>
      </c>
      <c r="BH112" s="57">
        <v>0.91</v>
      </c>
      <c r="BK112" s="33" t="str">
        <f t="shared" si="1"/>
        <v>#DIV/0!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BK113" s="33" t="str">
        <f t="shared" si="1"/>
        <v>#DIV/0!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BK114" s="33" t="str">
        <f t="shared" si="1"/>
        <v>#DIV/0!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BK115" s="33" t="str">
        <f t="shared" si="1"/>
        <v>#DIV/0!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BK116" s="33" t="str">
        <f t="shared" si="1"/>
        <v>#DIV/0!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  <c r="I117" s="57">
        <v>3.138</v>
      </c>
      <c r="L117" s="57">
        <v>3.37</v>
      </c>
      <c r="O117" s="57">
        <v>3.421</v>
      </c>
      <c r="R117" s="57">
        <v>4.188</v>
      </c>
      <c r="U117" s="57">
        <v>3.412</v>
      </c>
      <c r="X117" s="57">
        <v>3.168</v>
      </c>
      <c r="AA117" s="57">
        <v>2.993</v>
      </c>
      <c r="AG117" s="57">
        <v>0.49</v>
      </c>
      <c r="AH117" s="57">
        <v>0.273</v>
      </c>
      <c r="BK117" s="33" t="str">
        <f t="shared" si="1"/>
        <v>#DIV/0!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BK118" s="33" t="str">
        <f t="shared" si="1"/>
        <v>#DIV/0!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BK119" s="33" t="str">
        <f t="shared" si="1"/>
        <v>#DIV/0!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I120" s="57">
        <v>2.881</v>
      </c>
      <c r="L120" s="57">
        <v>3.403</v>
      </c>
      <c r="O120" s="57">
        <v>3.271</v>
      </c>
      <c r="R120" s="57">
        <v>3.341</v>
      </c>
      <c r="U120" s="57">
        <v>3.04</v>
      </c>
      <c r="X120" s="57">
        <v>3.314</v>
      </c>
      <c r="AG120" s="57">
        <v>2.48</v>
      </c>
      <c r="AH120" s="57">
        <v>1.325</v>
      </c>
      <c r="BK120" s="33" t="str">
        <f t="shared" si="1"/>
        <v>#DIV/0!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BK121" s="33" t="str">
        <f t="shared" si="1"/>
        <v>#DIV/0!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BK122" s="33" t="str">
        <f t="shared" si="1"/>
        <v>#DIV/0!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BK123" s="33" t="str">
        <f t="shared" si="1"/>
        <v>#DIV/0!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BK124" s="33" t="str">
        <f t="shared" si="1"/>
        <v>#DIV/0!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BK125" s="33" t="str">
        <f t="shared" si="1"/>
        <v>#DIV/0!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BK126" s="33" t="str">
        <f t="shared" si="1"/>
        <v>#DIV/0!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BK127" s="33" t="str">
        <f t="shared" si="1"/>
        <v>#DIV/0!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BK128" s="33" t="str">
        <f t="shared" si="1"/>
        <v>#DIV/0!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BK129" s="33" t="str">
        <f t="shared" si="1"/>
        <v>#DIV/0!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AG130" s="57">
        <v>0.36</v>
      </c>
      <c r="AH130" s="57">
        <v>0.202</v>
      </c>
      <c r="BK130" s="33" t="str">
        <f t="shared" si="1"/>
        <v>#DIV/0!</v>
      </c>
      <c r="BL130" s="57" t="s">
        <v>178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BK131" s="33" t="str">
        <f t="shared" si="1"/>
        <v>#DIV/0!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AL132" s="57">
        <v>2.931</v>
      </c>
      <c r="AO132" s="57">
        <v>3.03</v>
      </c>
      <c r="BG132" s="57">
        <v>1.13</v>
      </c>
      <c r="BH132" s="57">
        <v>0.632</v>
      </c>
      <c r="BK132" s="33">
        <f t="shared" si="1"/>
        <v>2.9805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AL133" s="57">
        <v>3.701</v>
      </c>
      <c r="AO133" s="57">
        <v>4.02</v>
      </c>
      <c r="AR133" s="57">
        <v>3.462</v>
      </c>
      <c r="AU133" s="57">
        <v>3.406</v>
      </c>
      <c r="AX133" s="57">
        <v>4.112</v>
      </c>
      <c r="BG133" s="57">
        <v>1.36</v>
      </c>
      <c r="BH133" s="57">
        <v>0.752</v>
      </c>
      <c r="BK133" s="33">
        <f t="shared" si="1"/>
        <v>3.7402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AL134" s="57">
        <v>2.709</v>
      </c>
      <c r="AO134" s="57">
        <v>2.92</v>
      </c>
      <c r="AR134" s="57">
        <v>2.313</v>
      </c>
      <c r="AU134" s="57">
        <v>2.2</v>
      </c>
      <c r="AX134" s="57">
        <v>2.962</v>
      </c>
      <c r="BA134" s="57">
        <v>2.801</v>
      </c>
      <c r="BG134" s="57">
        <v>4.208</v>
      </c>
      <c r="BH134" s="57">
        <v>2.473</v>
      </c>
      <c r="BK134" s="33">
        <f t="shared" si="1"/>
        <v>2.650833333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AL135" s="57">
        <v>2.02</v>
      </c>
      <c r="AO135" s="57">
        <v>2.305</v>
      </c>
      <c r="AR135" s="57">
        <v>1.933</v>
      </c>
      <c r="AU135" s="57">
        <v>2.298</v>
      </c>
      <c r="AX135" s="57">
        <v>2.189</v>
      </c>
      <c r="BG135" s="57">
        <v>1.4965</v>
      </c>
      <c r="BH135" s="57">
        <v>0.8664</v>
      </c>
      <c r="BK135" s="33">
        <f t="shared" si="1"/>
        <v>2.149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AL136" s="57">
        <v>2.716</v>
      </c>
      <c r="AO136" s="57">
        <v>2.668</v>
      </c>
      <c r="AR136" s="57">
        <v>2.716</v>
      </c>
      <c r="AU136" s="57">
        <v>2.668</v>
      </c>
      <c r="BG136" s="57">
        <v>1.73</v>
      </c>
      <c r="BH136" s="57">
        <v>0.944</v>
      </c>
      <c r="BK136" s="33">
        <f t="shared" si="1"/>
        <v>2.692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AG137" s="57">
        <v>1.05</v>
      </c>
      <c r="AH137" s="57">
        <v>0.579</v>
      </c>
      <c r="AL137" s="57">
        <v>3.069</v>
      </c>
      <c r="AO137" s="57">
        <v>3.048</v>
      </c>
      <c r="BK137" s="33">
        <f t="shared" si="1"/>
        <v>3.0585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AL138" s="57">
        <v>3.334</v>
      </c>
      <c r="AO138" s="57">
        <v>3.4</v>
      </c>
      <c r="BG138" s="57">
        <v>1.3483</v>
      </c>
      <c r="BH138" s="57">
        <v>0.7948</v>
      </c>
      <c r="BK138" s="33">
        <f t="shared" si="1"/>
        <v>3.367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AL139" s="57">
        <v>3.61</v>
      </c>
      <c r="AO139" s="57">
        <v>3.14</v>
      </c>
      <c r="AR139" s="57">
        <v>3.339</v>
      </c>
      <c r="AU139" s="57">
        <v>3.288</v>
      </c>
      <c r="BI139" s="57">
        <v>1.39</v>
      </c>
      <c r="BJ139" s="57">
        <v>0.889</v>
      </c>
      <c r="BK139" s="33">
        <f t="shared" si="1"/>
        <v>3.34425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AL140" s="57">
        <v>3.201</v>
      </c>
      <c r="AO140" s="57">
        <v>3.224</v>
      </c>
      <c r="BG140" s="57">
        <v>0.77</v>
      </c>
      <c r="BH140" s="57">
        <v>0.452</v>
      </c>
      <c r="BK140" s="33">
        <f t="shared" si="1"/>
        <v>3.2125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AL141" s="57">
        <v>2.571</v>
      </c>
      <c r="AO141" s="57">
        <v>2.469</v>
      </c>
      <c r="AR141" s="57">
        <v>2.736</v>
      </c>
      <c r="AU141" s="57">
        <v>2.446</v>
      </c>
      <c r="BG141" s="57">
        <v>1.05</v>
      </c>
      <c r="BH141" s="57">
        <v>0.598</v>
      </c>
      <c r="BI141" s="57">
        <v>0.08</v>
      </c>
      <c r="BJ141" s="57">
        <v>0.05</v>
      </c>
      <c r="BK141" s="33">
        <f t="shared" si="1"/>
        <v>2.5555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AL142" s="57">
        <v>1.899</v>
      </c>
      <c r="AO142" s="57">
        <v>2.08</v>
      </c>
      <c r="AR142" s="57">
        <v>2.016</v>
      </c>
      <c r="AU142" s="57">
        <v>2.1</v>
      </c>
      <c r="BG142" s="57">
        <v>1.74</v>
      </c>
      <c r="BH142" s="57">
        <v>1.002</v>
      </c>
      <c r="BK142" s="33">
        <f t="shared" si="1"/>
        <v>2.02375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AL143" s="57">
        <v>3.053</v>
      </c>
      <c r="AO143" s="57">
        <v>2.889</v>
      </c>
      <c r="BG143" s="57">
        <v>2.3092</v>
      </c>
      <c r="BH143" s="57">
        <v>1.357</v>
      </c>
      <c r="BK143" s="33">
        <f t="shared" si="1"/>
        <v>2.971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BK144" s="33" t="str">
        <f t="shared" si="1"/>
        <v>#DIV/0!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BK145" s="33" t="str">
        <f t="shared" si="1"/>
        <v>#DIV/0!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  <c r="BK146" s="33" t="str">
        <f t="shared" si="1"/>
        <v>#DIV/0!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BK147" s="33" t="str">
        <f t="shared" si="1"/>
        <v>#DIV/0!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BK148" s="33" t="str">
        <f t="shared" si="1"/>
        <v>#DIV/0!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1.698</v>
      </c>
      <c r="L149" s="57">
        <v>1.736</v>
      </c>
      <c r="O149" s="57">
        <v>1.75</v>
      </c>
      <c r="AG149" s="57">
        <v>1.27</v>
      </c>
      <c r="AH149" s="57">
        <v>0.708</v>
      </c>
      <c r="BG149" s="57">
        <v>1.83</v>
      </c>
      <c r="BH149" s="57">
        <v>1.006</v>
      </c>
      <c r="BK149" s="33" t="str">
        <f t="shared" si="1"/>
        <v>#DIV/0!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I150" s="57">
        <v>1.471</v>
      </c>
      <c r="L150" s="57">
        <v>1.501</v>
      </c>
      <c r="AG150" s="57">
        <v>1.08</v>
      </c>
      <c r="AH150" s="57">
        <v>0.596</v>
      </c>
      <c r="AL150" s="57">
        <v>3.464</v>
      </c>
      <c r="AO150" s="57">
        <v>3.671</v>
      </c>
      <c r="AR150" s="57">
        <v>3.57</v>
      </c>
      <c r="BG150" s="57">
        <v>1.971</v>
      </c>
      <c r="BH150" s="57">
        <v>1.125</v>
      </c>
      <c r="BK150" s="33">
        <f t="shared" si="1"/>
        <v>3.568333333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I151" s="57">
        <v>1.783</v>
      </c>
      <c r="L151" s="57">
        <v>1.682</v>
      </c>
      <c r="O151" s="57">
        <v>1.902</v>
      </c>
      <c r="AG151" s="57">
        <v>1.07</v>
      </c>
      <c r="AH151" s="57">
        <v>0.577</v>
      </c>
      <c r="AL151" s="57">
        <v>3.281</v>
      </c>
      <c r="AO151" s="57">
        <v>3.271</v>
      </c>
      <c r="BG151" s="57">
        <v>1.3847</v>
      </c>
      <c r="BH151" s="57">
        <v>0.812</v>
      </c>
      <c r="BK151" s="33">
        <f t="shared" si="1"/>
        <v>3.276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BK152" s="33" t="str">
        <f t="shared" si="1"/>
        <v>#DIV/0!</v>
      </c>
    </row>
    <row r="153">
      <c r="C153" s="93" t="s">
        <v>344</v>
      </c>
      <c r="D153" s="93" t="s">
        <v>344</v>
      </c>
      <c r="E153" s="93" t="s">
        <v>345</v>
      </c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86">
        <v>0.52</v>
      </c>
      <c r="BH153" s="86">
        <v>0.291</v>
      </c>
      <c r="BI153" s="94"/>
      <c r="BJ153" s="94"/>
      <c r="BK153" s="94"/>
      <c r="BL153" s="94"/>
      <c r="BM153" s="94"/>
      <c r="BN153" s="94"/>
      <c r="BO153" s="94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44706.0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G24" s="57">
        <v>10.0</v>
      </c>
      <c r="I24" s="57">
        <v>1.773</v>
      </c>
      <c r="L24" s="57">
        <v>1.82</v>
      </c>
      <c r="O24" s="57">
        <v>2.04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G27" s="57">
        <v>10.0</v>
      </c>
      <c r="I27" s="57">
        <v>2.032</v>
      </c>
      <c r="L27" s="57">
        <v>2.001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G30" s="57">
        <v>10.0</v>
      </c>
      <c r="I30" s="57">
        <v>1.812</v>
      </c>
      <c r="L30" s="57">
        <v>1.982</v>
      </c>
      <c r="O30" s="57">
        <v>1.9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AJ35" s="57">
        <v>3.65</v>
      </c>
      <c r="AM35" s="57">
        <v>3.83</v>
      </c>
      <c r="AP35" s="57">
        <v>3.86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G42" s="57">
        <v>10.0</v>
      </c>
      <c r="I42" s="57">
        <v>1.888</v>
      </c>
      <c r="L42" s="57">
        <v>1.843</v>
      </c>
      <c r="O42" s="57">
        <v>1.983</v>
      </c>
      <c r="R42" s="57">
        <v>1.984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G47" s="57">
        <v>10.0</v>
      </c>
      <c r="I47" s="57">
        <v>2.078</v>
      </c>
      <c r="L47" s="57">
        <v>2.043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G48" s="57">
        <v>10.0</v>
      </c>
      <c r="I48" s="57">
        <v>1.762</v>
      </c>
      <c r="L48" s="57">
        <v>2.168</v>
      </c>
      <c r="O48" s="57">
        <v>1.872</v>
      </c>
      <c r="AJ48" s="57">
        <v>3.13</v>
      </c>
      <c r="AM48" s="57">
        <v>2.7</v>
      </c>
      <c r="AP48" s="57">
        <v>2.75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AJ75" s="57">
        <v>2.52</v>
      </c>
      <c r="AM75" s="57">
        <v>2.68</v>
      </c>
      <c r="AP75" s="57">
        <v>2.72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AJ82" s="57">
        <v>3.07</v>
      </c>
      <c r="AM82" s="57">
        <v>2.65</v>
      </c>
      <c r="AP82" s="57">
        <v>2.91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AJ91" s="57">
        <v>2.92</v>
      </c>
      <c r="AM91" s="57">
        <v>3.5</v>
      </c>
      <c r="AP91" s="57">
        <v>3.18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AJ92" s="57">
        <v>2.7</v>
      </c>
      <c r="AM92" s="57">
        <v>2.61</v>
      </c>
      <c r="AP92" s="57">
        <v>2.36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AJ93" s="57">
        <v>2.37</v>
      </c>
      <c r="AM93" s="57">
        <v>2.21</v>
      </c>
      <c r="AP93" s="57">
        <v>1.96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AJ111" s="57">
        <v>3.47</v>
      </c>
      <c r="AM111" s="57">
        <v>3.27</v>
      </c>
      <c r="AP111" s="57">
        <v>3.29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AJ112" s="57">
        <v>3.3</v>
      </c>
      <c r="AM112" s="57">
        <v>2.92</v>
      </c>
      <c r="AP112" s="57">
        <v>2.83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1.712</v>
      </c>
      <c r="L113" s="57">
        <v>1.897</v>
      </c>
      <c r="O113" s="57">
        <v>1.844</v>
      </c>
      <c r="AG113" s="57">
        <v>1.42</v>
      </c>
      <c r="AH113" s="57">
        <v>0.7909</v>
      </c>
      <c r="AJ113" s="57">
        <v>3.658</v>
      </c>
      <c r="AM113" s="57">
        <v>2.448</v>
      </c>
      <c r="AP113" s="57">
        <v>2.179</v>
      </c>
      <c r="AS113" s="57">
        <v>2.498</v>
      </c>
      <c r="AV113" s="57">
        <v>2.646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I114" s="57">
        <v>1.79</v>
      </c>
      <c r="L114" s="57">
        <v>1.798</v>
      </c>
      <c r="O114" s="57">
        <v>1.6</v>
      </c>
      <c r="AG114" s="57">
        <v>2.15</v>
      </c>
      <c r="AH114" s="57">
        <v>1.1338</v>
      </c>
      <c r="AJ114" s="57">
        <v>3.05</v>
      </c>
      <c r="AM114" s="57">
        <v>3.0</v>
      </c>
      <c r="AP114" s="57">
        <v>2.95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1.781</v>
      </c>
      <c r="L115" s="57">
        <v>1.778</v>
      </c>
      <c r="O115" s="57">
        <v>1.742</v>
      </c>
      <c r="AG115" s="57">
        <v>2.33</v>
      </c>
      <c r="AH115" s="57">
        <v>0.12419</v>
      </c>
      <c r="AJ115" s="57">
        <v>3.374</v>
      </c>
      <c r="AM115" s="57">
        <v>3.134</v>
      </c>
      <c r="AP115" s="57">
        <v>3.09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1.668</v>
      </c>
      <c r="L116" s="57">
        <v>1.78</v>
      </c>
      <c r="O116" s="57">
        <v>1.569</v>
      </c>
      <c r="AJ116" s="57">
        <v>3.35</v>
      </c>
      <c r="AM116" s="57">
        <v>3.25</v>
      </c>
      <c r="AP116" s="57">
        <v>3.6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  <c r="AJ118" s="57">
        <v>3.438</v>
      </c>
      <c r="AM118" s="57">
        <v>2.459</v>
      </c>
      <c r="AP118" s="57">
        <v>3.234</v>
      </c>
      <c r="AS118" s="57">
        <v>3.412</v>
      </c>
      <c r="AV118" s="57">
        <v>3.578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I119" s="57">
        <v>3.75</v>
      </c>
      <c r="L119" s="57">
        <v>3.55</v>
      </c>
      <c r="O119" s="57">
        <v>3.45</v>
      </c>
      <c r="R119" s="57">
        <v>3.65</v>
      </c>
      <c r="AJ119" s="57">
        <v>4.372</v>
      </c>
      <c r="AM119" s="57">
        <v>3.972</v>
      </c>
      <c r="AP119" s="57">
        <v>3.789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  <c r="AJ120" s="57">
        <v>4.8</v>
      </c>
      <c r="AM120" s="57">
        <v>3.4</v>
      </c>
      <c r="AP120" s="57">
        <v>4.35</v>
      </c>
      <c r="AS120" s="57">
        <v>4.5</v>
      </c>
      <c r="AV120" s="57">
        <v>4.8</v>
      </c>
      <c r="AY120" s="57">
        <v>4.65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  <c r="I121" s="57">
        <v>4.0</v>
      </c>
      <c r="L121" s="57">
        <v>4.8</v>
      </c>
      <c r="O121" s="57">
        <v>3.85</v>
      </c>
      <c r="R121" s="57">
        <v>4.3</v>
      </c>
      <c r="U121" s="57">
        <v>4.25</v>
      </c>
      <c r="X121" s="57">
        <v>4.05</v>
      </c>
      <c r="AJ121" s="57">
        <v>4.89</v>
      </c>
      <c r="AM121" s="57">
        <v>4.93</v>
      </c>
      <c r="AP121" s="57">
        <v>4.9</v>
      </c>
      <c r="AS121" s="57">
        <v>4.89</v>
      </c>
      <c r="AV121" s="57">
        <v>4.89</v>
      </c>
      <c r="AY121" s="57">
        <v>4.82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4.55</v>
      </c>
      <c r="L122" s="57">
        <v>4.15</v>
      </c>
      <c r="O122" s="57">
        <v>4.35</v>
      </c>
      <c r="R122" s="57">
        <v>4.975</v>
      </c>
      <c r="U122" s="57">
        <v>5.25</v>
      </c>
      <c r="X122" s="57">
        <v>4.45</v>
      </c>
      <c r="AJ122" s="57">
        <v>4.458</v>
      </c>
      <c r="AM122" s="57">
        <v>4.648</v>
      </c>
      <c r="AP122" s="57">
        <v>4.554</v>
      </c>
      <c r="AS122" s="57">
        <v>4.188</v>
      </c>
      <c r="AV122" s="57">
        <v>4.388</v>
      </c>
      <c r="AY122" s="57">
        <v>4.129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I123" s="57">
        <v>0.638</v>
      </c>
      <c r="L123" s="57">
        <v>0.897</v>
      </c>
      <c r="O123" s="57">
        <v>0.838</v>
      </c>
      <c r="R123" s="57">
        <v>0.712</v>
      </c>
      <c r="U123" s="57">
        <v>1.04</v>
      </c>
      <c r="X123" s="57">
        <v>0.8</v>
      </c>
      <c r="AG123" s="57">
        <v>1.35</v>
      </c>
      <c r="AH123" s="57">
        <v>0.8296</v>
      </c>
      <c r="AJ123" s="57">
        <v>3.408</v>
      </c>
      <c r="AM123" s="57">
        <v>2.301</v>
      </c>
      <c r="AP123" s="57">
        <v>2.3</v>
      </c>
      <c r="AS123" s="57">
        <v>2.928</v>
      </c>
      <c r="AV123" s="57">
        <v>1.876</v>
      </c>
      <c r="AY123" s="57">
        <v>3.516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I124" s="57">
        <v>1.3</v>
      </c>
      <c r="L124" s="57">
        <v>1.42</v>
      </c>
      <c r="O124" s="57">
        <v>0.72</v>
      </c>
      <c r="R124" s="57">
        <v>0.62</v>
      </c>
      <c r="U124" s="57">
        <v>1.63</v>
      </c>
      <c r="X124" s="57">
        <v>0.855</v>
      </c>
      <c r="AG124" s="57">
        <v>1.15</v>
      </c>
      <c r="AH124" s="57">
        <v>0.6994</v>
      </c>
      <c r="AJ124" s="57">
        <v>1.609</v>
      </c>
      <c r="AM124" s="57">
        <v>2.854</v>
      </c>
      <c r="AP124" s="57">
        <v>1.738</v>
      </c>
      <c r="AS124" s="57">
        <v>2.681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I125" s="57">
        <v>1.005</v>
      </c>
      <c r="L125" s="57">
        <v>0.51</v>
      </c>
      <c r="O125" s="57">
        <v>0.38</v>
      </c>
      <c r="R125" s="57">
        <v>0.75</v>
      </c>
      <c r="U125" s="57">
        <v>0.4</v>
      </c>
      <c r="X125" s="57">
        <v>0.457</v>
      </c>
      <c r="AG125" s="57">
        <v>0.62</v>
      </c>
      <c r="AH125" s="57">
        <v>0.3351</v>
      </c>
      <c r="AJ125" s="57">
        <v>1.878</v>
      </c>
      <c r="AM125" s="57">
        <v>2.143</v>
      </c>
      <c r="AP125" s="57">
        <v>1.918</v>
      </c>
      <c r="AS125" s="57">
        <v>2.463</v>
      </c>
      <c r="AV125" s="57">
        <v>2.208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I126" s="57">
        <v>2.213</v>
      </c>
      <c r="L126" s="57">
        <v>1.68</v>
      </c>
      <c r="O126" s="57">
        <v>2.142</v>
      </c>
      <c r="R126" s="57">
        <v>1.88</v>
      </c>
      <c r="AG126" s="57">
        <v>1.42</v>
      </c>
      <c r="AH126" s="57">
        <v>0.7335</v>
      </c>
      <c r="AJ126" s="57">
        <v>2.641</v>
      </c>
      <c r="AM126" s="57">
        <v>2.689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I127" s="57">
        <v>1.313</v>
      </c>
      <c r="L127" s="57">
        <v>0.908</v>
      </c>
      <c r="O127" s="57">
        <v>0.998</v>
      </c>
      <c r="R127" s="57">
        <v>0.942</v>
      </c>
      <c r="U127" s="57">
        <v>0.827</v>
      </c>
      <c r="X127" s="57">
        <v>1.28</v>
      </c>
      <c r="AG127" s="57">
        <v>0.53</v>
      </c>
      <c r="AH127" s="57">
        <v>0.3225</v>
      </c>
      <c r="AJ127" s="57">
        <v>2.243</v>
      </c>
      <c r="AM127" s="57">
        <v>2.19</v>
      </c>
      <c r="AP127" s="57">
        <v>1.58</v>
      </c>
      <c r="AS127" s="57">
        <v>1.845</v>
      </c>
      <c r="AV127" s="57">
        <v>1.998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I128" s="57">
        <v>1.43</v>
      </c>
      <c r="L128" s="57">
        <v>1.326</v>
      </c>
      <c r="O128" s="57">
        <v>1.347</v>
      </c>
      <c r="AG128" s="57">
        <v>0.67</v>
      </c>
      <c r="AH128" s="57">
        <v>0.3532</v>
      </c>
      <c r="AJ128" s="57">
        <v>2.855</v>
      </c>
      <c r="AM128" s="57">
        <v>2.932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I129" s="57">
        <v>1.95</v>
      </c>
      <c r="L129" s="57">
        <v>1.35</v>
      </c>
      <c r="O129" s="57">
        <v>1.35</v>
      </c>
      <c r="AG129" s="57">
        <v>2.33</v>
      </c>
      <c r="AH129" s="57">
        <v>1.2123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I130" s="57">
        <v>1.668</v>
      </c>
      <c r="L130" s="57">
        <v>1.473</v>
      </c>
      <c r="O130" s="57">
        <v>1.52</v>
      </c>
      <c r="AG130" s="57">
        <v>2.37</v>
      </c>
      <c r="AH130" s="57">
        <v>1.2072</v>
      </c>
      <c r="AJ130" s="57">
        <v>3.29</v>
      </c>
      <c r="AM130" s="57">
        <v>3.328</v>
      </c>
      <c r="AP130" s="57">
        <v>3.138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I131" s="57">
        <v>1.79</v>
      </c>
      <c r="L131" s="57">
        <v>1.32</v>
      </c>
      <c r="O131" s="57">
        <v>1.45</v>
      </c>
      <c r="AG131" s="57">
        <v>0.78</v>
      </c>
      <c r="AH131" s="57">
        <v>0.4056</v>
      </c>
      <c r="AJ131" s="57">
        <v>2.95</v>
      </c>
      <c r="AM131" s="57">
        <v>3.3</v>
      </c>
      <c r="AP131" s="57">
        <v>3.4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1.7</v>
      </c>
      <c r="L132" s="57">
        <v>1.85</v>
      </c>
      <c r="AG132" s="57">
        <v>1.8</v>
      </c>
      <c r="AH132" s="57">
        <v>0.9548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1.65</v>
      </c>
      <c r="L133" s="57">
        <v>1.65</v>
      </c>
      <c r="AG133" s="57">
        <v>0.77</v>
      </c>
      <c r="AH133" s="57">
        <v>0.4111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1.2</v>
      </c>
      <c r="L134" s="57">
        <v>1.72</v>
      </c>
      <c r="O134" s="57">
        <v>1.15</v>
      </c>
      <c r="R134" s="57">
        <v>1.75</v>
      </c>
      <c r="AG134" s="57">
        <v>0.47</v>
      </c>
      <c r="AH134" s="57">
        <v>0.3003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1.25</v>
      </c>
      <c r="L135" s="57">
        <v>1.25</v>
      </c>
      <c r="O135" s="57">
        <v>1.1</v>
      </c>
      <c r="R135" s="57">
        <v>1.3</v>
      </c>
      <c r="U135" s="57">
        <v>1.41</v>
      </c>
      <c r="X135" s="57">
        <v>1.5</v>
      </c>
      <c r="AG135" s="57">
        <v>1.45</v>
      </c>
      <c r="AH135" s="57">
        <v>0.7924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1.75</v>
      </c>
      <c r="L136" s="57">
        <v>1.65</v>
      </c>
      <c r="AG136" s="57">
        <v>0.91</v>
      </c>
      <c r="AH136" s="57">
        <v>0.4909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1.45</v>
      </c>
      <c r="L137" s="57">
        <v>1.55</v>
      </c>
      <c r="AG137" s="57">
        <v>0.86</v>
      </c>
      <c r="AH137" s="57">
        <v>0.4688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I138" s="57">
        <v>2.01</v>
      </c>
      <c r="L138" s="57">
        <v>2.15</v>
      </c>
      <c r="O138" s="57">
        <v>2.0</v>
      </c>
      <c r="AG138" s="57">
        <v>1.15</v>
      </c>
      <c r="AH138" s="57">
        <v>0.628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I139" s="57">
        <v>1.9</v>
      </c>
      <c r="L139" s="57">
        <v>2.07</v>
      </c>
      <c r="AG139" s="57">
        <v>0.92</v>
      </c>
      <c r="AH139" s="57">
        <v>0.5048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I140" s="57">
        <v>1.8</v>
      </c>
      <c r="L140" s="57">
        <v>1.75</v>
      </c>
      <c r="AG140" s="57">
        <v>1.49</v>
      </c>
      <c r="AH140" s="57">
        <v>0.8267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I141" s="57">
        <v>1.21</v>
      </c>
      <c r="L141" s="57">
        <v>1.5</v>
      </c>
      <c r="O141" s="57">
        <v>1.75</v>
      </c>
      <c r="R141" s="57">
        <v>1.21</v>
      </c>
      <c r="U141" s="57">
        <v>1.3</v>
      </c>
      <c r="AG141" s="57">
        <v>1.49</v>
      </c>
      <c r="AH141" s="57">
        <v>0.8477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I142" s="57">
        <v>1.65</v>
      </c>
      <c r="L142" s="57">
        <v>1.45</v>
      </c>
      <c r="O142" s="57">
        <v>1.23</v>
      </c>
      <c r="R142" s="57">
        <v>1.175</v>
      </c>
      <c r="AG142" s="57">
        <v>1.12</v>
      </c>
      <c r="AH142" s="57">
        <v>0.6963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I143" s="57">
        <v>1.95</v>
      </c>
      <c r="L143" s="57">
        <v>1.875</v>
      </c>
      <c r="AG143" s="57">
        <v>1.84</v>
      </c>
      <c r="AH143" s="57">
        <v>0.9986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I144" s="57">
        <v>2.258</v>
      </c>
      <c r="L144" s="57">
        <v>2.85</v>
      </c>
      <c r="O144" s="57">
        <v>2.713</v>
      </c>
      <c r="AG144" s="57">
        <v>1.03</v>
      </c>
      <c r="AH144" s="57">
        <v>0.5562</v>
      </c>
      <c r="AJ144" s="57">
        <v>3.15</v>
      </c>
      <c r="AM144" s="57">
        <v>3.2</v>
      </c>
      <c r="AP144" s="57">
        <v>3.2</v>
      </c>
      <c r="AS144" s="57">
        <v>3.334</v>
      </c>
      <c r="AV144" s="57">
        <v>2.753</v>
      </c>
      <c r="AY144" s="57">
        <v>2.513</v>
      </c>
      <c r="BB144" s="57">
        <v>2.883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I145" s="57">
        <v>2.008</v>
      </c>
      <c r="L145" s="57">
        <v>1.956</v>
      </c>
      <c r="O145" s="57">
        <v>2.348</v>
      </c>
      <c r="AG145" s="57">
        <v>1.19</v>
      </c>
      <c r="AH145" s="57">
        <v>0.6405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I147" s="57">
        <v>1.838</v>
      </c>
      <c r="L147" s="57">
        <v>2.008</v>
      </c>
      <c r="O147" s="57">
        <v>2.1</v>
      </c>
      <c r="AG147" s="57">
        <v>3.02</v>
      </c>
      <c r="AH147" s="57">
        <v>1.5873</v>
      </c>
      <c r="AJ147" s="57">
        <v>3.189</v>
      </c>
      <c r="AM147" s="57">
        <v>3.148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I148" s="57">
        <v>1.608</v>
      </c>
      <c r="L148" s="57">
        <v>1.43</v>
      </c>
      <c r="O148" s="57">
        <v>1.62</v>
      </c>
      <c r="AG148" s="57">
        <v>1.16</v>
      </c>
      <c r="AH148" s="57">
        <v>0.6283</v>
      </c>
      <c r="AJ148" s="57">
        <v>4.5</v>
      </c>
      <c r="AM148" s="57">
        <v>3.6</v>
      </c>
      <c r="AP148" s="57">
        <v>3.85</v>
      </c>
      <c r="AS148" s="57">
        <v>4.0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AJ149" s="57">
        <v>2.09</v>
      </c>
      <c r="AM149" s="57">
        <v>2.14</v>
      </c>
      <c r="AP149" s="57">
        <v>2.43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AG151" s="57">
        <v>0.91</v>
      </c>
      <c r="AH151" s="57">
        <v>0.496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  <c r="I152" s="57">
        <v>1.64</v>
      </c>
      <c r="L152" s="57">
        <v>1.93</v>
      </c>
      <c r="O152" s="57">
        <v>1.638</v>
      </c>
      <c r="AG152" s="57">
        <v>1.0</v>
      </c>
      <c r="AH152" s="57">
        <v>0.536</v>
      </c>
      <c r="AJ152" s="57">
        <v>3.45</v>
      </c>
      <c r="AM152" s="57">
        <v>3.05</v>
      </c>
      <c r="AP152" s="57">
        <v>3.4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77">
        <v>44706.0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I7" s="57">
        <v>2.22</v>
      </c>
      <c r="L7" s="57">
        <v>2.5</v>
      </c>
      <c r="O7" s="57">
        <v>2.75</v>
      </c>
      <c r="R7" s="57">
        <v>2.7</v>
      </c>
      <c r="AG7" s="57">
        <v>0.4285</v>
      </c>
      <c r="AJ7" s="57">
        <v>5.6</v>
      </c>
      <c r="AM7" s="57">
        <v>5.7</v>
      </c>
      <c r="AP7" s="57">
        <v>5.5</v>
      </c>
      <c r="BE7" s="57">
        <v>1.1974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I9" s="57">
        <v>2.7</v>
      </c>
      <c r="L9" s="57">
        <v>2.6</v>
      </c>
      <c r="O9" s="57">
        <v>2.6</v>
      </c>
      <c r="AG9" s="57">
        <v>0.7666</v>
      </c>
      <c r="AJ9" s="57">
        <v>4.7</v>
      </c>
      <c r="AM9" s="57">
        <v>4.2</v>
      </c>
      <c r="AP9" s="57">
        <v>3.2</v>
      </c>
      <c r="AS9" s="57">
        <v>4.3</v>
      </c>
      <c r="BE9" s="57">
        <v>0.9121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I18" s="57">
        <v>4.2</v>
      </c>
      <c r="L18" s="57">
        <v>3.7</v>
      </c>
      <c r="O18" s="57">
        <v>3.6</v>
      </c>
      <c r="AG18" s="57">
        <v>0.9487</v>
      </c>
      <c r="AJ18" s="57">
        <v>4.5</v>
      </c>
      <c r="AM18" s="57">
        <v>4.6</v>
      </c>
      <c r="AP18" s="57">
        <v>4.6</v>
      </c>
      <c r="BE18" s="57">
        <v>0.7464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I24" s="57">
        <v>4.0</v>
      </c>
      <c r="L24" s="57">
        <v>3.8</v>
      </c>
      <c r="O24" s="57">
        <v>3.9</v>
      </c>
      <c r="AG24" s="57">
        <v>0.6927</v>
      </c>
      <c r="AJ24" s="57">
        <v>4.1</v>
      </c>
      <c r="AM24" s="57">
        <v>3.6</v>
      </c>
      <c r="AP24" s="57">
        <v>4.1</v>
      </c>
      <c r="BE24" s="57">
        <v>0.7344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I27" s="57">
        <v>3.2</v>
      </c>
      <c r="L27" s="57">
        <v>3.4</v>
      </c>
      <c r="O27" s="57">
        <v>3.2</v>
      </c>
      <c r="AG27" s="57">
        <v>0.5822</v>
      </c>
      <c r="AJ27" s="57">
        <v>3.8</v>
      </c>
      <c r="AM27" s="57">
        <v>3.85</v>
      </c>
      <c r="AP27" s="57">
        <v>4.0</v>
      </c>
      <c r="BE27" s="57">
        <v>0.1706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I30" s="57">
        <v>4.85</v>
      </c>
      <c r="L30" s="57">
        <v>4.37</v>
      </c>
      <c r="O30" s="57">
        <v>4.8</v>
      </c>
      <c r="R30" s="57">
        <v>4.5</v>
      </c>
      <c r="AG30" s="57">
        <v>0.5218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I31" s="57">
        <v>2.0</v>
      </c>
      <c r="L31" s="57">
        <v>2.25</v>
      </c>
      <c r="O31" s="57">
        <v>1.9</v>
      </c>
      <c r="AJ31" s="57">
        <v>5.1</v>
      </c>
      <c r="AM31" s="57">
        <v>4.8</v>
      </c>
      <c r="AP31" s="57">
        <v>5.1</v>
      </c>
      <c r="BE31" s="57">
        <v>1.8796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I32" s="57">
        <v>2.4</v>
      </c>
      <c r="L32" s="57">
        <v>2.3</v>
      </c>
      <c r="O32" s="57">
        <v>2.4</v>
      </c>
      <c r="AG32" s="57">
        <v>0.75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I33" s="57">
        <v>1.78</v>
      </c>
      <c r="L33" s="57">
        <v>2.33</v>
      </c>
      <c r="O33" s="57">
        <v>1.89</v>
      </c>
      <c r="R33" s="57">
        <v>2.02</v>
      </c>
      <c r="AG33" s="57">
        <v>0.7702</v>
      </c>
      <c r="AJ33" s="57">
        <v>3.7</v>
      </c>
      <c r="AM33" s="57">
        <v>3.75</v>
      </c>
      <c r="AP33" s="57">
        <v>3.8</v>
      </c>
      <c r="AS33" s="57">
        <v>3.7</v>
      </c>
      <c r="BE33" s="57">
        <v>0.6502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I34" s="57">
        <v>4.2</v>
      </c>
      <c r="L34" s="57">
        <v>4.0</v>
      </c>
      <c r="O34" s="57">
        <v>4.0</v>
      </c>
      <c r="AJ34" s="57">
        <v>4.6</v>
      </c>
      <c r="AM34" s="57">
        <v>4.6</v>
      </c>
      <c r="AP34" s="57">
        <v>4.7</v>
      </c>
      <c r="BE34" s="57">
        <v>0.5552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I35" s="57">
        <v>1.39</v>
      </c>
      <c r="L35" s="57">
        <v>1.78</v>
      </c>
      <c r="O35" s="57">
        <v>2.21</v>
      </c>
      <c r="R35" s="57">
        <v>2.3</v>
      </c>
      <c r="U35" s="57">
        <v>1.4</v>
      </c>
      <c r="AG35" s="57">
        <v>0.52</v>
      </c>
      <c r="AJ35" s="57">
        <v>4.2</v>
      </c>
      <c r="AM35" s="57">
        <v>3.8</v>
      </c>
      <c r="AP35" s="57">
        <v>4.3</v>
      </c>
      <c r="BE35" s="57">
        <v>0.7711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I42" s="57">
        <v>3.3</v>
      </c>
      <c r="L42" s="57">
        <v>3.25</v>
      </c>
      <c r="O42" s="57">
        <v>2.9</v>
      </c>
      <c r="AG42" s="57">
        <v>1.0724</v>
      </c>
      <c r="AJ42" s="57">
        <v>3.1</v>
      </c>
      <c r="AM42" s="57">
        <v>3.1</v>
      </c>
      <c r="AP42" s="57">
        <v>3.2</v>
      </c>
      <c r="AS42" s="57">
        <v>3.3</v>
      </c>
      <c r="BE42" s="57">
        <v>2.086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I46" s="57">
        <v>1.1</v>
      </c>
      <c r="L46" s="57">
        <v>1.0</v>
      </c>
      <c r="O46" s="57">
        <v>1.25</v>
      </c>
      <c r="AG46" s="57">
        <v>0.6687</v>
      </c>
      <c r="AJ46" s="57">
        <v>3.4</v>
      </c>
      <c r="AM46" s="57">
        <v>3.1</v>
      </c>
      <c r="AP46" s="57">
        <v>3.7</v>
      </c>
      <c r="AS46" s="57">
        <v>3.6</v>
      </c>
      <c r="BE46" s="57">
        <v>1.0206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I47" s="57">
        <v>3.8</v>
      </c>
      <c r="L47" s="57">
        <v>3.6</v>
      </c>
      <c r="O47" s="57">
        <v>4.0</v>
      </c>
      <c r="AG47" s="57">
        <v>0.2601</v>
      </c>
      <c r="AJ47" s="57">
        <v>4.8</v>
      </c>
      <c r="AM47" s="57">
        <v>4.6</v>
      </c>
      <c r="BE47" s="57">
        <v>0.2318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I48" s="57">
        <v>3.7</v>
      </c>
      <c r="L48" s="57">
        <v>3.4</v>
      </c>
      <c r="O48" s="57">
        <v>3.2</v>
      </c>
      <c r="R48" s="57">
        <v>3.2</v>
      </c>
      <c r="AG48" s="57">
        <v>1.3271</v>
      </c>
      <c r="AJ48" s="57">
        <v>4.5</v>
      </c>
      <c r="AM48" s="57">
        <v>4.3</v>
      </c>
      <c r="AP48" s="57">
        <v>3.8</v>
      </c>
      <c r="AS48" s="57">
        <v>4.2</v>
      </c>
      <c r="BE48" s="57">
        <v>0.7609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I53" s="57">
        <v>2.18</v>
      </c>
      <c r="L53" s="57">
        <v>2.2</v>
      </c>
      <c r="O53" s="57">
        <v>2.18</v>
      </c>
      <c r="AG53" s="57">
        <v>1.0465</v>
      </c>
      <c r="AJ53" s="57">
        <v>4.6</v>
      </c>
      <c r="AM53" s="57">
        <v>4.5</v>
      </c>
      <c r="AP53" s="57">
        <v>4.4</v>
      </c>
      <c r="BE53" s="57">
        <v>0.4273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AG74" s="57">
        <v>1.98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I75" s="57">
        <v>3.9</v>
      </c>
      <c r="L75" s="57">
        <v>2.84</v>
      </c>
      <c r="O75" s="57">
        <v>2.85</v>
      </c>
      <c r="AG75" s="57">
        <v>1.0567</v>
      </c>
      <c r="AJ75" s="57">
        <v>3.5</v>
      </c>
      <c r="AM75" s="57">
        <v>3.6</v>
      </c>
      <c r="AP75" s="57">
        <v>3.8</v>
      </c>
      <c r="BE75" s="57">
        <v>0.9587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I82" s="57">
        <v>2.1</v>
      </c>
      <c r="L82" s="57">
        <v>2.15</v>
      </c>
      <c r="O82" s="57">
        <v>2.09</v>
      </c>
      <c r="AG82" s="57">
        <v>1.4638</v>
      </c>
      <c r="AJ82" s="57">
        <v>4.25</v>
      </c>
      <c r="AM82" s="57">
        <v>4.4</v>
      </c>
      <c r="AP82" s="57">
        <v>4.5</v>
      </c>
      <c r="BE82" s="57">
        <v>1.5767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I91" s="57">
        <v>3.3</v>
      </c>
      <c r="L91" s="57">
        <v>3.7</v>
      </c>
      <c r="O91" s="57">
        <v>3.6</v>
      </c>
      <c r="AG91" s="57">
        <v>0.5509</v>
      </c>
      <c r="AJ91" s="57">
        <v>4.5</v>
      </c>
      <c r="AM91" s="57">
        <v>4.7</v>
      </c>
      <c r="AP91" s="57">
        <v>4.1</v>
      </c>
      <c r="BE91" s="57">
        <v>0.3612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I92" s="57">
        <v>3.2</v>
      </c>
      <c r="L92" s="57">
        <v>3.2</v>
      </c>
      <c r="O92" s="57">
        <v>3.0</v>
      </c>
      <c r="AG92" s="57">
        <v>0.6726</v>
      </c>
      <c r="AJ92" s="57">
        <v>3.55</v>
      </c>
      <c r="AM92" s="57">
        <v>3.4</v>
      </c>
      <c r="AP92" s="57">
        <v>3.4</v>
      </c>
      <c r="BE92" s="57">
        <v>0.6203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I93" s="57">
        <v>2.9</v>
      </c>
      <c r="L93" s="57">
        <v>2.7</v>
      </c>
      <c r="O93" s="57">
        <v>2.7</v>
      </c>
      <c r="AG93" s="57">
        <v>0.9217</v>
      </c>
      <c r="AJ93" s="57">
        <v>3.7</v>
      </c>
      <c r="AM93" s="57">
        <v>4.1</v>
      </c>
      <c r="AP93" s="57">
        <v>4.0</v>
      </c>
      <c r="AS93" s="57">
        <v>3.6</v>
      </c>
      <c r="AV93" s="57">
        <v>4.2</v>
      </c>
      <c r="BE93" s="57">
        <v>0.7412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I107" s="57">
        <v>3.6</v>
      </c>
      <c r="L107" s="57">
        <v>3.4</v>
      </c>
      <c r="O107" s="57">
        <v>3.6</v>
      </c>
      <c r="AG107" s="57">
        <v>0.9886</v>
      </c>
      <c r="AJ107" s="57">
        <v>4.8</v>
      </c>
      <c r="AM107" s="57">
        <v>4.6</v>
      </c>
      <c r="AP107" s="57">
        <v>4.5</v>
      </c>
      <c r="BE107" s="57">
        <v>1.3784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I110" s="57">
        <v>2.8</v>
      </c>
      <c r="L110" s="57">
        <v>3.1</v>
      </c>
      <c r="O110" s="57">
        <v>2.8</v>
      </c>
      <c r="AG110" s="57">
        <v>1.277</v>
      </c>
      <c r="AJ110" s="57">
        <v>3.8</v>
      </c>
      <c r="AM110" s="57">
        <v>3.9</v>
      </c>
      <c r="AP110" s="57">
        <v>4.3</v>
      </c>
      <c r="AS110" s="57">
        <v>3.9</v>
      </c>
      <c r="BE110" s="57">
        <v>1.1934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  <c r="I111" s="57">
        <v>2.3</v>
      </c>
      <c r="L111" s="57">
        <v>2.5</v>
      </c>
      <c r="O111" s="57">
        <v>2.74</v>
      </c>
      <c r="R111" s="57">
        <v>2.15</v>
      </c>
      <c r="U111" s="57">
        <v>2.1</v>
      </c>
      <c r="AG111" s="57">
        <v>1.0739</v>
      </c>
      <c r="AJ111" s="57">
        <v>4.0</v>
      </c>
      <c r="AM111" s="57">
        <v>4.5</v>
      </c>
      <c r="AP111" s="57">
        <v>4.2</v>
      </c>
      <c r="AS111" s="57">
        <v>4.1</v>
      </c>
      <c r="BE111" s="57">
        <v>1.2352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  <c r="I112" s="57">
        <v>4.1</v>
      </c>
      <c r="L112" s="57">
        <v>3.6</v>
      </c>
      <c r="O112" s="57">
        <v>4.5</v>
      </c>
      <c r="R112" s="57">
        <v>3.2</v>
      </c>
      <c r="U112" s="57">
        <v>4.1</v>
      </c>
      <c r="AG112" s="57">
        <v>0.4249</v>
      </c>
      <c r="AJ112" s="57">
        <v>5.3</v>
      </c>
      <c r="AM112" s="57">
        <v>5.0</v>
      </c>
      <c r="AP112" s="57">
        <v>4.3</v>
      </c>
      <c r="AS112" s="57">
        <v>4.8</v>
      </c>
      <c r="BE112" s="57">
        <v>0.5492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  <c r="I113" s="57">
        <v>2.52</v>
      </c>
      <c r="L113" s="57">
        <v>2.15</v>
      </c>
      <c r="O113" s="57">
        <v>2.08</v>
      </c>
      <c r="R113" s="57">
        <v>1.75</v>
      </c>
      <c r="U113" s="57">
        <v>2.19</v>
      </c>
      <c r="AG113" s="57">
        <v>0.2922</v>
      </c>
      <c r="BE113" s="57">
        <v>0.4725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  <c r="AG114" s="57">
        <v>1.1985</v>
      </c>
      <c r="AJ114" s="57">
        <v>4.4</v>
      </c>
      <c r="AM114" s="57">
        <v>4.4</v>
      </c>
      <c r="AP114" s="57">
        <v>4.2</v>
      </c>
      <c r="BE114" s="57">
        <v>1.0017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  <c r="I115" s="57">
        <v>2.75</v>
      </c>
      <c r="L115" s="57">
        <v>2.58</v>
      </c>
      <c r="O115" s="57">
        <v>3.17</v>
      </c>
      <c r="R115" s="57">
        <v>2.6</v>
      </c>
      <c r="AG115" s="57">
        <v>1.0208</v>
      </c>
      <c r="AJ115" s="57">
        <v>4.3</v>
      </c>
      <c r="AM115" s="57">
        <v>4.7</v>
      </c>
      <c r="AP115" s="57">
        <v>4.4</v>
      </c>
      <c r="BE115" s="57">
        <v>0.868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  <c r="I116" s="57">
        <v>2.22</v>
      </c>
      <c r="L116" s="57">
        <v>2.35</v>
      </c>
      <c r="O116" s="57">
        <v>2.4</v>
      </c>
      <c r="AG116" s="57">
        <v>1.0372</v>
      </c>
      <c r="AJ116" s="57">
        <v>4.0</v>
      </c>
      <c r="AM116" s="57">
        <v>4.5</v>
      </c>
      <c r="AP116" s="57">
        <v>4.2</v>
      </c>
      <c r="BE116" s="57">
        <v>0.6935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  <c r="I119" s="57">
        <v>6.0</v>
      </c>
      <c r="L119" s="57">
        <v>5.9</v>
      </c>
      <c r="O119" s="57">
        <v>6.3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  <c r="I122" s="57">
        <v>4.9</v>
      </c>
      <c r="L122" s="57">
        <v>5.15</v>
      </c>
      <c r="O122" s="57">
        <v>4.1</v>
      </c>
      <c r="R122" s="57">
        <v>3.0</v>
      </c>
      <c r="U122" s="57">
        <v>3.2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  <c r="I123" s="57">
        <v>1.19</v>
      </c>
      <c r="L123" s="57">
        <v>1.03</v>
      </c>
      <c r="O123" s="57">
        <v>0.99</v>
      </c>
      <c r="AG123" s="57">
        <v>2.6688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  <c r="I124" s="57">
        <v>1.43</v>
      </c>
      <c r="L124" s="57">
        <v>1.32</v>
      </c>
      <c r="O124" s="57">
        <v>1.55</v>
      </c>
      <c r="AG124" s="57">
        <v>1.1818</v>
      </c>
      <c r="AJ124" s="57">
        <v>2.8</v>
      </c>
      <c r="AM124" s="57">
        <v>2.9</v>
      </c>
      <c r="AP124" s="57">
        <v>3.6</v>
      </c>
      <c r="AS124" s="57">
        <v>3.5</v>
      </c>
      <c r="AV124" s="57">
        <v>3.5</v>
      </c>
      <c r="BE124" s="57">
        <v>1.1993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  <c r="I125" s="57">
        <v>0.3</v>
      </c>
      <c r="L125" s="57">
        <v>0.35</v>
      </c>
      <c r="O125" s="57">
        <v>0.25</v>
      </c>
      <c r="R125" s="57">
        <v>0.27</v>
      </c>
      <c r="AG125" s="57">
        <v>1.3034</v>
      </c>
      <c r="AJ125" s="57">
        <v>2.95</v>
      </c>
      <c r="AM125" s="57">
        <v>2.99</v>
      </c>
      <c r="AP125" s="57">
        <v>2.5</v>
      </c>
      <c r="AS125" s="57">
        <v>2.85</v>
      </c>
      <c r="BE125" s="57">
        <v>1.146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  <c r="I126" s="57">
        <v>1.34</v>
      </c>
      <c r="L126" s="57">
        <v>0.95</v>
      </c>
      <c r="O126" s="57">
        <v>0.67</v>
      </c>
      <c r="R126" s="57">
        <v>1.038</v>
      </c>
      <c r="U126" s="57">
        <v>0.89</v>
      </c>
      <c r="X126" s="57">
        <v>0.77</v>
      </c>
      <c r="AG126" s="57">
        <v>0.9707</v>
      </c>
      <c r="AJ126" s="57">
        <v>3.5</v>
      </c>
      <c r="AM126" s="57">
        <v>4.7</v>
      </c>
      <c r="AP126" s="57">
        <v>4.0</v>
      </c>
      <c r="AS126" s="57">
        <v>3.8</v>
      </c>
      <c r="BE126" s="57">
        <v>0.6306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  <c r="AJ127" s="57">
        <v>2.5</v>
      </c>
      <c r="AM127" s="57">
        <v>2.4</v>
      </c>
      <c r="AP127" s="57">
        <v>2.4</v>
      </c>
      <c r="BE127" s="57">
        <v>1.2425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  <c r="I128" s="57">
        <v>2.09</v>
      </c>
      <c r="L128" s="57">
        <v>2.28</v>
      </c>
      <c r="O128" s="57">
        <v>2.3</v>
      </c>
      <c r="R128" s="57">
        <v>2.35</v>
      </c>
      <c r="AG128" s="57">
        <v>0.9605</v>
      </c>
      <c r="AJ128" s="57">
        <v>4.0</v>
      </c>
      <c r="AM128" s="57">
        <v>3.4</v>
      </c>
      <c r="AP128" s="57">
        <v>3.2</v>
      </c>
      <c r="BE128" s="57">
        <v>0.417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  <c r="I129" s="57">
        <v>1.55</v>
      </c>
      <c r="L129" s="57">
        <v>1.55</v>
      </c>
      <c r="O129" s="57">
        <v>1.8</v>
      </c>
      <c r="R129" s="57">
        <v>1.59</v>
      </c>
      <c r="AG129" s="57">
        <v>1.4022</v>
      </c>
      <c r="AJ129" s="57">
        <v>3.5</v>
      </c>
      <c r="AM129" s="57">
        <v>3.8</v>
      </c>
      <c r="AP129" s="57">
        <v>3.6</v>
      </c>
      <c r="BE129" s="57">
        <v>0.881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  <c r="I130" s="57">
        <v>2.45</v>
      </c>
      <c r="L130" s="57">
        <v>2.6</v>
      </c>
      <c r="O130" s="57">
        <v>2.27</v>
      </c>
      <c r="AG130" s="57">
        <v>2.4003</v>
      </c>
      <c r="AJ130" s="57">
        <v>4.2</v>
      </c>
      <c r="AM130" s="57">
        <v>4.2</v>
      </c>
      <c r="AP130" s="57">
        <v>4.0</v>
      </c>
      <c r="BE130" s="57">
        <v>1.2172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  <c r="I131" s="57">
        <v>2.9</v>
      </c>
      <c r="L131" s="57">
        <v>3.5</v>
      </c>
      <c r="O131" s="57">
        <v>2.2</v>
      </c>
      <c r="R131" s="57">
        <v>2.6</v>
      </c>
      <c r="U131" s="57">
        <v>2.7</v>
      </c>
      <c r="AG131" s="57">
        <v>1.1206</v>
      </c>
      <c r="AJ131" s="57">
        <v>4.1</v>
      </c>
      <c r="AM131" s="57">
        <v>3.9</v>
      </c>
      <c r="AP131" s="57">
        <v>4.3</v>
      </c>
      <c r="BE131" s="57">
        <v>1.1074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  <c r="I132" s="57">
        <v>3.1</v>
      </c>
      <c r="L132" s="57">
        <v>2.73</v>
      </c>
      <c r="O132" s="57">
        <v>2.7</v>
      </c>
      <c r="R132" s="57">
        <v>2.9</v>
      </c>
      <c r="AJ132" s="57">
        <v>3.85</v>
      </c>
      <c r="AM132" s="57">
        <v>4.0</v>
      </c>
      <c r="AP132" s="57">
        <v>3.75</v>
      </c>
      <c r="BE132" s="57">
        <v>0.5461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  <c r="I133" s="57">
        <v>3.4</v>
      </c>
      <c r="L133" s="57">
        <v>3.0</v>
      </c>
      <c r="O133" s="57">
        <v>3.2</v>
      </c>
      <c r="AG133" s="57">
        <v>0.5006</v>
      </c>
      <c r="AJ133" s="57">
        <v>3.7</v>
      </c>
      <c r="AM133" s="57">
        <v>4.3</v>
      </c>
      <c r="AP133" s="57">
        <v>4.6</v>
      </c>
      <c r="AS133" s="57">
        <v>4.1</v>
      </c>
      <c r="BE133" s="57">
        <v>0.7229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  <c r="I134" s="57">
        <v>2.2</v>
      </c>
      <c r="L134" s="57">
        <v>2.25</v>
      </c>
      <c r="O134" s="57">
        <v>2.7</v>
      </c>
      <c r="R134" s="57">
        <v>2.22</v>
      </c>
      <c r="AG134" s="57">
        <v>1.1278</v>
      </c>
      <c r="AJ134" s="57">
        <v>3.7</v>
      </c>
      <c r="AM134" s="57">
        <v>3.76</v>
      </c>
      <c r="AP134" s="57">
        <v>3.7</v>
      </c>
      <c r="BE134" s="57">
        <v>1.494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  <c r="I135" s="57">
        <v>2.3</v>
      </c>
      <c r="L135" s="57">
        <v>2.5</v>
      </c>
      <c r="O135" s="57">
        <v>2.1</v>
      </c>
      <c r="AG135" s="57">
        <v>2.0581</v>
      </c>
      <c r="AJ135" s="57">
        <v>3.5</v>
      </c>
      <c r="AM135" s="57">
        <v>3.6</v>
      </c>
      <c r="AP135" s="57">
        <v>3.3</v>
      </c>
      <c r="BE135" s="57">
        <v>1.9936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  <c r="I136" s="57">
        <v>2.45</v>
      </c>
      <c r="L136" s="57">
        <v>2.9</v>
      </c>
      <c r="O136" s="57">
        <v>3.1</v>
      </c>
      <c r="R136" s="57">
        <v>2.45</v>
      </c>
      <c r="U136" s="57">
        <v>2.9</v>
      </c>
      <c r="AG136" s="57">
        <v>0.693</v>
      </c>
      <c r="AJ136" s="57">
        <v>4.3</v>
      </c>
      <c r="AM136" s="57">
        <v>3.9</v>
      </c>
      <c r="AP136" s="57">
        <v>4.1</v>
      </c>
      <c r="BE136" s="57">
        <v>1.298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  <c r="I137" s="57">
        <v>3.0</v>
      </c>
      <c r="L137" s="57">
        <v>3.4</v>
      </c>
      <c r="O137" s="57">
        <v>3.7</v>
      </c>
      <c r="R137" s="57">
        <v>2.4</v>
      </c>
      <c r="AG137" s="57">
        <v>0.9568</v>
      </c>
      <c r="AJ137" s="57">
        <v>4.2</v>
      </c>
      <c r="AM137" s="57">
        <v>4.0</v>
      </c>
      <c r="AP137" s="57">
        <v>4.0</v>
      </c>
      <c r="BE137" s="57">
        <v>0.4907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  <c r="I138" s="57">
        <v>4.2</v>
      </c>
      <c r="L138" s="57">
        <v>3.5</v>
      </c>
      <c r="O138" s="57">
        <v>4.1</v>
      </c>
      <c r="R138" s="57">
        <v>3.6</v>
      </c>
      <c r="AG138" s="57">
        <v>0.7274</v>
      </c>
      <c r="AJ138" s="57">
        <v>4.9</v>
      </c>
      <c r="AM138" s="57">
        <v>4.4</v>
      </c>
      <c r="AP138" s="57">
        <v>4.3</v>
      </c>
      <c r="BE138" s="57">
        <v>0.5019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  <c r="I139" s="57">
        <v>3.2</v>
      </c>
      <c r="L139" s="57">
        <v>3.6</v>
      </c>
      <c r="O139" s="57">
        <v>3.6</v>
      </c>
      <c r="AG139" s="57">
        <v>0.5952</v>
      </c>
      <c r="BE139" s="57">
        <v>0.5274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  <c r="I140" s="57">
        <v>3.0</v>
      </c>
      <c r="L140" s="57">
        <v>3.6</v>
      </c>
      <c r="O140" s="57">
        <v>3.5</v>
      </c>
      <c r="AG140" s="57">
        <v>1.2369</v>
      </c>
      <c r="AJ140" s="57">
        <v>5.5</v>
      </c>
      <c r="AM140" s="57">
        <v>4.5</v>
      </c>
      <c r="AP140" s="57">
        <v>4.5</v>
      </c>
      <c r="AS140" s="57">
        <v>4.5</v>
      </c>
      <c r="BE140" s="57">
        <v>1.6539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  <c r="I141" s="57">
        <v>2.0</v>
      </c>
      <c r="L141" s="57">
        <v>2.08</v>
      </c>
      <c r="O141" s="57">
        <v>1.6</v>
      </c>
      <c r="R141" s="57">
        <v>2.1</v>
      </c>
      <c r="AG141" s="57">
        <v>2.8127</v>
      </c>
      <c r="AJ141" s="57">
        <v>3.7</v>
      </c>
      <c r="AM141" s="57">
        <v>3.3</v>
      </c>
      <c r="AP141" s="57">
        <v>3.2</v>
      </c>
      <c r="AS141" s="57">
        <v>3.0</v>
      </c>
      <c r="BE141" s="57">
        <v>1.3579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  <c r="I142" s="57">
        <v>2.5</v>
      </c>
      <c r="L142" s="57">
        <v>3.0</v>
      </c>
      <c r="O142" s="57">
        <v>3.3</v>
      </c>
      <c r="R142" s="57">
        <v>3.6</v>
      </c>
      <c r="AJ142" s="57">
        <v>3.1</v>
      </c>
      <c r="AM142" s="57">
        <v>3.6</v>
      </c>
      <c r="AP142" s="57">
        <v>3.1</v>
      </c>
      <c r="AS142" s="57">
        <v>3.65</v>
      </c>
      <c r="AV142" s="57">
        <v>3.5</v>
      </c>
      <c r="BE142" s="57">
        <v>1.1822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  <c r="I143" s="57">
        <v>3.6</v>
      </c>
      <c r="L143" s="57">
        <v>3.3</v>
      </c>
      <c r="O143" s="57">
        <v>2.8</v>
      </c>
      <c r="R143" s="57">
        <v>3.6</v>
      </c>
      <c r="U143" s="57">
        <v>3.18</v>
      </c>
      <c r="AG143" s="57">
        <v>0.5793</v>
      </c>
      <c r="AJ143" s="57">
        <v>3.9</v>
      </c>
      <c r="AM143" s="57">
        <v>4.2</v>
      </c>
      <c r="AP143" s="57">
        <v>4.0</v>
      </c>
      <c r="BE143" s="57">
        <v>1.0943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  <c r="I144" s="57">
        <v>2.68</v>
      </c>
      <c r="L144" s="57">
        <v>2.65</v>
      </c>
      <c r="O144" s="57">
        <v>2.56</v>
      </c>
      <c r="AG144" s="57">
        <v>0.4504</v>
      </c>
      <c r="AJ144" s="57">
        <v>3.8</v>
      </c>
      <c r="AM144" s="57">
        <v>3.6</v>
      </c>
      <c r="AP144" s="57">
        <v>3.65</v>
      </c>
      <c r="BE144" s="57">
        <v>0.3671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  <c r="AJ145" s="57">
        <v>3.7</v>
      </c>
      <c r="AM145" s="57">
        <v>4.0</v>
      </c>
      <c r="AP145" s="57">
        <v>4.2</v>
      </c>
      <c r="BE145" s="57">
        <v>0.5877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  <c r="I147" s="57">
        <v>4.5</v>
      </c>
      <c r="L147" s="57">
        <v>3.6</v>
      </c>
      <c r="O147" s="57">
        <v>3.4</v>
      </c>
      <c r="R147" s="57">
        <v>3.5</v>
      </c>
      <c r="AG147" s="57">
        <v>0.7293</v>
      </c>
      <c r="AJ147" s="57">
        <v>4.6</v>
      </c>
      <c r="AM147" s="57">
        <v>4.9</v>
      </c>
      <c r="AP147" s="57">
        <v>4.6</v>
      </c>
      <c r="BE147" s="57">
        <v>0.3191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  <c r="AJ148" s="57">
        <v>4.3</v>
      </c>
      <c r="AM148" s="57">
        <v>4.1</v>
      </c>
      <c r="AP148" s="57">
        <v>4.0</v>
      </c>
      <c r="BE148" s="57">
        <v>0.4123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  <c r="I149" s="57">
        <v>4.2</v>
      </c>
      <c r="L149" s="57">
        <v>4.1</v>
      </c>
      <c r="O149" s="57">
        <v>4.1</v>
      </c>
      <c r="AG149" s="57">
        <v>1.0687</v>
      </c>
      <c r="AJ149" s="57">
        <v>5.2</v>
      </c>
      <c r="AM149" s="57">
        <v>4.5</v>
      </c>
      <c r="AP149" s="57">
        <v>4.8</v>
      </c>
      <c r="AS149" s="57">
        <v>5.0</v>
      </c>
      <c r="BE149" s="57">
        <v>0.7236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  <c r="I150" s="57">
        <v>3.5</v>
      </c>
      <c r="L150" s="57">
        <v>3.4</v>
      </c>
      <c r="O150" s="57">
        <v>3.4</v>
      </c>
      <c r="AG150" s="57">
        <v>0.8474</v>
      </c>
      <c r="AJ150" s="57">
        <v>4.0</v>
      </c>
      <c r="AM150" s="57">
        <v>3.0</v>
      </c>
      <c r="AP150" s="57">
        <v>4.2</v>
      </c>
      <c r="BE150" s="57">
        <v>0.6659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  <c r="AG151" s="57">
        <v>1.0764</v>
      </c>
      <c r="AJ151" s="57">
        <v>3.9</v>
      </c>
      <c r="AM151" s="57">
        <v>3.9</v>
      </c>
      <c r="AP151" s="57">
        <v>4.0</v>
      </c>
      <c r="BE151" s="57">
        <v>1.0154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151</v>
      </c>
      <c r="C1" s="68" t="s">
        <v>152</v>
      </c>
      <c r="D1" s="68" t="s">
        <v>153</v>
      </c>
      <c r="E1" s="68" t="s">
        <v>154</v>
      </c>
      <c r="F1" s="68" t="s">
        <v>155</v>
      </c>
      <c r="G1" s="68" t="s">
        <v>156</v>
      </c>
      <c r="H1" s="68" t="s">
        <v>157</v>
      </c>
      <c r="I1" s="68" t="s">
        <v>158</v>
      </c>
      <c r="J1" s="68" t="s">
        <v>159</v>
      </c>
      <c r="K1" s="68" t="s">
        <v>160</v>
      </c>
      <c r="L1" s="68" t="s">
        <v>161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162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163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164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164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163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162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163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162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163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164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162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162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163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162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162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162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162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164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162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162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164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163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164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162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162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163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162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164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163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162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164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162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164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162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163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162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162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162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162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163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162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162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162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162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162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162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162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162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162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162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162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164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163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163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162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162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162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165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163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162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162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165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162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162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162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162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162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162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162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164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162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162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164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162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162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164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164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162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163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162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163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162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162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162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162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162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162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164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164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162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162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162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162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162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162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162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162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162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162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162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162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162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162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162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162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162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162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162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162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162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162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162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162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162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162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162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162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162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162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162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162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162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162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162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162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162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162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162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162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162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162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162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162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162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162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162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162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162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162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162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162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162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162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162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162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162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162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162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162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162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162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162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162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162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162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162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162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162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162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162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162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162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162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162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162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162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163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162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162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162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162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162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162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162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162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162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162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162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162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162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162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162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162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162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162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164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162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162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162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162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162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162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162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162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162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162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162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162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162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162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162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162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162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162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162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162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162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162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162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162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162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162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162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162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162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162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162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166</v>
      </c>
    </row>
    <row r="381">
      <c r="A381" s="57" t="s">
        <v>162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162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162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162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162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162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162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162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162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162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162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162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162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162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162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162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162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162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162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162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162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162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162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162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162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162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162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162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162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162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162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162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162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162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162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162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162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162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162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162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162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162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167</v>
      </c>
    </row>
    <row r="449">
      <c r="A449" s="57" t="s">
        <v>162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162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162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162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162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162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162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162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162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162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162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162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162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162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162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162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162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162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162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162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162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162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162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162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162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162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162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162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162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162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162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162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162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162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162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162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162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162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162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162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162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162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162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162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162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162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162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162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162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162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162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162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162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162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162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162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162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162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162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162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162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162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162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162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162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162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162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162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162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162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162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162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162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162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162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162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162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162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162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162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162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A580" s="57" t="s">
        <v>162</v>
      </c>
      <c r="B580" s="57">
        <v>2375.0</v>
      </c>
      <c r="C580" s="57">
        <v>1.0</v>
      </c>
      <c r="D580" s="57">
        <v>0.0</v>
      </c>
      <c r="F580" s="57">
        <v>0.98</v>
      </c>
      <c r="G580" s="57">
        <v>0.446</v>
      </c>
      <c r="H580" s="57">
        <v>0.154</v>
      </c>
      <c r="I580" s="57">
        <v>0.067</v>
      </c>
      <c r="J580" s="57">
        <v>2.06</v>
      </c>
      <c r="K580" s="33">
        <f>AVERAGE(1.51,1.41,1.48,1.55)</f>
        <v>1.4875</v>
      </c>
      <c r="L580" s="70">
        <v>44704.0</v>
      </c>
    </row>
    <row r="581">
      <c r="A581" s="57" t="s">
        <v>59</v>
      </c>
      <c r="B581" s="57">
        <v>2345.0</v>
      </c>
      <c r="C581" s="57">
        <v>3.0</v>
      </c>
      <c r="D581" s="57">
        <v>1.0</v>
      </c>
      <c r="F581" s="57">
        <v>1.768</v>
      </c>
      <c r="G581" s="57">
        <v>0.972</v>
      </c>
      <c r="H581" s="57">
        <v>0.284</v>
      </c>
      <c r="I581" s="57">
        <v>0.147</v>
      </c>
      <c r="J581" s="57">
        <v>5.65</v>
      </c>
      <c r="K581" s="33">
        <f>AVERAGE(1.53,1.59,1.44,1.57)</f>
        <v>1.5325</v>
      </c>
      <c r="L581" s="70">
        <v>44704.0</v>
      </c>
    </row>
    <row r="582">
      <c r="A582" s="57" t="s">
        <v>162</v>
      </c>
      <c r="B582" s="57">
        <v>2369.0</v>
      </c>
      <c r="C582" s="57">
        <v>2.0</v>
      </c>
      <c r="D582" s="57">
        <v>0.0</v>
      </c>
      <c r="F582" s="57">
        <v>0.548</v>
      </c>
      <c r="G582" s="57">
        <v>0.302</v>
      </c>
      <c r="H582" s="57">
        <v>0.046</v>
      </c>
      <c r="I582" s="57">
        <v>0.026</v>
      </c>
      <c r="J582" s="57">
        <v>1.56</v>
      </c>
      <c r="K582" s="33">
        <f>AVERAGE(1.28,0.9,1.04,1.02)</f>
        <v>1.06</v>
      </c>
      <c r="L582" s="70">
        <v>44704.0</v>
      </c>
    </row>
    <row r="583">
      <c r="A583" s="57" t="s">
        <v>59</v>
      </c>
      <c r="B583" s="57">
        <v>2023.0</v>
      </c>
      <c r="C583" s="57">
        <v>3.0</v>
      </c>
      <c r="D583" s="57">
        <v>1.0</v>
      </c>
      <c r="F583" s="57">
        <v>0.735</v>
      </c>
      <c r="G583" s="57">
        <v>0.429</v>
      </c>
      <c r="H583" s="57">
        <v>0.176</v>
      </c>
      <c r="I583" s="57">
        <v>0.098</v>
      </c>
      <c r="J583" s="57">
        <v>3.51</v>
      </c>
      <c r="K583" s="33">
        <f>AVERAGE(1.88,1.83,1.84,1.99)</f>
        <v>1.885</v>
      </c>
      <c r="L583" s="70">
        <v>44704.0</v>
      </c>
    </row>
    <row r="584">
      <c r="A584" s="57" t="s">
        <v>162</v>
      </c>
      <c r="B584" s="57">
        <v>2024.0</v>
      </c>
      <c r="C584" s="57">
        <v>3.0</v>
      </c>
      <c r="D584" s="57">
        <v>0.0</v>
      </c>
      <c r="F584" s="57">
        <v>1.324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44704.0</v>
      </c>
    </row>
    <row r="585">
      <c r="A585" s="57" t="s">
        <v>162</v>
      </c>
      <c r="B585" s="57">
        <v>2010.0</v>
      </c>
      <c r="C585" s="57">
        <v>2.0</v>
      </c>
      <c r="D585" s="57">
        <v>0.0</v>
      </c>
      <c r="F585" s="57">
        <v>1.462</v>
      </c>
      <c r="G585" s="57">
        <v>0.724</v>
      </c>
      <c r="H585" s="57">
        <v>0.249</v>
      </c>
      <c r="I585" s="57">
        <v>0.12</v>
      </c>
      <c r="J585" s="57">
        <v>2.47</v>
      </c>
      <c r="K585" s="33">
        <f>AVERAGE(1.99,1.95,1.74,2.04)</f>
        <v>1.93</v>
      </c>
      <c r="L585" s="70">
        <v>44704.0</v>
      </c>
    </row>
    <row r="586">
      <c r="A586" s="57" t="s">
        <v>162</v>
      </c>
      <c r="B586" s="57">
        <v>2369.0</v>
      </c>
      <c r="C586" s="57">
        <v>1.0</v>
      </c>
      <c r="D586" s="57">
        <v>0.0</v>
      </c>
      <c r="F586" s="57">
        <v>0.872</v>
      </c>
      <c r="G586" s="57">
        <v>0.479</v>
      </c>
      <c r="H586" s="57">
        <v>0.106</v>
      </c>
      <c r="I586" s="57">
        <v>0.06</v>
      </c>
      <c r="J586" s="57">
        <v>2.99</v>
      </c>
      <c r="K586" s="33">
        <f>AVERAGE(1.22,1.15,1.34,1.23)</f>
        <v>1.235</v>
      </c>
      <c r="L586" s="70">
        <v>44704.0</v>
      </c>
    </row>
    <row r="587">
      <c r="A587" s="57" t="s">
        <v>59</v>
      </c>
      <c r="B587" s="57">
        <v>2380.0</v>
      </c>
      <c r="C587" s="57">
        <v>1.0</v>
      </c>
      <c r="D587" s="57">
        <v>1.0</v>
      </c>
      <c r="F587" s="57">
        <v>1.426</v>
      </c>
      <c r="G587" s="57">
        <v>0.834</v>
      </c>
      <c r="H587" s="57">
        <v>0.381</v>
      </c>
      <c r="I587" s="57">
        <v>0.205</v>
      </c>
      <c r="J587" s="57">
        <v>6.0</v>
      </c>
      <c r="K587" s="33">
        <f>AVERAGE(1.69,1.63,1.73,1.65)</f>
        <v>1.675</v>
      </c>
      <c r="L587" s="70">
        <v>44704.0</v>
      </c>
    </row>
    <row r="588">
      <c r="A588" s="57" t="s">
        <v>59</v>
      </c>
      <c r="B588" s="57">
        <v>2352.0</v>
      </c>
      <c r="C588" s="57">
        <v>1.0</v>
      </c>
      <c r="D588" s="57">
        <v>1.0</v>
      </c>
      <c r="F588" s="57">
        <v>1.33</v>
      </c>
      <c r="G588" s="57">
        <v>0.835</v>
      </c>
      <c r="H588" s="57">
        <v>0.347</v>
      </c>
      <c r="I588" s="57">
        <v>0.216</v>
      </c>
      <c r="J588" s="57">
        <v>10.19</v>
      </c>
      <c r="K588" s="33">
        <f>AVERAGE(1.73,1.82,1.89,1.65)</f>
        <v>1.7725</v>
      </c>
      <c r="L588" s="70">
        <v>44704.0</v>
      </c>
    </row>
    <row r="589">
      <c r="A589" s="57" t="s">
        <v>59</v>
      </c>
      <c r="B589" s="57">
        <v>2301.0</v>
      </c>
      <c r="C589" s="57">
        <v>2.0</v>
      </c>
      <c r="D589" s="57">
        <v>1.0</v>
      </c>
      <c r="F589" s="57">
        <v>3.289</v>
      </c>
      <c r="G589" s="57">
        <v>1.878</v>
      </c>
      <c r="H589" s="57">
        <v>0.392</v>
      </c>
      <c r="I589" s="57">
        <v>0.228</v>
      </c>
      <c r="J589" s="57">
        <v>7.28</v>
      </c>
      <c r="K589" s="33">
        <f>AVERAGE(1.91,1.93,1.97,2.03)</f>
        <v>1.96</v>
      </c>
      <c r="L589" s="70">
        <v>44704.0</v>
      </c>
    </row>
    <row r="590">
      <c r="A590" s="57" t="s">
        <v>162</v>
      </c>
      <c r="B590" s="57">
        <v>2010.0</v>
      </c>
      <c r="C590" s="57">
        <v>3.0</v>
      </c>
      <c r="D590" s="57">
        <v>0.0</v>
      </c>
      <c r="F590" s="57">
        <v>1.215</v>
      </c>
      <c r="G590" s="57">
        <v>0.604</v>
      </c>
      <c r="H590" s="57">
        <v>0.15</v>
      </c>
      <c r="I590" s="57">
        <v>0.073</v>
      </c>
      <c r="J590" s="57">
        <v>2.37</v>
      </c>
      <c r="K590" s="33">
        <f>AVERAGE(1.48,1.64,1.53,1.64)</f>
        <v>1.5725</v>
      </c>
      <c r="L590" s="70">
        <v>44704.0</v>
      </c>
    </row>
    <row r="591">
      <c r="A591" s="57" t="s">
        <v>162</v>
      </c>
      <c r="B591" s="57">
        <v>2378.0</v>
      </c>
      <c r="C591" s="57">
        <v>3.0</v>
      </c>
      <c r="D591" s="57">
        <v>0.0</v>
      </c>
      <c r="F591" s="57">
        <v>0.6999</v>
      </c>
      <c r="G591" s="57">
        <v>0.327</v>
      </c>
      <c r="H591" s="57">
        <v>0.177</v>
      </c>
      <c r="I591" s="57">
        <v>0.082</v>
      </c>
      <c r="J591" s="57">
        <v>4.13</v>
      </c>
      <c r="K591" s="33">
        <f>AVERAGE(1.35,1.49,1.53,1.43)</f>
        <v>1.45</v>
      </c>
      <c r="L591" s="70">
        <v>44704.0</v>
      </c>
    </row>
    <row r="592">
      <c r="A592" s="57" t="s">
        <v>162</v>
      </c>
      <c r="B592" s="57">
        <v>2025.0</v>
      </c>
      <c r="C592" s="57">
        <v>2.0</v>
      </c>
      <c r="D592" s="57">
        <v>0.0</v>
      </c>
      <c r="F592" s="57">
        <v>1.019</v>
      </c>
      <c r="G592" s="57">
        <v>0.519</v>
      </c>
      <c r="H592" s="57">
        <v>0.149</v>
      </c>
      <c r="I592" s="57">
        <v>0.078</v>
      </c>
      <c r="J592" s="57">
        <v>2.95</v>
      </c>
      <c r="K592" s="33">
        <f>AVERAGE(1.6,1.31,1.33,1.42)</f>
        <v>1.415</v>
      </c>
      <c r="L592" s="70">
        <v>44704.0</v>
      </c>
    </row>
    <row r="593">
      <c r="A593" s="57" t="s">
        <v>162</v>
      </c>
      <c r="B593" s="57">
        <v>2346.0</v>
      </c>
      <c r="C593" s="57">
        <v>3.0</v>
      </c>
      <c r="D593" s="57">
        <v>0.0</v>
      </c>
      <c r="F593" s="57">
        <v>0.193</v>
      </c>
      <c r="G593" s="57">
        <v>0.093</v>
      </c>
      <c r="H593" s="57">
        <v>0.017</v>
      </c>
      <c r="I593" s="57">
        <v>0.008</v>
      </c>
      <c r="J593" s="57">
        <v>0.63</v>
      </c>
      <c r="K593" s="33">
        <f>AVERAGE(0.64,0.71,0.69,0.74)</f>
        <v>0.695</v>
      </c>
      <c r="L593" s="70">
        <v>44704.0</v>
      </c>
    </row>
    <row r="594">
      <c r="A594" s="57" t="s">
        <v>162</v>
      </c>
      <c r="B594" s="57">
        <v>2370.0</v>
      </c>
      <c r="C594" s="57">
        <v>2.0</v>
      </c>
      <c r="D594" s="57">
        <v>0.0</v>
      </c>
      <c r="F594" s="57">
        <v>0.594</v>
      </c>
      <c r="G594" s="57">
        <v>0.293</v>
      </c>
      <c r="H594" s="57">
        <v>0.056</v>
      </c>
      <c r="I594" s="57">
        <v>0.026</v>
      </c>
      <c r="J594" s="57">
        <v>1.19</v>
      </c>
      <c r="K594" s="33">
        <f>AVERAGE(0.89,0.97,0.99,1)</f>
        <v>0.9625</v>
      </c>
      <c r="L594" s="70">
        <v>44704.0</v>
      </c>
    </row>
    <row r="595">
      <c r="A595" s="57" t="s">
        <v>162</v>
      </c>
      <c r="B595" s="57">
        <v>2009.0</v>
      </c>
      <c r="C595" s="57">
        <v>2.0</v>
      </c>
      <c r="D595" s="57">
        <v>0.0</v>
      </c>
      <c r="F595" s="57">
        <v>0.648</v>
      </c>
      <c r="G595" s="57">
        <v>0.297</v>
      </c>
      <c r="H595" s="57">
        <v>0.054</v>
      </c>
      <c r="I595" s="57">
        <v>0.024</v>
      </c>
      <c r="J595" s="57">
        <v>0.95</v>
      </c>
      <c r="K595" s="33">
        <f>AVERAGE(1.11,1.17,1.03,1.1)</f>
        <v>1.1025</v>
      </c>
      <c r="L595" s="70">
        <v>44704.0</v>
      </c>
    </row>
    <row r="596">
      <c r="A596" s="57" t="s">
        <v>162</v>
      </c>
      <c r="B596" s="57">
        <v>2020.0</v>
      </c>
      <c r="C596" s="57">
        <v>3.0</v>
      </c>
      <c r="D596" s="57">
        <v>0.0</v>
      </c>
      <c r="F596" s="57">
        <v>0.644</v>
      </c>
      <c r="G596" s="57">
        <v>0.311</v>
      </c>
      <c r="H596" s="57">
        <v>0.151</v>
      </c>
      <c r="I596" s="57">
        <v>0.066</v>
      </c>
      <c r="J596" s="57">
        <v>2.69</v>
      </c>
      <c r="K596" s="33">
        <f>AVERAGE(1.28,1.32,1.28,1.32)</f>
        <v>1.3</v>
      </c>
      <c r="L596" s="70">
        <v>44704.0</v>
      </c>
    </row>
    <row r="597">
      <c r="A597" s="57" t="s">
        <v>59</v>
      </c>
      <c r="B597" s="57">
        <v>2345.0</v>
      </c>
      <c r="C597" s="57">
        <v>2.0</v>
      </c>
      <c r="D597" s="57">
        <v>1.0</v>
      </c>
      <c r="F597" s="57">
        <v>2.332</v>
      </c>
      <c r="G597" s="57">
        <v>1.352</v>
      </c>
      <c r="H597" s="57">
        <v>0.344</v>
      </c>
      <c r="I597" s="57">
        <v>0.191</v>
      </c>
      <c r="J597" s="57">
        <v>6.06</v>
      </c>
      <c r="K597" s="33">
        <f>AVERAGE(1.75,1.77,1.85,1.74)</f>
        <v>1.7775</v>
      </c>
      <c r="L597" s="70">
        <v>44704.0</v>
      </c>
    </row>
    <row r="598">
      <c r="A598" s="57" t="s">
        <v>162</v>
      </c>
      <c r="B598" s="57">
        <v>2371.0</v>
      </c>
      <c r="C598" s="57">
        <v>1.0</v>
      </c>
      <c r="D598" s="57">
        <v>0.0</v>
      </c>
      <c r="F598" s="57">
        <v>1.072</v>
      </c>
      <c r="G598" s="57">
        <v>0.459</v>
      </c>
      <c r="H598" s="57">
        <v>0.103</v>
      </c>
      <c r="I598" s="57">
        <v>0.042</v>
      </c>
      <c r="J598" s="57">
        <v>1.47</v>
      </c>
      <c r="K598" s="33">
        <f>AVERAGE(1.26,1.27,1.26,1.37)</f>
        <v>1.29</v>
      </c>
      <c r="L598" s="70">
        <v>44704.0</v>
      </c>
    </row>
    <row r="599">
      <c r="A599" s="57" t="s">
        <v>59</v>
      </c>
      <c r="B599" s="57">
        <v>2331.0</v>
      </c>
      <c r="C599" s="57">
        <v>3.0</v>
      </c>
      <c r="D599" s="57">
        <v>0.0</v>
      </c>
      <c r="E599" s="57" t="s">
        <v>163</v>
      </c>
      <c r="F599" s="57">
        <v>0.029</v>
      </c>
      <c r="G599" s="57">
        <v>0.015</v>
      </c>
      <c r="H599" s="57">
        <v>0.034</v>
      </c>
      <c r="I599" s="57">
        <v>0.016</v>
      </c>
      <c r="J599" s="57">
        <v>1.68</v>
      </c>
      <c r="K599" s="33">
        <f>AVERAGE(0.77,9.83,0.93,0.79)</f>
        <v>3.08</v>
      </c>
      <c r="L599" s="70">
        <v>44704.0</v>
      </c>
    </row>
    <row r="600">
      <c r="A600" s="57" t="s">
        <v>59</v>
      </c>
      <c r="B600" s="57">
        <v>2345.0</v>
      </c>
      <c r="C600" s="57">
        <v>1.0</v>
      </c>
      <c r="D600" s="57">
        <v>1.0</v>
      </c>
      <c r="F600" s="57">
        <v>1.619</v>
      </c>
      <c r="G600" s="57">
        <v>0.913</v>
      </c>
      <c r="H600" s="57">
        <v>0.508</v>
      </c>
      <c r="I600" s="57">
        <v>0.281</v>
      </c>
      <c r="J600" s="57">
        <v>7.61</v>
      </c>
      <c r="K600" s="33">
        <f>AVERAGE(1.07,1.1,1.11,1.03)</f>
        <v>1.0775</v>
      </c>
      <c r="L600" s="70">
        <v>44704.0</v>
      </c>
    </row>
    <row r="601">
      <c r="A601" s="57" t="s">
        <v>162</v>
      </c>
      <c r="B601" s="57">
        <v>2382.0</v>
      </c>
      <c r="C601" s="57">
        <v>1.0</v>
      </c>
      <c r="D601" s="57">
        <v>0.0</v>
      </c>
      <c r="F601" s="57">
        <v>0.878</v>
      </c>
      <c r="G601" s="57">
        <v>0.402</v>
      </c>
      <c r="H601" s="57">
        <v>0.056</v>
      </c>
      <c r="I601" s="57">
        <v>0.026</v>
      </c>
      <c r="J601" s="57">
        <v>1.25</v>
      </c>
      <c r="K601" s="33">
        <f>AVERAGE(1.57,1.33,1.63,1.43)</f>
        <v>1.49</v>
      </c>
      <c r="L601" s="70">
        <v>44704.0</v>
      </c>
    </row>
    <row r="602">
      <c r="A602" s="57" t="s">
        <v>59</v>
      </c>
      <c r="B602" s="57">
        <v>2023.0</v>
      </c>
      <c r="C602" s="57">
        <v>1.0</v>
      </c>
      <c r="D602" s="57">
        <v>1.0</v>
      </c>
      <c r="F602" s="57">
        <v>0.312</v>
      </c>
      <c r="G602" s="57">
        <v>0.178</v>
      </c>
      <c r="H602" s="57">
        <v>0.098</v>
      </c>
      <c r="I602" s="57">
        <v>0.054</v>
      </c>
      <c r="J602" s="57">
        <v>2.18</v>
      </c>
      <c r="K602" s="33">
        <f>AVERAGE(1.35,1.36,1.45,1.47)</f>
        <v>1.4075</v>
      </c>
      <c r="L602" s="70">
        <v>44704.0</v>
      </c>
    </row>
    <row r="603">
      <c r="A603" s="57" t="s">
        <v>162</v>
      </c>
      <c r="B603" s="57">
        <v>2378.0</v>
      </c>
      <c r="C603" s="57">
        <v>1.0</v>
      </c>
      <c r="D603" s="57">
        <v>0.0</v>
      </c>
      <c r="F603" s="57">
        <v>1.672</v>
      </c>
      <c r="G603" s="57">
        <v>0.784</v>
      </c>
      <c r="H603" s="57">
        <v>0.589</v>
      </c>
      <c r="I603" s="57">
        <v>0.28</v>
      </c>
      <c r="J603" s="57">
        <v>8.49</v>
      </c>
      <c r="K603" s="33">
        <f>AVERAGE(2.14,2.15,2.19,2.24)</f>
        <v>2.18</v>
      </c>
      <c r="L603" s="70">
        <v>44704.0</v>
      </c>
    </row>
    <row r="604">
      <c r="A604" s="57" t="s">
        <v>162</v>
      </c>
      <c r="B604" s="57">
        <v>2020.0</v>
      </c>
      <c r="C604" s="57">
        <v>1.0</v>
      </c>
      <c r="D604" s="57">
        <v>0.0</v>
      </c>
      <c r="F604" s="57">
        <v>0.37</v>
      </c>
      <c r="G604" s="57">
        <v>0.183</v>
      </c>
      <c r="H604" s="57">
        <v>0.06</v>
      </c>
      <c r="I604" s="57">
        <v>0.028</v>
      </c>
      <c r="J604" s="57">
        <v>1.31</v>
      </c>
      <c r="K604" s="33">
        <f>AVERAGE(1.03,1.05,1.07,1.1)</f>
        <v>1.0625</v>
      </c>
      <c r="L604" s="70">
        <v>44704.0</v>
      </c>
    </row>
    <row r="605">
      <c r="A605" s="57" t="s">
        <v>59</v>
      </c>
      <c r="B605" s="57">
        <v>2301.0</v>
      </c>
      <c r="C605" s="57">
        <v>1.0</v>
      </c>
      <c r="D605" s="57">
        <v>1.0</v>
      </c>
      <c r="F605" s="57">
        <v>2.939</v>
      </c>
      <c r="G605" s="57">
        <v>1.702</v>
      </c>
      <c r="H605" s="57">
        <v>0.303</v>
      </c>
      <c r="I605" s="57">
        <v>0.178</v>
      </c>
      <c r="J605" s="57">
        <v>7.15</v>
      </c>
      <c r="K605" s="33">
        <f>AVERAGE(1.81,1.74,1.88,1.88)</f>
        <v>1.8275</v>
      </c>
      <c r="L605" s="70">
        <v>44704.0</v>
      </c>
    </row>
    <row r="606">
      <c r="A606" s="57" t="s">
        <v>162</v>
      </c>
      <c r="B606" s="57">
        <v>2347.0</v>
      </c>
      <c r="C606" s="57">
        <v>1.0</v>
      </c>
      <c r="D606" s="57">
        <v>0.0</v>
      </c>
      <c r="F606" s="57">
        <v>0.829</v>
      </c>
      <c r="G606" s="57">
        <v>0.38</v>
      </c>
      <c r="H606" s="57">
        <v>0.088</v>
      </c>
      <c r="I606" s="57">
        <v>0.04</v>
      </c>
      <c r="J606" s="57">
        <v>1.57</v>
      </c>
      <c r="K606" s="33">
        <f>AVERAGE(1.04,1.07,1.09,1.24)</f>
        <v>1.11</v>
      </c>
      <c r="L606" s="70">
        <v>44704.0</v>
      </c>
    </row>
    <row r="607">
      <c r="A607" s="57" t="s">
        <v>162</v>
      </c>
      <c r="B607" s="57">
        <v>2011.0</v>
      </c>
      <c r="C607" s="57">
        <v>1.0</v>
      </c>
      <c r="D607" s="57">
        <v>0.0</v>
      </c>
      <c r="F607" s="57">
        <v>0.636</v>
      </c>
      <c r="G607" s="57">
        <v>0.336</v>
      </c>
      <c r="H607" s="57">
        <v>0.057</v>
      </c>
      <c r="I607" s="57">
        <v>0.029</v>
      </c>
      <c r="J607" s="57">
        <v>0.92</v>
      </c>
      <c r="K607" s="33">
        <f>AVERAGE(1.37,1.31,1.35,1.32)</f>
        <v>1.3375</v>
      </c>
      <c r="L607" s="70">
        <v>44704.0</v>
      </c>
    </row>
    <row r="608">
      <c r="A608" s="57" t="s">
        <v>59</v>
      </c>
      <c r="B608" s="57">
        <v>2331.0</v>
      </c>
      <c r="C608" s="57">
        <v>2.0</v>
      </c>
      <c r="D608" s="57">
        <v>1.0</v>
      </c>
      <c r="F608" s="57">
        <v>1.234</v>
      </c>
      <c r="G608" s="57">
        <v>0.73</v>
      </c>
      <c r="H608" s="57">
        <v>0.253</v>
      </c>
      <c r="I608" s="57">
        <v>0.14</v>
      </c>
      <c r="J608" s="57">
        <v>5.14</v>
      </c>
      <c r="K608" s="33">
        <f>AVERAGE(1.73,1.8,1.7,1.73)</f>
        <v>1.74</v>
      </c>
      <c r="L608" s="70">
        <v>44704.0</v>
      </c>
    </row>
    <row r="609">
      <c r="A609" s="57" t="s">
        <v>162</v>
      </c>
      <c r="B609" s="57">
        <v>2347.0</v>
      </c>
      <c r="C609" s="57">
        <v>2.0</v>
      </c>
      <c r="D609" s="57">
        <v>0.0</v>
      </c>
      <c r="F609" s="57">
        <v>0.439</v>
      </c>
      <c r="G609" s="57">
        <v>0.2</v>
      </c>
      <c r="H609" s="57">
        <v>0.028</v>
      </c>
      <c r="I609" s="57">
        <v>0.013</v>
      </c>
      <c r="J609" s="57">
        <v>0.74</v>
      </c>
      <c r="K609" s="33">
        <f>AVERAGE(0.91,0.95,1.02,1.04)</f>
        <v>0.98</v>
      </c>
      <c r="L609" s="70">
        <v>44704.0</v>
      </c>
    </row>
    <row r="610">
      <c r="A610" s="57" t="s">
        <v>162</v>
      </c>
      <c r="B610" s="57">
        <v>2379.0</v>
      </c>
      <c r="C610" s="57">
        <v>3.0</v>
      </c>
      <c r="D610" s="57">
        <v>0.0</v>
      </c>
      <c r="F610" s="57">
        <v>0.744</v>
      </c>
      <c r="G610" s="57">
        <v>0.345</v>
      </c>
      <c r="H610" s="57">
        <v>0.026</v>
      </c>
      <c r="I610" s="57">
        <v>0.012</v>
      </c>
      <c r="J610" s="57">
        <v>0.77</v>
      </c>
      <c r="K610" s="33">
        <f>AVERAGE(1.4,1.48,1.38,1.25)</f>
        <v>1.3775</v>
      </c>
      <c r="L610" s="70">
        <v>44704.0</v>
      </c>
    </row>
    <row r="611">
      <c r="A611" s="57" t="s">
        <v>59</v>
      </c>
      <c r="B611" s="57">
        <v>2023.0</v>
      </c>
      <c r="C611" s="57">
        <v>2.0</v>
      </c>
      <c r="D611" s="57">
        <v>0.0</v>
      </c>
      <c r="F611" s="57">
        <v>1.826</v>
      </c>
      <c r="G611" s="57">
        <v>0.953</v>
      </c>
      <c r="H611" s="57">
        <v>0.239</v>
      </c>
      <c r="I611" s="57">
        <v>0.116</v>
      </c>
      <c r="J611" s="57">
        <v>3.15</v>
      </c>
      <c r="K611" s="33">
        <f>AVERAGE(1.63,1.66,1.67,1.73)</f>
        <v>1.6725</v>
      </c>
      <c r="L611" s="70">
        <v>44704.0</v>
      </c>
    </row>
    <row r="612">
      <c r="A612" s="57" t="s">
        <v>162</v>
      </c>
      <c r="B612" s="57">
        <v>2381.0</v>
      </c>
      <c r="C612" s="57">
        <v>1.0</v>
      </c>
      <c r="D612" s="57">
        <v>0.0</v>
      </c>
      <c r="F612" s="57">
        <v>0.945</v>
      </c>
      <c r="G612" s="57">
        <v>0.455</v>
      </c>
      <c r="H612" s="57">
        <v>0.077</v>
      </c>
      <c r="I612" s="57">
        <v>0.037</v>
      </c>
      <c r="J612" s="57">
        <v>1.07</v>
      </c>
      <c r="K612" s="33">
        <f>AVERAGE(1.35,1.25,1.22,1.3)</f>
        <v>1.28</v>
      </c>
      <c r="L612" s="70">
        <v>44704.0</v>
      </c>
    </row>
    <row r="613">
      <c r="A613" s="57" t="s">
        <v>59</v>
      </c>
      <c r="B613" s="57">
        <v>2380.0</v>
      </c>
      <c r="C613" s="57">
        <v>3.0</v>
      </c>
      <c r="D613" s="57">
        <v>1.0</v>
      </c>
      <c r="F613" s="57">
        <v>1.316</v>
      </c>
      <c r="G613" s="57">
        <v>0.785</v>
      </c>
      <c r="H613" s="57">
        <v>0.44</v>
      </c>
      <c r="I613" s="57">
        <v>0.243</v>
      </c>
      <c r="J613" s="57">
        <v>6.57</v>
      </c>
      <c r="K613" s="33">
        <f>AVERAGE(1.81,1.79,1.76,1.79)</f>
        <v>1.7875</v>
      </c>
      <c r="L613" s="70">
        <v>44704.0</v>
      </c>
    </row>
    <row r="614">
      <c r="A614" s="57" t="s">
        <v>162</v>
      </c>
      <c r="B614" s="57">
        <v>2024.0</v>
      </c>
      <c r="C614" s="57">
        <v>2.0</v>
      </c>
      <c r="D614" s="57">
        <v>0.0</v>
      </c>
      <c r="F614" s="57">
        <v>1.431</v>
      </c>
      <c r="G614" s="57">
        <v>0.668</v>
      </c>
      <c r="H614" s="57">
        <v>0.245</v>
      </c>
      <c r="I614" s="57">
        <v>0.115</v>
      </c>
      <c r="J614" s="57">
        <v>2.67</v>
      </c>
      <c r="K614" s="33">
        <f>AVERAGE(1.85,1.89,1.9,2.01)</f>
        <v>1.9125</v>
      </c>
      <c r="L614" s="70">
        <v>44704.0</v>
      </c>
    </row>
    <row r="615">
      <c r="A615" s="57" t="s">
        <v>59</v>
      </c>
      <c r="B615" s="57">
        <v>2352.0</v>
      </c>
      <c r="C615" s="57">
        <v>3.0</v>
      </c>
      <c r="D615" s="57">
        <v>1.0</v>
      </c>
      <c r="F615" s="57">
        <v>1.747</v>
      </c>
      <c r="G615" s="57">
        <v>1.1</v>
      </c>
      <c r="H615" s="57">
        <v>0.735</v>
      </c>
      <c r="I615" s="57">
        <v>0.452</v>
      </c>
      <c r="J615" s="57">
        <v>15.7</v>
      </c>
      <c r="K615" s="33">
        <f>AVERAGE(2.19,2.04,2.09,2)</f>
        <v>2.08</v>
      </c>
      <c r="L615" s="70">
        <v>44704.0</v>
      </c>
    </row>
    <row r="616">
      <c r="A616" s="57" t="s">
        <v>59</v>
      </c>
      <c r="B616" s="57">
        <v>2331.0</v>
      </c>
      <c r="C616" s="57">
        <v>2.0</v>
      </c>
      <c r="D616" s="57">
        <v>0.0</v>
      </c>
      <c r="F616" s="57">
        <v>0.429</v>
      </c>
      <c r="G616" s="57">
        <v>0.23</v>
      </c>
      <c r="H616" s="57">
        <v>0.065</v>
      </c>
      <c r="I616" s="57">
        <v>0.031</v>
      </c>
      <c r="J616" s="57">
        <v>2.19</v>
      </c>
      <c r="K616" s="33">
        <f>AVERAGE(1.09,1.07,1.1,1.08)</f>
        <v>1.085</v>
      </c>
      <c r="L616" s="70">
        <v>44704.0</v>
      </c>
    </row>
    <row r="617">
      <c r="A617" s="57" t="s">
        <v>162</v>
      </c>
      <c r="B617" s="57">
        <v>2375.0</v>
      </c>
      <c r="C617" s="57">
        <v>2.0</v>
      </c>
      <c r="D617" s="57">
        <v>0.0</v>
      </c>
      <c r="F617" s="57">
        <v>0.962</v>
      </c>
      <c r="G617" s="57">
        <v>0.464</v>
      </c>
      <c r="H617" s="57">
        <v>0.135</v>
      </c>
      <c r="I617" s="57">
        <v>0.064</v>
      </c>
      <c r="J617" s="57">
        <v>1.86</v>
      </c>
      <c r="K617" s="33">
        <f>AVERAGE(1.54,1.56,1.58,1.49)</f>
        <v>1.5425</v>
      </c>
      <c r="L617" s="70">
        <v>44704.0</v>
      </c>
    </row>
    <row r="618">
      <c r="A618" s="57" t="s">
        <v>162</v>
      </c>
      <c r="B618" s="57">
        <v>2379.0</v>
      </c>
      <c r="C618" s="57">
        <v>2.0</v>
      </c>
      <c r="D618" s="57">
        <v>0.0</v>
      </c>
      <c r="F618" s="57">
        <v>0.391</v>
      </c>
      <c r="G618" s="57">
        <v>0.184</v>
      </c>
      <c r="H618" s="57">
        <v>0.027</v>
      </c>
      <c r="I618" s="57">
        <v>0.013</v>
      </c>
      <c r="J618" s="57">
        <v>0.89</v>
      </c>
      <c r="K618" s="33">
        <f>AVERAGE(1.24,1.25,1.26,1.32)</f>
        <v>1.2675</v>
      </c>
      <c r="L618" s="70">
        <v>44704.0</v>
      </c>
    </row>
    <row r="619">
      <c r="A619" s="57" t="s">
        <v>162</v>
      </c>
      <c r="B619" s="57">
        <v>2370.0</v>
      </c>
      <c r="C619" s="57">
        <v>1.0</v>
      </c>
      <c r="D619" s="57">
        <v>0.0</v>
      </c>
      <c r="F619" s="57">
        <v>0.491</v>
      </c>
      <c r="G619" s="57">
        <v>0.245</v>
      </c>
      <c r="H619" s="57">
        <v>0.069</v>
      </c>
      <c r="I619" s="57">
        <v>0.032</v>
      </c>
      <c r="J619" s="57">
        <v>1.41</v>
      </c>
      <c r="K619" s="33">
        <f>AVERAGE(0.8,0.85,0.95,0.87)</f>
        <v>0.8675</v>
      </c>
      <c r="L619" s="70">
        <v>44704.0</v>
      </c>
    </row>
    <row r="620">
      <c r="A620" s="57" t="s">
        <v>59</v>
      </c>
      <c r="B620" s="57">
        <v>2380.0</v>
      </c>
      <c r="C620" s="57">
        <v>2.0</v>
      </c>
      <c r="D620" s="57">
        <v>1.0</v>
      </c>
      <c r="F620" s="57">
        <v>1.729</v>
      </c>
      <c r="G620" s="57">
        <v>1.007</v>
      </c>
      <c r="H620" s="57">
        <v>0.409</v>
      </c>
      <c r="I620" s="57">
        <v>0.226</v>
      </c>
      <c r="J620" s="57">
        <v>6.9</v>
      </c>
      <c r="K620" s="33">
        <f>AVERAGE(1.55,1.44,1.95,1.49)</f>
        <v>1.6075</v>
      </c>
      <c r="L620" s="70">
        <v>44704.0</v>
      </c>
    </row>
    <row r="621">
      <c r="A621" s="57" t="s">
        <v>162</v>
      </c>
      <c r="B621" s="57">
        <v>2369.0</v>
      </c>
      <c r="C621" s="57">
        <v>3.0</v>
      </c>
      <c r="D621" s="57">
        <v>0.0</v>
      </c>
      <c r="F621" s="57">
        <v>0.441</v>
      </c>
      <c r="G621" s="57">
        <v>0.244</v>
      </c>
      <c r="H621" s="57">
        <v>0.031</v>
      </c>
      <c r="I621" s="57">
        <v>0.018</v>
      </c>
      <c r="J621" s="57">
        <v>1.17</v>
      </c>
      <c r="K621" s="33">
        <f>AVERAGE(1.6,1.03,0.86,0.93)</f>
        <v>1.105</v>
      </c>
      <c r="L621" s="70">
        <v>44704.0</v>
      </c>
    </row>
    <row r="622">
      <c r="A622" s="57" t="s">
        <v>162</v>
      </c>
      <c r="B622" s="57">
        <v>2378.0</v>
      </c>
      <c r="C622" s="57">
        <v>2.0</v>
      </c>
      <c r="D622" s="57">
        <v>0.0</v>
      </c>
      <c r="F622" s="57">
        <v>0.81</v>
      </c>
      <c r="G622" s="57">
        <v>0.382</v>
      </c>
      <c r="H622" s="57">
        <v>0.327</v>
      </c>
      <c r="I622" s="57">
        <v>0.15</v>
      </c>
      <c r="J622" s="57">
        <v>5.89</v>
      </c>
      <c r="K622" s="33">
        <f>AVERAGE(1.75,1.65,1.77,1.53)</f>
        <v>1.675</v>
      </c>
      <c r="L622" s="70">
        <v>44704.0</v>
      </c>
    </row>
    <row r="623">
      <c r="A623" s="57" t="s">
        <v>162</v>
      </c>
      <c r="B623" s="57">
        <v>2371.0</v>
      </c>
      <c r="C623" s="57">
        <v>2.0</v>
      </c>
      <c r="D623" s="57">
        <v>0.0</v>
      </c>
      <c r="F623" s="57">
        <v>0.633</v>
      </c>
      <c r="G623" s="57">
        <v>0.294</v>
      </c>
      <c r="H623" s="57">
        <v>0.051</v>
      </c>
      <c r="I623" s="57">
        <v>0.023</v>
      </c>
      <c r="J623" s="57">
        <v>1.05</v>
      </c>
      <c r="K623" s="33">
        <f>AVERAGE(1.22,1.27,1.29,1.1)</f>
        <v>1.22</v>
      </c>
      <c r="L623" s="70">
        <v>44704.0</v>
      </c>
    </row>
    <row r="624">
      <c r="A624" s="57" t="s">
        <v>162</v>
      </c>
      <c r="B624" s="57">
        <v>2025.0</v>
      </c>
      <c r="C624" s="57">
        <v>1.0</v>
      </c>
      <c r="D624" s="57">
        <v>0.0</v>
      </c>
      <c r="F624" s="57">
        <v>0.726</v>
      </c>
      <c r="G624" s="57">
        <v>0.378</v>
      </c>
      <c r="H624" s="57">
        <v>0.111</v>
      </c>
      <c r="I624" s="57">
        <v>0.059</v>
      </c>
      <c r="J624" s="57">
        <v>2.4</v>
      </c>
      <c r="K624" s="33">
        <f>AVERAGE(1.29,1.31,1.34,1.37)</f>
        <v>1.3275</v>
      </c>
      <c r="L624" s="70">
        <v>44704.0</v>
      </c>
    </row>
    <row r="625">
      <c r="A625" s="57" t="s">
        <v>162</v>
      </c>
      <c r="B625" s="57">
        <v>2381.0</v>
      </c>
      <c r="C625" s="57">
        <v>2.0</v>
      </c>
      <c r="D625" s="57">
        <v>0.0</v>
      </c>
      <c r="F625" s="57">
        <v>0.82</v>
      </c>
      <c r="G625" s="57">
        <v>0.391</v>
      </c>
      <c r="H625" s="57">
        <v>0.094</v>
      </c>
      <c r="I625" s="57">
        <v>0.045</v>
      </c>
      <c r="J625" s="57">
        <v>1.11</v>
      </c>
      <c r="K625" s="33">
        <f>AVERAGE(1.29,1.39,1.25,1.25)</f>
        <v>1.295</v>
      </c>
      <c r="L625" s="70">
        <v>44704.0</v>
      </c>
    </row>
    <row r="626">
      <c r="A626" s="57" t="s">
        <v>162</v>
      </c>
      <c r="B626" s="57">
        <v>2009.0</v>
      </c>
      <c r="C626" s="57">
        <v>1.0</v>
      </c>
      <c r="D626" s="57">
        <v>0.0</v>
      </c>
      <c r="F626" s="57">
        <v>0.798</v>
      </c>
      <c r="G626" s="57">
        <v>0.363</v>
      </c>
      <c r="H626" s="57">
        <v>0.062</v>
      </c>
      <c r="I626" s="57">
        <v>0.027</v>
      </c>
      <c r="J626" s="57">
        <v>1.01</v>
      </c>
      <c r="K626" s="33">
        <f>AVERAGE(1.25,1.15,1.03,1.13)</f>
        <v>1.14</v>
      </c>
      <c r="L626" s="70">
        <v>44704.0</v>
      </c>
    </row>
    <row r="627">
      <c r="A627" s="57" t="s">
        <v>162</v>
      </c>
      <c r="B627" s="57">
        <v>2347.0</v>
      </c>
      <c r="C627" s="57">
        <v>3.0</v>
      </c>
      <c r="D627" s="57">
        <v>0.0</v>
      </c>
      <c r="F627" s="57">
        <v>0.557</v>
      </c>
      <c r="G627" s="57">
        <v>0.254</v>
      </c>
      <c r="H627" s="57">
        <v>0.044</v>
      </c>
      <c r="I627" s="57">
        <v>0.019</v>
      </c>
      <c r="J627" s="57">
        <v>0.82</v>
      </c>
      <c r="K627" s="33">
        <f>AVERAGE(0.83,0.84,0.85,0.84)</f>
        <v>0.84</v>
      </c>
      <c r="L627" s="70">
        <v>44704.0</v>
      </c>
    </row>
    <row r="628">
      <c r="A628" s="57" t="s">
        <v>162</v>
      </c>
      <c r="B628" s="57">
        <v>2346.0</v>
      </c>
      <c r="C628" s="57">
        <v>1.0</v>
      </c>
      <c r="D628" s="57">
        <v>0.0</v>
      </c>
      <c r="F628" s="57">
        <v>0.305</v>
      </c>
      <c r="G628" s="57">
        <v>0.155</v>
      </c>
      <c r="H628" s="57">
        <v>0.038</v>
      </c>
      <c r="I628" s="57">
        <v>0.017</v>
      </c>
      <c r="J628" s="57">
        <v>0.9</v>
      </c>
      <c r="K628" s="33">
        <f>AVERAGE(0.9,0.97,0.87,0.81)</f>
        <v>0.8875</v>
      </c>
      <c r="L628" s="70">
        <v>44704.0</v>
      </c>
    </row>
    <row r="629">
      <c r="A629" s="57" t="s">
        <v>59</v>
      </c>
      <c r="B629" s="57">
        <v>2301.0</v>
      </c>
      <c r="C629" s="57">
        <v>3.0</v>
      </c>
      <c r="D629" s="57">
        <v>1.0</v>
      </c>
      <c r="F629" s="57">
        <v>2.742</v>
      </c>
      <c r="G629" s="57">
        <v>1.582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44704.0</v>
      </c>
    </row>
    <row r="630">
      <c r="A630" s="57" t="s">
        <v>59</v>
      </c>
      <c r="B630" s="57">
        <v>2331.0</v>
      </c>
      <c r="C630" s="57">
        <v>3.0</v>
      </c>
      <c r="D630" s="57">
        <v>1.0</v>
      </c>
      <c r="F630" s="57">
        <v>1.548</v>
      </c>
      <c r="G630" s="57">
        <v>0.92</v>
      </c>
      <c r="H630" s="57">
        <v>0.466</v>
      </c>
      <c r="I630" s="57">
        <v>0.257</v>
      </c>
      <c r="J630" s="57">
        <v>7.75</v>
      </c>
      <c r="K630" s="33">
        <f>AVERAGE(2.28,2.28,2.23,2.29)</f>
        <v>2.27</v>
      </c>
      <c r="L630" s="70">
        <v>44704.0</v>
      </c>
    </row>
    <row r="631">
      <c r="A631" s="57" t="s">
        <v>162</v>
      </c>
      <c r="B631" s="57">
        <v>2379.0</v>
      </c>
      <c r="C631" s="57">
        <v>1.0</v>
      </c>
      <c r="D631" s="57">
        <v>0.0</v>
      </c>
      <c r="F631" s="57">
        <v>0.866</v>
      </c>
      <c r="G631" s="57">
        <v>0.4</v>
      </c>
      <c r="H631" s="57">
        <v>0.057</v>
      </c>
      <c r="I631" s="57">
        <v>0.026</v>
      </c>
      <c r="J631" s="57">
        <v>1.12</v>
      </c>
      <c r="K631" s="33">
        <f>AVERAGE(1.43,1.4,1.51,1.4)</f>
        <v>1.435</v>
      </c>
      <c r="L631" s="70">
        <v>44704.0</v>
      </c>
    </row>
    <row r="632">
      <c r="A632" s="57" t="s">
        <v>162</v>
      </c>
      <c r="B632" s="57">
        <v>2381.0</v>
      </c>
      <c r="C632" s="57">
        <v>3.0</v>
      </c>
      <c r="D632" s="57">
        <v>0.0</v>
      </c>
      <c r="F632" s="57">
        <v>0.951</v>
      </c>
      <c r="G632" s="57">
        <v>0.471</v>
      </c>
      <c r="H632" s="57">
        <v>0.059</v>
      </c>
      <c r="I632" s="57">
        <v>0.029</v>
      </c>
      <c r="J632" s="57">
        <v>0.8</v>
      </c>
      <c r="K632" s="33">
        <f>AVERAGE(1.42,1.44,1.58,1.58)</f>
        <v>1.505</v>
      </c>
      <c r="L632" s="70">
        <v>44704.0</v>
      </c>
    </row>
    <row r="633">
      <c r="A633" s="57" t="s">
        <v>162</v>
      </c>
      <c r="B633" s="57">
        <v>2372.0</v>
      </c>
      <c r="C633" s="57">
        <v>1.0</v>
      </c>
      <c r="D633" s="57">
        <v>0.0</v>
      </c>
      <c r="F633" s="57">
        <v>0.958</v>
      </c>
      <c r="G633" s="57">
        <v>0.473</v>
      </c>
      <c r="H633" s="57">
        <v>0.118</v>
      </c>
      <c r="I633" s="57">
        <v>0.054</v>
      </c>
      <c r="J633" s="57">
        <v>1.93</v>
      </c>
      <c r="K633" s="33">
        <f>AVERAGE(1.4,1.49,1.28,1.31)</f>
        <v>1.37</v>
      </c>
      <c r="L633" s="70">
        <v>44704.0</v>
      </c>
    </row>
    <row r="634">
      <c r="A634" s="57" t="s">
        <v>162</v>
      </c>
      <c r="B634" s="57">
        <v>2382.0</v>
      </c>
      <c r="C634" s="57">
        <v>3.0</v>
      </c>
      <c r="D634" s="57">
        <v>0.0</v>
      </c>
      <c r="F634" s="57">
        <v>0.851</v>
      </c>
      <c r="G634" s="57">
        <v>0.438</v>
      </c>
      <c r="H634" s="57">
        <v>0.057</v>
      </c>
      <c r="I634" s="57">
        <v>0.029</v>
      </c>
      <c r="J634" s="57">
        <v>1.3</v>
      </c>
      <c r="K634" s="33">
        <f>AVERAGE(1.4,1.38,1.39,1.39)</f>
        <v>1.39</v>
      </c>
      <c r="L634" s="70">
        <v>44704.0</v>
      </c>
    </row>
    <row r="635">
      <c r="A635" s="57" t="s">
        <v>162</v>
      </c>
      <c r="B635" s="57">
        <v>2011.0</v>
      </c>
      <c r="C635" s="57">
        <v>3.0</v>
      </c>
      <c r="D635" s="57">
        <v>0.0</v>
      </c>
      <c r="F635" s="57">
        <v>0.56</v>
      </c>
      <c r="G635" s="57">
        <v>0.299</v>
      </c>
      <c r="H635" s="57">
        <v>0.052</v>
      </c>
      <c r="I635" s="57">
        <v>0.027</v>
      </c>
      <c r="J635" s="57">
        <v>0.96</v>
      </c>
      <c r="K635" s="33">
        <f>AVERAGE(1.07,1.09,0.99,1.27)</f>
        <v>1.105</v>
      </c>
      <c r="L635" s="70">
        <v>44704.0</v>
      </c>
    </row>
    <row r="636">
      <c r="A636" s="57" t="s">
        <v>162</v>
      </c>
      <c r="B636" s="57">
        <v>2011.0</v>
      </c>
      <c r="C636" s="57">
        <v>2.0</v>
      </c>
      <c r="D636" s="57">
        <v>0.0</v>
      </c>
      <c r="F636" s="57">
        <v>0.445</v>
      </c>
      <c r="G636" s="57">
        <v>0.235</v>
      </c>
      <c r="H636" s="57">
        <v>0.037</v>
      </c>
      <c r="I636" s="57">
        <v>0.019</v>
      </c>
      <c r="J636" s="57">
        <v>0.8</v>
      </c>
      <c r="K636" s="33">
        <f>AVERAGE(1.02,1.06,0.96,0.99)</f>
        <v>1.0075</v>
      </c>
      <c r="L636" s="70">
        <v>44704.0</v>
      </c>
    </row>
    <row r="637">
      <c r="A637" s="57" t="s">
        <v>162</v>
      </c>
      <c r="B637" s="57">
        <v>2020.0</v>
      </c>
      <c r="C637" s="57">
        <v>2.0</v>
      </c>
      <c r="D637" s="57">
        <v>0.0</v>
      </c>
      <c r="F637" s="57">
        <v>0.6399</v>
      </c>
      <c r="G637" s="57">
        <v>0.311</v>
      </c>
      <c r="H637" s="57">
        <v>0.051</v>
      </c>
      <c r="I637" s="57">
        <v>0.024</v>
      </c>
      <c r="J637" s="57">
        <v>1.05</v>
      </c>
      <c r="K637" s="33">
        <f>AVERAGE(1.02,1.09,1.09,1.13)</f>
        <v>1.0825</v>
      </c>
      <c r="L637" s="70">
        <v>44704.0</v>
      </c>
    </row>
    <row r="638">
      <c r="A638" s="57" t="s">
        <v>162</v>
      </c>
      <c r="B638" s="57">
        <v>2024.0</v>
      </c>
      <c r="C638" s="57">
        <v>1.0</v>
      </c>
      <c r="D638" s="57">
        <v>0.0</v>
      </c>
      <c r="F638" s="57">
        <v>1.272</v>
      </c>
      <c r="G638" s="57">
        <v>0.583</v>
      </c>
      <c r="H638" s="57">
        <v>0.187</v>
      </c>
      <c r="I638" s="57">
        <v>0.086</v>
      </c>
      <c r="J638" s="57">
        <v>2.11</v>
      </c>
      <c r="K638" s="33">
        <f>AVERAGE(1.75,1.6,1.91,1.84)</f>
        <v>1.775</v>
      </c>
      <c r="L638" s="70">
        <v>44704.0</v>
      </c>
    </row>
    <row r="639">
      <c r="A639" s="57" t="s">
        <v>162</v>
      </c>
      <c r="B639" s="57">
        <v>2372.0</v>
      </c>
      <c r="C639" s="57">
        <v>3.0</v>
      </c>
      <c r="D639" s="57">
        <v>0.0</v>
      </c>
      <c r="F639" s="57">
        <v>0.782</v>
      </c>
      <c r="G639" s="57">
        <v>0.388</v>
      </c>
      <c r="H639" s="57">
        <v>0.09</v>
      </c>
      <c r="I639" s="57">
        <v>0.04</v>
      </c>
      <c r="J639" s="57">
        <v>1.28</v>
      </c>
      <c r="K639" s="33">
        <f>AVERAGE(1.27,1.09,1.22,1.32)</f>
        <v>1.225</v>
      </c>
      <c r="L639" s="70">
        <v>44704.0</v>
      </c>
    </row>
    <row r="640">
      <c r="A640" s="57" t="s">
        <v>162</v>
      </c>
      <c r="B640" s="57">
        <v>2372.0</v>
      </c>
      <c r="C640" s="57">
        <v>2.0</v>
      </c>
      <c r="D640" s="57">
        <v>0.0</v>
      </c>
      <c r="F640" s="57">
        <v>1.269</v>
      </c>
      <c r="G640" s="57">
        <v>0.622</v>
      </c>
      <c r="H640" s="57">
        <v>0.122</v>
      </c>
      <c r="I640" s="57">
        <v>0.054</v>
      </c>
      <c r="J640" s="57">
        <v>1.51</v>
      </c>
      <c r="K640" s="33">
        <f>AVERAGE(1.56,1.66,1.64,1.66)</f>
        <v>1.63</v>
      </c>
      <c r="L640" s="70">
        <v>44704.0</v>
      </c>
    </row>
    <row r="641">
      <c r="A641" s="57" t="s">
        <v>162</v>
      </c>
      <c r="B641" s="57">
        <v>2025.0</v>
      </c>
      <c r="C641" s="57">
        <v>3.0</v>
      </c>
      <c r="D641" s="57">
        <v>0.0</v>
      </c>
      <c r="F641" s="57">
        <v>0.63</v>
      </c>
      <c r="G641" s="57">
        <v>0.324</v>
      </c>
      <c r="H641" s="57">
        <v>0.137</v>
      </c>
      <c r="I641" s="57">
        <v>0.073</v>
      </c>
      <c r="J641" s="57">
        <v>3.94</v>
      </c>
      <c r="K641" s="33">
        <f>AVERAGE(1.29,1.33,1.37,1.29)</f>
        <v>1.32</v>
      </c>
      <c r="L641" s="70">
        <v>44704.0</v>
      </c>
    </row>
    <row r="642">
      <c r="A642" s="57" t="s">
        <v>162</v>
      </c>
      <c r="B642" s="57">
        <v>2370.0</v>
      </c>
      <c r="C642" s="57">
        <v>3.0</v>
      </c>
      <c r="D642" s="57">
        <v>0.0</v>
      </c>
      <c r="F642" s="57">
        <v>0.493</v>
      </c>
      <c r="G642" s="57">
        <v>0.246</v>
      </c>
      <c r="H642" s="57">
        <v>0.067</v>
      </c>
      <c r="I642" s="57">
        <v>0.032</v>
      </c>
      <c r="J642" s="57">
        <v>1.45</v>
      </c>
      <c r="K642" s="33">
        <f>AVERAGE(1.04,1.09,0.96,0.86)</f>
        <v>0.9875</v>
      </c>
      <c r="L642" s="70">
        <v>44704.0</v>
      </c>
    </row>
    <row r="643">
      <c r="A643" s="57" t="s">
        <v>59</v>
      </c>
      <c r="B643" s="57">
        <v>2023.0</v>
      </c>
      <c r="C643" s="57">
        <v>1.0</v>
      </c>
      <c r="D643" s="57">
        <v>0.0</v>
      </c>
      <c r="F643" s="57">
        <v>2.613</v>
      </c>
      <c r="G643" s="57">
        <v>1.386</v>
      </c>
      <c r="H643" s="57">
        <v>0.221</v>
      </c>
      <c r="I643" s="57">
        <v>0.116</v>
      </c>
      <c r="J643" s="57">
        <v>4.34</v>
      </c>
      <c r="K643" s="33">
        <f>AVERAGE(1.5,1.63,1.67,1.57)</f>
        <v>1.5925</v>
      </c>
      <c r="L643" s="70">
        <v>44704.0</v>
      </c>
    </row>
    <row r="644">
      <c r="A644" s="57" t="s">
        <v>162</v>
      </c>
      <c r="B644" s="57">
        <v>2010.0</v>
      </c>
      <c r="C644" s="57">
        <v>1.0</v>
      </c>
      <c r="D644" s="57">
        <v>0.0</v>
      </c>
      <c r="F644" s="57">
        <v>0.895</v>
      </c>
      <c r="G644" s="57">
        <v>0.455</v>
      </c>
      <c r="H644" s="57">
        <v>0.158</v>
      </c>
      <c r="I644" s="57">
        <v>0.076</v>
      </c>
      <c r="J644" s="57">
        <v>1.94</v>
      </c>
      <c r="K644" s="33">
        <f>AVERAGE(1.83,1.74,1.53,1.83)</f>
        <v>1.7325</v>
      </c>
      <c r="L644" s="70">
        <v>44704.0</v>
      </c>
    </row>
    <row r="645">
      <c r="A645" s="57" t="s">
        <v>162</v>
      </c>
      <c r="B645" s="57">
        <v>2382.0</v>
      </c>
      <c r="C645" s="57">
        <v>2.0</v>
      </c>
      <c r="D645" s="57">
        <v>0.0</v>
      </c>
      <c r="F645" s="57">
        <v>1.062</v>
      </c>
      <c r="G645" s="57">
        <v>0.538</v>
      </c>
      <c r="H645" s="57">
        <v>0.114</v>
      </c>
      <c r="I645" s="57">
        <v>0.059</v>
      </c>
      <c r="J645" s="57">
        <v>2.2</v>
      </c>
      <c r="K645" s="33">
        <f>AVERAGE(1.53,1.41,1.3,1.64)</f>
        <v>1.47</v>
      </c>
      <c r="L645" s="70">
        <v>44704.0</v>
      </c>
    </row>
    <row r="646">
      <c r="A646" s="57" t="s">
        <v>59</v>
      </c>
      <c r="B646" s="57">
        <v>2331.0</v>
      </c>
      <c r="C646" s="57">
        <v>1.0</v>
      </c>
      <c r="D646" s="57">
        <v>1.0</v>
      </c>
      <c r="F646" s="57">
        <v>0.479</v>
      </c>
      <c r="G646" s="57">
        <v>0.288</v>
      </c>
      <c r="H646" s="57">
        <v>0.142</v>
      </c>
      <c r="I646" s="57">
        <v>0.078</v>
      </c>
      <c r="J646" s="57">
        <v>4.01</v>
      </c>
      <c r="K646" s="33">
        <f>AVERAGE(1.44,1.39,1.57,1.49)</f>
        <v>1.4725</v>
      </c>
      <c r="L646" s="70">
        <v>44704.0</v>
      </c>
    </row>
    <row r="647">
      <c r="A647" s="57" t="s">
        <v>59</v>
      </c>
      <c r="B647" s="57">
        <v>2023.0</v>
      </c>
      <c r="C647" s="57">
        <v>2.0</v>
      </c>
      <c r="D647" s="57">
        <v>1.0</v>
      </c>
      <c r="F647" s="57">
        <v>0.881</v>
      </c>
      <c r="G647" s="57">
        <v>0.512</v>
      </c>
      <c r="H647" s="57">
        <v>0.1896</v>
      </c>
      <c r="I647" s="57">
        <v>0.101</v>
      </c>
      <c r="J647" s="57">
        <v>3.54</v>
      </c>
      <c r="K647" s="33">
        <f>AVERAGE(1.65,1.69,1.73,1.76)</f>
        <v>1.7075</v>
      </c>
      <c r="L647" s="70">
        <v>44704.0</v>
      </c>
    </row>
    <row r="648">
      <c r="A648" s="57" t="s">
        <v>162</v>
      </c>
      <c r="B648" s="57">
        <v>2375.0</v>
      </c>
      <c r="C648" s="57">
        <v>3.0</v>
      </c>
      <c r="D648" s="57">
        <v>0.0</v>
      </c>
      <c r="F648" s="57">
        <v>0.534</v>
      </c>
      <c r="G648" s="57">
        <v>0.257</v>
      </c>
      <c r="H648" s="57">
        <v>0.091</v>
      </c>
      <c r="I648" s="57">
        <v>0.042</v>
      </c>
      <c r="J648" s="57">
        <v>1.86</v>
      </c>
      <c r="K648" s="33">
        <f>AVERAGE(1.17,1.19,1.2,1.22)</f>
        <v>1.195</v>
      </c>
      <c r="L648" s="70">
        <v>44704.0</v>
      </c>
    </row>
    <row r="649">
      <c r="A649" s="57" t="s">
        <v>59</v>
      </c>
      <c r="B649" s="57">
        <v>2023.0</v>
      </c>
      <c r="C649" s="57">
        <v>3.0</v>
      </c>
      <c r="D649" s="57">
        <v>0.0</v>
      </c>
      <c r="F649" s="57">
        <v>0.721</v>
      </c>
      <c r="G649" s="57">
        <v>0.389</v>
      </c>
      <c r="H649" s="57">
        <v>0.126</v>
      </c>
      <c r="I649" s="57">
        <v>0.067</v>
      </c>
      <c r="J649" s="57">
        <v>3.27</v>
      </c>
      <c r="K649" s="33">
        <f>AVERAGE(1.55,1.21,1.09,1.45)</f>
        <v>1.325</v>
      </c>
      <c r="L649" s="70">
        <v>44704.0</v>
      </c>
    </row>
    <row r="650">
      <c r="A650" s="57" t="s">
        <v>162</v>
      </c>
      <c r="B650" s="57">
        <v>2009.0</v>
      </c>
      <c r="C650" s="57">
        <v>3.0</v>
      </c>
      <c r="D650" s="57">
        <v>0.0</v>
      </c>
      <c r="F650" s="57">
        <v>0.426</v>
      </c>
      <c r="G650" s="57">
        <v>0.195</v>
      </c>
      <c r="H650" s="57">
        <v>0.06</v>
      </c>
      <c r="I650" s="57">
        <v>0.025</v>
      </c>
      <c r="J650" s="57">
        <v>1.15</v>
      </c>
      <c r="K650" s="33">
        <f>AVERAGE(1.24,1.25,1.3,1.3)</f>
        <v>1.2725</v>
      </c>
      <c r="L650" s="70">
        <v>44704.0</v>
      </c>
    </row>
    <row r="651">
      <c r="A651" s="57" t="s">
        <v>162</v>
      </c>
      <c r="B651" s="57">
        <v>2371.0</v>
      </c>
      <c r="C651" s="57">
        <v>3.0</v>
      </c>
      <c r="D651" s="57">
        <v>0.0</v>
      </c>
      <c r="F651" s="57">
        <v>0.535</v>
      </c>
      <c r="G651" s="57">
        <v>0.238</v>
      </c>
      <c r="H651" s="57">
        <v>0.053</v>
      </c>
      <c r="I651" s="57">
        <v>0.022</v>
      </c>
      <c r="J651" s="57">
        <v>1.24</v>
      </c>
      <c r="K651" s="33">
        <f>AVERAGE(1.27,1.09,1.07,1)</f>
        <v>1.1075</v>
      </c>
      <c r="L651" s="70">
        <v>44704.0</v>
      </c>
    </row>
    <row r="652">
      <c r="A652" s="57" t="s">
        <v>59</v>
      </c>
      <c r="B652" s="57">
        <v>2352.0</v>
      </c>
      <c r="C652" s="57">
        <v>2.0</v>
      </c>
      <c r="D652" s="57">
        <v>1.0</v>
      </c>
      <c r="F652" s="57">
        <v>1.563</v>
      </c>
      <c r="G652" s="57">
        <v>0.98</v>
      </c>
      <c r="H652" s="57">
        <v>0.557</v>
      </c>
      <c r="I652" s="57">
        <v>0.349</v>
      </c>
      <c r="J652" s="57">
        <v>13.0</v>
      </c>
      <c r="K652" s="33">
        <f>AVERAGE(1.81,1.83,1.81,1.91)</f>
        <v>1.84</v>
      </c>
      <c r="L652" s="70">
        <v>44704.0</v>
      </c>
    </row>
    <row r="653">
      <c r="A653" s="57" t="s">
        <v>59</v>
      </c>
      <c r="B653" s="57">
        <v>2331.0</v>
      </c>
      <c r="C653" s="57">
        <v>3.0</v>
      </c>
      <c r="D653" s="57">
        <v>0.0</v>
      </c>
      <c r="E653" s="57" t="s">
        <v>164</v>
      </c>
      <c r="F653" s="57">
        <v>0.031</v>
      </c>
      <c r="G653" s="57">
        <v>0.017</v>
      </c>
      <c r="H653" s="57">
        <v>0.025</v>
      </c>
      <c r="I653" s="57">
        <v>0.012</v>
      </c>
      <c r="J653" s="57">
        <v>1.14</v>
      </c>
      <c r="K653" s="33">
        <f>AVERAGE(1.03,1.03,1.11,1.1)</f>
        <v>1.0675</v>
      </c>
      <c r="L653" s="70">
        <v>44704.0</v>
      </c>
    </row>
    <row r="654">
      <c r="A654" s="57" t="s">
        <v>162</v>
      </c>
      <c r="B654" s="57">
        <v>2346.0</v>
      </c>
      <c r="C654" s="57">
        <v>2.0</v>
      </c>
      <c r="D654" s="57">
        <v>0.0</v>
      </c>
      <c r="F654" s="57">
        <v>0.335</v>
      </c>
      <c r="G654" s="57">
        <v>0.163</v>
      </c>
      <c r="H654" s="57">
        <v>0.02</v>
      </c>
      <c r="I654" s="57">
        <v>0.009</v>
      </c>
      <c r="J654" s="57">
        <v>0.67</v>
      </c>
      <c r="K654" s="33">
        <f>AVERAGE(0.94,0.77,0.8,0.89)</f>
        <v>0.85</v>
      </c>
      <c r="L654" s="70">
        <v>44704.0</v>
      </c>
    </row>
    <row r="655">
      <c r="A655" s="57" t="s">
        <v>59</v>
      </c>
      <c r="B655" s="57">
        <v>2354.0</v>
      </c>
      <c r="C655" s="57">
        <v>2.0</v>
      </c>
      <c r="D655" s="57">
        <v>1.0</v>
      </c>
      <c r="F655" s="57">
        <v>1.951</v>
      </c>
      <c r="G655" s="57">
        <v>1.03</v>
      </c>
      <c r="H655" s="57">
        <v>0.407</v>
      </c>
      <c r="I655" s="57">
        <v>0.202</v>
      </c>
      <c r="J655" s="57">
        <v>9.12</v>
      </c>
      <c r="K655" s="33">
        <f>AVERAGE(1.55,1.8,1.9,1.99)</f>
        <v>1.81</v>
      </c>
      <c r="L655" s="70">
        <v>44704.0</v>
      </c>
    </row>
    <row r="656">
      <c r="A656" s="57" t="s">
        <v>162</v>
      </c>
      <c r="B656" s="57">
        <v>2367.0</v>
      </c>
      <c r="C656" s="57">
        <v>2.0</v>
      </c>
      <c r="D656" s="57">
        <v>0.0</v>
      </c>
      <c r="F656" s="57">
        <v>0.791</v>
      </c>
      <c r="G656" s="57">
        <v>0.347</v>
      </c>
      <c r="H656" s="57">
        <v>0.076</v>
      </c>
      <c r="I656" s="57">
        <v>0.033</v>
      </c>
      <c r="J656" s="57">
        <v>1.92</v>
      </c>
      <c r="K656" s="33">
        <f>AVERAGE(1.28,0.89,1.1,1.09)</f>
        <v>1.09</v>
      </c>
    </row>
    <row r="657">
      <c r="A657" s="57" t="s">
        <v>162</v>
      </c>
      <c r="B657" s="57">
        <v>2026.0</v>
      </c>
      <c r="C657" s="57">
        <v>1.0</v>
      </c>
      <c r="D657" s="57">
        <v>0.0</v>
      </c>
      <c r="F657" s="57">
        <v>0.89</v>
      </c>
      <c r="G657" s="57">
        <v>0.431</v>
      </c>
      <c r="H657" s="57">
        <v>0.232</v>
      </c>
      <c r="I657" s="57">
        <v>0.118</v>
      </c>
      <c r="J657" s="57">
        <v>3.9</v>
      </c>
      <c r="K657" s="33">
        <f>AVERAGE(1.58,1.52,1.64,1.58)</f>
        <v>1.58</v>
      </c>
    </row>
    <row r="658">
      <c r="A658" s="57" t="s">
        <v>59</v>
      </c>
      <c r="B658" s="57">
        <v>2029.0</v>
      </c>
      <c r="C658" s="57">
        <v>1.0</v>
      </c>
      <c r="D658" s="57">
        <v>0.0</v>
      </c>
      <c r="F658" s="57">
        <v>1.671</v>
      </c>
      <c r="G658" s="57">
        <v>0.881</v>
      </c>
      <c r="H658" s="57">
        <v>0.064</v>
      </c>
      <c r="I658" s="57">
        <v>0.034</v>
      </c>
      <c r="J658" s="57">
        <v>2.1</v>
      </c>
      <c r="K658" s="33">
        <f>AVERAGE(1.07,1.18,1.15,1.17)</f>
        <v>1.1425</v>
      </c>
    </row>
    <row r="659">
      <c r="A659" s="57" t="s">
        <v>162</v>
      </c>
      <c r="B659" s="57">
        <v>2360.0</v>
      </c>
      <c r="C659" s="57">
        <v>3.0</v>
      </c>
      <c r="D659" s="57">
        <v>0.0</v>
      </c>
      <c r="F659" s="57">
        <v>1.242</v>
      </c>
      <c r="G659" s="57">
        <v>0.613</v>
      </c>
      <c r="H659" s="57">
        <v>0.199</v>
      </c>
      <c r="I659" s="57">
        <v>0.111</v>
      </c>
      <c r="J659" s="57">
        <v>4.26</v>
      </c>
      <c r="K659" s="33">
        <f>AVERAGE(1.67,1.59,1.46,1.63)</f>
        <v>1.5875</v>
      </c>
    </row>
    <row r="660">
      <c r="A660" s="57" t="s">
        <v>59</v>
      </c>
      <c r="B660" s="57">
        <v>2029.0</v>
      </c>
      <c r="C660" s="57">
        <v>2.0</v>
      </c>
      <c r="D660" s="57">
        <v>0.0</v>
      </c>
      <c r="F660" s="57">
        <v>1.236</v>
      </c>
      <c r="G660" s="57">
        <v>0.655</v>
      </c>
      <c r="H660" s="57">
        <v>0.056</v>
      </c>
      <c r="I660" s="57">
        <v>0.03</v>
      </c>
      <c r="J660" s="57">
        <v>1.71</v>
      </c>
      <c r="K660" s="33">
        <f>AVERAGE(1.24,1.26,1.28,1.17)</f>
        <v>1.2375</v>
      </c>
    </row>
    <row r="661">
      <c r="A661" s="57" t="s">
        <v>162</v>
      </c>
      <c r="B661" s="57">
        <v>2365.0</v>
      </c>
      <c r="C661" s="57">
        <v>3.0</v>
      </c>
      <c r="D661" s="57">
        <v>0.0</v>
      </c>
      <c r="F661" s="57">
        <v>0.687</v>
      </c>
      <c r="G661" s="57">
        <v>0.343</v>
      </c>
      <c r="H661" s="57">
        <v>0.048</v>
      </c>
      <c r="I661" s="57">
        <v>0.027</v>
      </c>
      <c r="J661" s="57">
        <v>1.22</v>
      </c>
      <c r="K661" s="33">
        <f>AVERAGE(1.18,1.06,1.02,1.03)</f>
        <v>1.0725</v>
      </c>
    </row>
    <row r="662">
      <c r="A662" s="57" t="s">
        <v>59</v>
      </c>
      <c r="B662" s="57">
        <v>2377.0</v>
      </c>
      <c r="C662" s="57">
        <v>1.0</v>
      </c>
      <c r="D662" s="57">
        <v>1.0</v>
      </c>
      <c r="F662" s="57">
        <v>0.655</v>
      </c>
      <c r="G662" s="57">
        <v>0.349</v>
      </c>
      <c r="H662" s="57">
        <v>0.128</v>
      </c>
      <c r="I662" s="57">
        <v>0.065</v>
      </c>
      <c r="J662" s="57">
        <v>3.58</v>
      </c>
      <c r="K662" s="33">
        <f>AVERAGE(1.25,1.25,1.33,1.35)</f>
        <v>1.295</v>
      </c>
    </row>
    <row r="663">
      <c r="A663" s="57" t="s">
        <v>162</v>
      </c>
      <c r="B663" s="57">
        <v>2301.0</v>
      </c>
      <c r="C663" s="57">
        <v>3.0</v>
      </c>
      <c r="D663" s="57">
        <v>0.0</v>
      </c>
      <c r="F663" s="57">
        <v>0.451</v>
      </c>
      <c r="G663" s="57">
        <v>0.231</v>
      </c>
      <c r="H663" s="57">
        <v>0.053</v>
      </c>
      <c r="I663" s="57">
        <v>0.029</v>
      </c>
      <c r="J663" s="57">
        <v>1.16</v>
      </c>
      <c r="K663" s="33">
        <f>AVERAGE(1.2,1.17,1.08,1.19)</f>
        <v>1.16</v>
      </c>
    </row>
    <row r="664">
      <c r="A664" s="57" t="s">
        <v>162</v>
      </c>
      <c r="B664" s="57">
        <v>2301.0</v>
      </c>
      <c r="C664" s="57">
        <v>2.0</v>
      </c>
      <c r="D664" s="57">
        <v>0.0</v>
      </c>
      <c r="F664" s="57">
        <v>1.123</v>
      </c>
      <c r="G664" s="57">
        <v>0.578</v>
      </c>
      <c r="H664" s="57">
        <v>0.148</v>
      </c>
      <c r="I664" s="57">
        <v>0.081</v>
      </c>
      <c r="J664" s="57">
        <v>2.19</v>
      </c>
      <c r="K664" s="33">
        <f>AVERAGE(1.73,1.63,1.57,1.77)</f>
        <v>1.675</v>
      </c>
    </row>
    <row r="665">
      <c r="A665" s="57" t="s">
        <v>162</v>
      </c>
      <c r="B665" s="57">
        <v>2365.0</v>
      </c>
      <c r="C665" s="57">
        <v>1.0</v>
      </c>
      <c r="D665" s="57">
        <v>0.0</v>
      </c>
      <c r="F665" s="57">
        <v>0.7</v>
      </c>
      <c r="G665" s="57">
        <v>0.35</v>
      </c>
      <c r="H665" s="57">
        <v>0.074</v>
      </c>
      <c r="I665" s="57">
        <v>0.041</v>
      </c>
      <c r="J665" s="57">
        <v>1.7</v>
      </c>
      <c r="K665" s="33">
        <f>AVERAGE(1.15,1.05,1.03,1.21)</f>
        <v>1.11</v>
      </c>
    </row>
    <row r="666">
      <c r="A666" s="57" t="s">
        <v>162</v>
      </c>
      <c r="B666" s="57">
        <v>2028.0</v>
      </c>
      <c r="C666" s="57">
        <v>1.0</v>
      </c>
      <c r="D666" s="57">
        <v>0.0</v>
      </c>
      <c r="F666" s="57">
        <v>0.701</v>
      </c>
      <c r="G666" s="57">
        <v>0.362</v>
      </c>
      <c r="H666" s="57">
        <v>0.042</v>
      </c>
      <c r="I666" s="57">
        <v>0.021</v>
      </c>
      <c r="J666" s="57">
        <v>1.12</v>
      </c>
      <c r="K666" s="33">
        <f>AVERAGE(0.91,1.1,1.07,1.04)</f>
        <v>1.03</v>
      </c>
    </row>
    <row r="667">
      <c r="A667" s="57" t="s">
        <v>162</v>
      </c>
      <c r="B667" s="57">
        <v>2360.0</v>
      </c>
      <c r="C667" s="57">
        <v>2.0</v>
      </c>
      <c r="D667" s="57">
        <v>0.0</v>
      </c>
      <c r="F667" s="57">
        <v>0.727</v>
      </c>
      <c r="G667" s="57">
        <v>0.36</v>
      </c>
      <c r="H667" s="57">
        <v>0.125</v>
      </c>
      <c r="I667" s="57">
        <v>0.068</v>
      </c>
      <c r="J667" s="57">
        <v>3.33</v>
      </c>
      <c r="K667" s="33">
        <f>AVERAGE(1.25,1.57,1.34,1.46)</f>
        <v>1.405</v>
      </c>
    </row>
    <row r="668">
      <c r="A668" s="57" t="s">
        <v>162</v>
      </c>
      <c r="B668" s="57">
        <v>2028.0</v>
      </c>
      <c r="C668" s="57">
        <v>2.0</v>
      </c>
      <c r="D668" s="57">
        <v>0.0</v>
      </c>
      <c r="F668" s="57">
        <v>0.549</v>
      </c>
      <c r="G668" s="57">
        <v>0.286</v>
      </c>
      <c r="H668" s="57">
        <v>0.031</v>
      </c>
      <c r="I668" s="57">
        <v>0.015</v>
      </c>
      <c r="J668" s="57">
        <v>0.72</v>
      </c>
      <c r="K668" s="33">
        <f>AVERAGE(1.14,1.23,1.15,1.15)</f>
        <v>1.1675</v>
      </c>
    </row>
    <row r="669">
      <c r="A669" s="57" t="s">
        <v>59</v>
      </c>
      <c r="B669" s="57">
        <v>2022.0</v>
      </c>
      <c r="C669" s="57">
        <v>2.0</v>
      </c>
      <c r="D669" s="57">
        <v>0.0</v>
      </c>
      <c r="F669" s="57">
        <v>3.765</v>
      </c>
      <c r="G669" s="57">
        <v>1.91</v>
      </c>
      <c r="H669" s="57">
        <v>0.338</v>
      </c>
      <c r="I669" s="57">
        <v>0.168</v>
      </c>
      <c r="J669" s="57">
        <v>4.49</v>
      </c>
      <c r="K669" s="33">
        <f>AVERAGE(1.75,1.69,1.74,1.81)</f>
        <v>1.7475</v>
      </c>
    </row>
    <row r="670">
      <c r="A670" s="57" t="s">
        <v>59</v>
      </c>
      <c r="B670" s="57">
        <v>2030.0</v>
      </c>
      <c r="C670" s="57">
        <v>2.0</v>
      </c>
      <c r="D670" s="57">
        <v>0.0</v>
      </c>
      <c r="F670" s="57">
        <v>0.758</v>
      </c>
      <c r="G670" s="57">
        <v>0.367</v>
      </c>
      <c r="H670" s="57">
        <v>0.101</v>
      </c>
      <c r="I670" s="57">
        <v>0.047</v>
      </c>
      <c r="J670" s="57">
        <v>3.35</v>
      </c>
      <c r="K670" s="33">
        <f>AVERAGE(1.13,1.14,1.05,1.07)</f>
        <v>1.0975</v>
      </c>
    </row>
    <row r="671">
      <c r="A671" s="57" t="s">
        <v>162</v>
      </c>
      <c r="B671" s="57">
        <v>2384.0</v>
      </c>
      <c r="C671" s="57">
        <v>1.0</v>
      </c>
      <c r="D671" s="57">
        <v>0.0</v>
      </c>
      <c r="F671" s="57">
        <v>0.439</v>
      </c>
      <c r="G671" s="57">
        <v>0.222</v>
      </c>
      <c r="H671" s="57">
        <v>0.042</v>
      </c>
      <c r="I671" s="57">
        <v>0.023</v>
      </c>
      <c r="J671" s="57">
        <v>1.14</v>
      </c>
      <c r="K671" s="33">
        <f>AVERAGE(1.01,1.08,1.22,1.24)</f>
        <v>1.1375</v>
      </c>
    </row>
    <row r="672">
      <c r="A672" s="57" t="s">
        <v>59</v>
      </c>
      <c r="B672" s="57">
        <v>2354.0</v>
      </c>
      <c r="C672" s="57">
        <v>1.0</v>
      </c>
      <c r="D672" s="57">
        <v>1.0</v>
      </c>
      <c r="F672" s="57">
        <v>3.454</v>
      </c>
      <c r="G672" s="57">
        <v>1.817</v>
      </c>
      <c r="H672" s="57">
        <v>0.768</v>
      </c>
      <c r="I672" s="57">
        <v>0.377</v>
      </c>
      <c r="J672" s="57">
        <v>11.74</v>
      </c>
      <c r="K672" s="33">
        <f>AVERAGE(2.26,2.17,2.56,2.51)</f>
        <v>2.375</v>
      </c>
    </row>
    <row r="673">
      <c r="A673" s="57" t="s">
        <v>59</v>
      </c>
      <c r="B673" s="57">
        <v>2029.0</v>
      </c>
      <c r="C673" s="57">
        <v>2.0</v>
      </c>
      <c r="D673" s="57">
        <v>1.0</v>
      </c>
      <c r="F673" s="57">
        <v>0.794</v>
      </c>
      <c r="G673" s="57">
        <v>0.469</v>
      </c>
      <c r="H673" s="57">
        <v>0.357</v>
      </c>
      <c r="I673" s="57">
        <v>0.196</v>
      </c>
      <c r="J673" s="57">
        <v>7.37</v>
      </c>
      <c r="K673" s="33">
        <f>AVERAGE(1.6,1.64,1.79,1.81)</f>
        <v>1.71</v>
      </c>
    </row>
    <row r="674">
      <c r="A674" s="57" t="s">
        <v>162</v>
      </c>
      <c r="B674" s="57">
        <v>2021.0</v>
      </c>
      <c r="C674" s="57">
        <v>1.0</v>
      </c>
      <c r="D674" s="57">
        <v>0.0</v>
      </c>
      <c r="F674" s="57">
        <v>0.793</v>
      </c>
      <c r="G674" s="57">
        <v>0.359</v>
      </c>
      <c r="H674" s="57">
        <v>0.057</v>
      </c>
      <c r="I674" s="57">
        <v>0.025</v>
      </c>
      <c r="J674" s="57">
        <v>0.95</v>
      </c>
      <c r="K674" s="33">
        <f>AVERAGE(1.11,1.19,1.23,1.2)</f>
        <v>1.1825</v>
      </c>
    </row>
    <row r="675">
      <c r="A675" s="57" t="s">
        <v>59</v>
      </c>
      <c r="B675" s="57">
        <v>2376.0</v>
      </c>
      <c r="C675" s="57">
        <v>3.0</v>
      </c>
      <c r="D675" s="57">
        <v>1.0</v>
      </c>
      <c r="F675" s="57">
        <v>2.791</v>
      </c>
      <c r="G675" s="57">
        <v>1.642</v>
      </c>
      <c r="H675" s="57">
        <v>0.446</v>
      </c>
      <c r="I675" s="57">
        <v>0.251</v>
      </c>
      <c r="J675" s="57">
        <v>7.68</v>
      </c>
      <c r="K675" s="33">
        <f>AVERAGE(1.87,2,2.1,2.11)</f>
        <v>2.02</v>
      </c>
    </row>
    <row r="676">
      <c r="A676" s="57" t="s">
        <v>59</v>
      </c>
      <c r="B676" s="57">
        <v>2377.0</v>
      </c>
      <c r="C676" s="57">
        <v>2.0</v>
      </c>
      <c r="D676" s="57">
        <v>1.0</v>
      </c>
      <c r="F676" s="57">
        <v>0.941</v>
      </c>
      <c r="G676" s="57">
        <v>0.495</v>
      </c>
      <c r="H676" s="57">
        <v>0.141</v>
      </c>
      <c r="I676" s="57">
        <v>0.068</v>
      </c>
      <c r="J676" s="57">
        <v>4.1</v>
      </c>
      <c r="K676" s="33">
        <f>AVERAGE(1.21,1.22,1.33,1.33)</f>
        <v>1.2725</v>
      </c>
    </row>
    <row r="677">
      <c r="A677" s="57" t="s">
        <v>59</v>
      </c>
      <c r="B677" s="57">
        <v>2376.0</v>
      </c>
      <c r="C677" s="57">
        <v>1.0</v>
      </c>
      <c r="D677" s="57">
        <v>1.0</v>
      </c>
      <c r="F677" s="57">
        <v>1.54</v>
      </c>
      <c r="G677" s="57">
        <v>0.86</v>
      </c>
      <c r="H677" s="57">
        <v>0.369</v>
      </c>
      <c r="I677" s="57">
        <v>0.205</v>
      </c>
      <c r="J677" s="57">
        <v>7.35</v>
      </c>
      <c r="K677" s="33">
        <f>AVERAGE(1.64,1.64,1.68,1.67)</f>
        <v>1.6575</v>
      </c>
    </row>
    <row r="678">
      <c r="A678" s="57" t="s">
        <v>59</v>
      </c>
      <c r="B678" s="57">
        <v>2030.0</v>
      </c>
      <c r="C678" s="57">
        <v>3.0</v>
      </c>
      <c r="D678" s="57">
        <v>1.0</v>
      </c>
      <c r="F678" s="57">
        <v>0.826</v>
      </c>
      <c r="G678" s="57">
        <v>0.476</v>
      </c>
      <c r="H678" s="57">
        <v>0.088</v>
      </c>
      <c r="I678" s="57">
        <v>0.047</v>
      </c>
      <c r="J678" s="57">
        <v>2.52</v>
      </c>
      <c r="K678" s="33">
        <f>AVERAGE(1.4,1.29,1.2,1.13)</f>
        <v>1.255</v>
      </c>
    </row>
    <row r="679">
      <c r="A679" s="57" t="s">
        <v>59</v>
      </c>
      <c r="B679" s="57">
        <v>2029.0</v>
      </c>
      <c r="C679" s="57">
        <v>3.0</v>
      </c>
      <c r="D679" s="57">
        <v>0.0</v>
      </c>
      <c r="F679" s="57">
        <v>0.902</v>
      </c>
      <c r="G679" s="57">
        <v>0.48</v>
      </c>
      <c r="H679" s="57">
        <v>0.044</v>
      </c>
      <c r="I679" s="57">
        <v>0.024</v>
      </c>
      <c r="J679" s="57">
        <v>1.69</v>
      </c>
      <c r="K679" s="33">
        <f>AVERAGE(1.07,1.03,1.05,1.17)</f>
        <v>1.08</v>
      </c>
    </row>
    <row r="680">
      <c r="A680" s="57" t="s">
        <v>59</v>
      </c>
      <c r="B680" s="57">
        <v>2029.0</v>
      </c>
      <c r="C680" s="57">
        <v>1.0</v>
      </c>
      <c r="D680" s="57">
        <v>1.0</v>
      </c>
      <c r="F680" s="57">
        <v>0.425</v>
      </c>
      <c r="G680" s="57">
        <v>0.245</v>
      </c>
      <c r="H680" s="57">
        <v>0.061</v>
      </c>
      <c r="I680" s="57">
        <v>0.034</v>
      </c>
      <c r="J680" s="57">
        <v>1.45</v>
      </c>
      <c r="K680" s="33">
        <f>AVERAGE(1.32,1.36,1.37,1.39)</f>
        <v>1.36</v>
      </c>
    </row>
    <row r="681">
      <c r="A681" s="57" t="s">
        <v>162</v>
      </c>
      <c r="B681" s="57">
        <v>2021.0</v>
      </c>
      <c r="C681" s="57">
        <v>2.0</v>
      </c>
      <c r="D681" s="57">
        <v>0.0</v>
      </c>
      <c r="F681" s="57">
        <v>0.992</v>
      </c>
      <c r="G681" s="57">
        <v>0.444</v>
      </c>
      <c r="H681" s="57">
        <v>0.11</v>
      </c>
      <c r="I681" s="57">
        <v>0.047</v>
      </c>
      <c r="J681" s="57">
        <v>1.42</v>
      </c>
      <c r="K681" s="33">
        <f>AVERAGE(1.42,1.43,1.48,1.24)</f>
        <v>1.3925</v>
      </c>
    </row>
    <row r="682">
      <c r="A682" s="57" t="s">
        <v>162</v>
      </c>
      <c r="B682" s="57">
        <v>2343.0</v>
      </c>
      <c r="C682" s="57">
        <v>1.0</v>
      </c>
      <c r="D682" s="57">
        <v>0.0</v>
      </c>
      <c r="F682" s="57">
        <v>1.79</v>
      </c>
      <c r="G682" s="57">
        <v>0.89</v>
      </c>
      <c r="H682" s="57">
        <v>0.304</v>
      </c>
      <c r="I682" s="57">
        <v>0.149</v>
      </c>
      <c r="J682" s="57">
        <v>4.2</v>
      </c>
      <c r="K682" s="33">
        <f>AVERAGE(1.74,1.58,1.66,2.1)</f>
        <v>1.77</v>
      </c>
    </row>
    <row r="683">
      <c r="A683" s="57" t="s">
        <v>162</v>
      </c>
      <c r="B683" s="57">
        <v>2365.0</v>
      </c>
      <c r="C683" s="57">
        <v>2.0</v>
      </c>
      <c r="D683" s="57">
        <v>0.0</v>
      </c>
      <c r="F683" s="57">
        <v>0.762</v>
      </c>
      <c r="G683" s="57">
        <v>0.375</v>
      </c>
      <c r="H683" s="57">
        <v>0.075</v>
      </c>
      <c r="I683" s="57">
        <v>0.041</v>
      </c>
      <c r="J683" s="57">
        <v>1.82</v>
      </c>
      <c r="K683" s="33">
        <f>AVERAGE(1.1,1.16,1.12,1.11)</f>
        <v>1.1225</v>
      </c>
    </row>
    <row r="684">
      <c r="A684" s="57" t="s">
        <v>162</v>
      </c>
      <c r="B684" s="57">
        <v>2384.0</v>
      </c>
      <c r="C684" s="57">
        <v>2.0</v>
      </c>
      <c r="D684" s="57">
        <v>0.0</v>
      </c>
      <c r="F684" s="57">
        <v>0.54</v>
      </c>
      <c r="G684" s="57">
        <v>0.267</v>
      </c>
      <c r="H684" s="57">
        <v>0.039</v>
      </c>
      <c r="I684" s="57">
        <v>0.021</v>
      </c>
      <c r="J684" s="57">
        <v>1.0</v>
      </c>
      <c r="K684" s="33">
        <f>AVERAGE(1.35,1.32,1.44,1.4)</f>
        <v>1.3775</v>
      </c>
    </row>
    <row r="685">
      <c r="A685" s="57" t="s">
        <v>162</v>
      </c>
      <c r="B685" s="57">
        <v>2026.0</v>
      </c>
      <c r="C685" s="57">
        <v>3.0</v>
      </c>
      <c r="D685" s="57">
        <v>0.0</v>
      </c>
      <c r="F685" s="57">
        <v>0.611</v>
      </c>
      <c r="G685" s="57">
        <v>0.297</v>
      </c>
      <c r="H685" s="57">
        <v>0.122</v>
      </c>
      <c r="I685" s="57">
        <v>0.062</v>
      </c>
      <c r="J685" s="57">
        <v>3.08</v>
      </c>
      <c r="K685" s="33">
        <f>AVERAGE(1.16,1.21,1.21,1.17)</f>
        <v>1.1875</v>
      </c>
    </row>
    <row r="686">
      <c r="A686" s="57" t="s">
        <v>162</v>
      </c>
      <c r="B686" s="57">
        <v>2367.0</v>
      </c>
      <c r="C686" s="57">
        <v>1.0</v>
      </c>
      <c r="D686" s="57">
        <v>0.0</v>
      </c>
      <c r="F686" s="57">
        <v>0.679</v>
      </c>
      <c r="G686" s="57">
        <v>0.293</v>
      </c>
      <c r="H686" s="57">
        <v>0.135</v>
      </c>
      <c r="I686" s="57">
        <v>0.06</v>
      </c>
      <c r="J686" s="57">
        <v>2.92</v>
      </c>
      <c r="K686" s="33">
        <f>AVERAGE(1.3,1.27,1.33,1.21)</f>
        <v>1.2775</v>
      </c>
    </row>
    <row r="687">
      <c r="A687" s="57" t="s">
        <v>162</v>
      </c>
      <c r="B687" s="57">
        <v>2383.0</v>
      </c>
      <c r="C687" s="57">
        <v>2.0</v>
      </c>
      <c r="D687" s="57">
        <v>0.0</v>
      </c>
      <c r="F687" s="57">
        <v>0.399</v>
      </c>
      <c r="G687" s="57">
        <v>0.209</v>
      </c>
      <c r="H687" s="57">
        <v>0.049</v>
      </c>
      <c r="I687" s="57">
        <v>0.028</v>
      </c>
      <c r="J687" s="57">
        <v>1.37</v>
      </c>
      <c r="K687" s="33">
        <f>AVERAGE(1.14,1.08,1.02,1.1)</f>
        <v>1.085</v>
      </c>
    </row>
    <row r="688">
      <c r="A688" s="57" t="s">
        <v>59</v>
      </c>
      <c r="B688" s="57">
        <v>2377.0</v>
      </c>
      <c r="C688" s="57">
        <v>3.0</v>
      </c>
      <c r="D688" s="57">
        <v>1.0</v>
      </c>
      <c r="F688" s="57">
        <v>0.34</v>
      </c>
      <c r="G688" s="57">
        <v>0.189</v>
      </c>
      <c r="H688" s="57">
        <v>0.165</v>
      </c>
      <c r="I688" s="57">
        <v>0.083</v>
      </c>
      <c r="J688" s="57">
        <v>5.65</v>
      </c>
      <c r="K688" s="33">
        <f>AVERAGE(1.28,1.42,1.44,1.45)</f>
        <v>1.3975</v>
      </c>
    </row>
    <row r="689">
      <c r="A689" s="57" t="s">
        <v>162</v>
      </c>
      <c r="B689" s="57">
        <v>2360.0</v>
      </c>
      <c r="C689" s="57">
        <v>1.0</v>
      </c>
      <c r="D689" s="57">
        <v>0.0</v>
      </c>
      <c r="F689" s="57">
        <v>1.233</v>
      </c>
      <c r="G689" s="57">
        <v>0.611</v>
      </c>
      <c r="H689" s="57">
        <v>0.198</v>
      </c>
      <c r="I689" s="57">
        <v>0.111</v>
      </c>
      <c r="J689" s="57">
        <v>4.36</v>
      </c>
      <c r="K689" s="33">
        <f>AVERAGE(1.48,1.55,1.64,1.77)</f>
        <v>1.61</v>
      </c>
    </row>
    <row r="690">
      <c r="A690" s="57" t="s">
        <v>162</v>
      </c>
      <c r="B690" s="57">
        <v>2301.0</v>
      </c>
      <c r="C690" s="57">
        <v>1.0</v>
      </c>
      <c r="D690" s="57">
        <v>0.0</v>
      </c>
      <c r="F690" s="57">
        <v>0.633</v>
      </c>
      <c r="G690" s="57">
        <v>0.329</v>
      </c>
      <c r="H690" s="57">
        <v>0.081</v>
      </c>
      <c r="I690" s="57">
        <v>0.045</v>
      </c>
      <c r="J690" s="57">
        <v>2.06</v>
      </c>
      <c r="K690" s="33">
        <f>AVERAGE(1.44,1.47,1.48,1.23)</f>
        <v>1.405</v>
      </c>
    </row>
    <row r="691">
      <c r="A691" s="57" t="s">
        <v>59</v>
      </c>
      <c r="B691" s="57">
        <v>2030.0</v>
      </c>
      <c r="C691" s="57">
        <v>1.0</v>
      </c>
      <c r="D691" s="57">
        <v>0.0</v>
      </c>
      <c r="F691" s="57">
        <v>1.417</v>
      </c>
      <c r="G691" s="57">
        <v>0.707</v>
      </c>
      <c r="H691" s="57">
        <v>0.141</v>
      </c>
      <c r="I691" s="57">
        <v>0.064</v>
      </c>
      <c r="J691" s="57">
        <v>3.63</v>
      </c>
      <c r="K691" s="33">
        <f>AVERAGE(1.08,1.14,1.22,1.19)</f>
        <v>1.1575</v>
      </c>
    </row>
    <row r="692">
      <c r="A692" s="57" t="s">
        <v>162</v>
      </c>
      <c r="B692" s="57">
        <v>2384.0</v>
      </c>
      <c r="C692" s="57">
        <v>3.0</v>
      </c>
      <c r="D692" s="57">
        <v>0.0</v>
      </c>
      <c r="F692" s="57">
        <v>0.396</v>
      </c>
      <c r="G692" s="57">
        <v>0.192</v>
      </c>
      <c r="H692" s="57">
        <v>0.026</v>
      </c>
      <c r="I692" s="57">
        <v>0.013</v>
      </c>
      <c r="J692" s="57">
        <v>0.8</v>
      </c>
      <c r="K692" s="33">
        <f>AVERAGE(1.14,1.12,1.19,0.99)</f>
        <v>1.11</v>
      </c>
    </row>
    <row r="693">
      <c r="A693" s="57" t="s">
        <v>162</v>
      </c>
      <c r="B693" s="57">
        <v>2021.0</v>
      </c>
      <c r="C693" s="57">
        <v>3.0</v>
      </c>
      <c r="D693" s="57">
        <v>0.0</v>
      </c>
      <c r="F693" s="57">
        <v>0.694</v>
      </c>
      <c r="G693" s="57">
        <v>0.313</v>
      </c>
      <c r="H693" s="57">
        <v>0.039</v>
      </c>
      <c r="I693" s="57">
        <v>0.017</v>
      </c>
      <c r="J693" s="57">
        <v>0.94</v>
      </c>
      <c r="K693" s="33">
        <f>AVERAGE(1.01,1.07,1.08,0.93)</f>
        <v>1.0225</v>
      </c>
    </row>
    <row r="694">
      <c r="A694" s="57" t="s">
        <v>162</v>
      </c>
      <c r="B694" s="57">
        <v>2027.0</v>
      </c>
      <c r="C694" s="57">
        <v>1.0</v>
      </c>
      <c r="D694" s="57">
        <v>0.0</v>
      </c>
      <c r="F694" s="57">
        <v>0.533</v>
      </c>
      <c r="G694" s="57">
        <v>0.262</v>
      </c>
      <c r="H694" s="57">
        <v>0.036</v>
      </c>
      <c r="I694" s="57">
        <v>0.018</v>
      </c>
      <c r="J694" s="57">
        <v>0.97</v>
      </c>
      <c r="K694" s="33">
        <f>AVERAGE(1.18,1.12,1.02,1.06)</f>
        <v>1.095</v>
      </c>
    </row>
    <row r="695">
      <c r="A695" s="57" t="s">
        <v>162</v>
      </c>
      <c r="B695" s="57">
        <v>2027.0</v>
      </c>
      <c r="C695" s="57">
        <v>3.0</v>
      </c>
      <c r="D695" s="57">
        <v>0.0</v>
      </c>
      <c r="F695" s="57">
        <v>0.34</v>
      </c>
      <c r="G695" s="57">
        <v>0.163</v>
      </c>
      <c r="H695" s="57">
        <v>0.031</v>
      </c>
      <c r="I695" s="57">
        <v>0.015</v>
      </c>
      <c r="J695" s="57">
        <v>0.85</v>
      </c>
      <c r="K695" s="33">
        <f>AVERAGE(1.21,1.21,1.23,1.21)</f>
        <v>1.215</v>
      </c>
    </row>
    <row r="696">
      <c r="A696" s="57" t="s">
        <v>59</v>
      </c>
      <c r="B696" s="57">
        <v>2022.0</v>
      </c>
      <c r="C696" s="57">
        <v>3.0</v>
      </c>
      <c r="D696" s="57">
        <v>1.0</v>
      </c>
      <c r="F696" s="57">
        <v>0.341</v>
      </c>
      <c r="G696" s="57">
        <v>0.192</v>
      </c>
      <c r="H696" s="57">
        <v>0.088</v>
      </c>
      <c r="I696" s="57">
        <v>0.048</v>
      </c>
      <c r="J696" s="57">
        <v>2.15</v>
      </c>
      <c r="K696" s="33">
        <f>AVERAGE(1.54,1.67,1.45,1.6)</f>
        <v>1.565</v>
      </c>
    </row>
    <row r="697">
      <c r="A697" s="57" t="s">
        <v>162</v>
      </c>
      <c r="B697" s="57">
        <v>2343.0</v>
      </c>
      <c r="C697" s="57">
        <v>2.0</v>
      </c>
      <c r="D697" s="57">
        <v>0.0</v>
      </c>
      <c r="F697" s="57">
        <v>0.892</v>
      </c>
      <c r="G697" s="57">
        <v>0.447</v>
      </c>
      <c r="H697" s="57">
        <v>0.119</v>
      </c>
      <c r="I697" s="57">
        <v>0.058</v>
      </c>
      <c r="J697" s="57">
        <v>2.22</v>
      </c>
      <c r="K697" s="33">
        <f>AVERAGE(1.26,1.23,1.26,1.51)</f>
        <v>1.315</v>
      </c>
    </row>
    <row r="698">
      <c r="A698" s="57" t="s">
        <v>162</v>
      </c>
      <c r="B698" s="57">
        <v>2383.0</v>
      </c>
      <c r="C698" s="57">
        <v>1.0</v>
      </c>
      <c r="D698" s="57">
        <v>0.0</v>
      </c>
      <c r="F698" s="57">
        <v>0.742</v>
      </c>
      <c r="G698" s="57">
        <v>0.382</v>
      </c>
      <c r="H698" s="57">
        <v>0.069</v>
      </c>
      <c r="I698" s="57">
        <v>0.038</v>
      </c>
      <c r="J698" s="57">
        <v>1.62</v>
      </c>
      <c r="K698" s="33">
        <f>AVERAGE(1.27,1.33,1.43,1.31)</f>
        <v>1.335</v>
      </c>
    </row>
    <row r="699">
      <c r="A699" s="57" t="s">
        <v>59</v>
      </c>
      <c r="B699" s="57">
        <v>2022.0</v>
      </c>
      <c r="C699" s="57">
        <v>3.0</v>
      </c>
      <c r="D699" s="57">
        <v>0.0</v>
      </c>
      <c r="F699" s="57">
        <v>2.493</v>
      </c>
      <c r="G699" s="57">
        <v>1.276</v>
      </c>
      <c r="H699" s="57">
        <v>0.18</v>
      </c>
      <c r="I699" s="57">
        <v>0.089</v>
      </c>
      <c r="J699" s="57">
        <v>2.78</v>
      </c>
      <c r="K699" s="33">
        <f>AVERAGE(1.61,1.48,1.4,1.52)</f>
        <v>1.5025</v>
      </c>
    </row>
    <row r="700">
      <c r="A700" s="57" t="s">
        <v>162</v>
      </c>
      <c r="B700" s="57">
        <v>2026.0</v>
      </c>
      <c r="C700" s="57">
        <v>2.0</v>
      </c>
      <c r="D700" s="57">
        <v>0.0</v>
      </c>
      <c r="F700" s="57">
        <v>0.984</v>
      </c>
      <c r="G700" s="57">
        <v>0.48</v>
      </c>
      <c r="H700" s="57">
        <v>0.148</v>
      </c>
      <c r="I700" s="57">
        <v>0.074</v>
      </c>
      <c r="J700" s="57">
        <v>2.73</v>
      </c>
      <c r="K700" s="33">
        <f>AVERAGE(1.42,1.55,1.3,1.55)</f>
        <v>1.455</v>
      </c>
    </row>
    <row r="701">
      <c r="A701" s="57" t="s">
        <v>162</v>
      </c>
      <c r="B701" s="57">
        <v>2028.0</v>
      </c>
      <c r="C701" s="57">
        <v>3.0</v>
      </c>
      <c r="D701" s="57">
        <v>0.0</v>
      </c>
      <c r="F701" s="57">
        <v>0.414</v>
      </c>
      <c r="G701" s="57">
        <v>0.201</v>
      </c>
      <c r="H701" s="57">
        <v>0.038</v>
      </c>
      <c r="I701" s="57">
        <v>0.018</v>
      </c>
      <c r="J701" s="57">
        <v>0.95</v>
      </c>
      <c r="K701" s="33">
        <f>AVERAGE(1.14,1.09,1.05,1.05)</f>
        <v>1.0825</v>
      </c>
    </row>
    <row r="702">
      <c r="A702" s="57" t="s">
        <v>162</v>
      </c>
      <c r="B702" s="57">
        <v>2027.0</v>
      </c>
      <c r="C702" s="57">
        <v>2.0</v>
      </c>
      <c r="D702" s="57">
        <v>0.0</v>
      </c>
      <c r="F702" s="57">
        <v>0.607</v>
      </c>
      <c r="G702" s="57">
        <v>0.303</v>
      </c>
      <c r="H702" s="57">
        <v>0.075</v>
      </c>
      <c r="I702" s="57">
        <v>0.038</v>
      </c>
      <c r="J702" s="57">
        <v>1.34</v>
      </c>
      <c r="K702" s="33">
        <f>AVERAGE(1.28,1.1,1.25,1.18)</f>
        <v>1.2025</v>
      </c>
    </row>
    <row r="703">
      <c r="A703" s="57" t="s">
        <v>59</v>
      </c>
      <c r="B703" s="57">
        <v>2376.0</v>
      </c>
      <c r="C703" s="57">
        <v>2.0</v>
      </c>
      <c r="D703" s="57">
        <v>1.0</v>
      </c>
      <c r="F703" s="57">
        <v>1.64</v>
      </c>
      <c r="G703" s="57">
        <v>0.913</v>
      </c>
      <c r="H703" s="57">
        <v>0.402</v>
      </c>
      <c r="I703" s="57">
        <v>0.223</v>
      </c>
      <c r="J703" s="57">
        <v>8.1</v>
      </c>
      <c r="K703" s="33">
        <f>AVERAGE(1.65,1.69,1.75,1.77)</f>
        <v>1.715</v>
      </c>
    </row>
    <row r="704">
      <c r="A704" s="57" t="s">
        <v>59</v>
      </c>
      <c r="B704" s="57">
        <v>2022.0</v>
      </c>
      <c r="C704" s="57">
        <v>1.0</v>
      </c>
      <c r="D704" s="57">
        <v>0.0</v>
      </c>
      <c r="F704" s="57">
        <v>3.066</v>
      </c>
      <c r="G704" s="57">
        <v>1.524</v>
      </c>
      <c r="H704" s="57">
        <v>0.237</v>
      </c>
      <c r="I704" s="57">
        <v>0.116</v>
      </c>
      <c r="J704" s="57">
        <v>3.42</v>
      </c>
      <c r="K704" s="33">
        <f>AVERAGE(1.58,1.91,1.73,1.58)</f>
        <v>1.7</v>
      </c>
    </row>
    <row r="705">
      <c r="A705" s="57" t="s">
        <v>59</v>
      </c>
      <c r="B705" s="57">
        <v>2022.0</v>
      </c>
      <c r="C705" s="57">
        <v>1.0</v>
      </c>
      <c r="D705" s="57">
        <v>1.0</v>
      </c>
      <c r="F705" s="57">
        <v>0.552</v>
      </c>
      <c r="G705" s="57">
        <v>0.305</v>
      </c>
      <c r="H705" s="57">
        <v>0.121</v>
      </c>
      <c r="I705" s="57">
        <v>0.065</v>
      </c>
      <c r="J705" s="57">
        <v>2.18</v>
      </c>
      <c r="K705" s="33">
        <f>AVERAGE(1.57,1.56,1.41,1.57)</f>
        <v>1.5275</v>
      </c>
    </row>
    <row r="706">
      <c r="A706" s="57" t="s">
        <v>59</v>
      </c>
      <c r="B706" s="57">
        <v>2029.0</v>
      </c>
      <c r="C706" s="57">
        <v>3.0</v>
      </c>
      <c r="D706" s="57">
        <v>1.0</v>
      </c>
      <c r="F706" s="57">
        <v>0.464</v>
      </c>
      <c r="G706" s="57">
        <v>0.277</v>
      </c>
      <c r="H706" s="57">
        <v>0.204</v>
      </c>
      <c r="I706" s="57">
        <v>0.114</v>
      </c>
      <c r="J706" s="57">
        <v>5.14</v>
      </c>
      <c r="K706" s="33">
        <f>AVERAGE(1.48,1.58,1.44,1.58)</f>
        <v>1.52</v>
      </c>
    </row>
    <row r="707">
      <c r="A707" s="57" t="s">
        <v>59</v>
      </c>
      <c r="B707" s="57">
        <v>2022.0</v>
      </c>
      <c r="C707" s="57">
        <v>2.0</v>
      </c>
      <c r="D707" s="57">
        <v>1.0</v>
      </c>
      <c r="F707" s="57">
        <v>0.644</v>
      </c>
      <c r="G707" s="57">
        <v>0.36</v>
      </c>
      <c r="H707" s="57">
        <v>0.122</v>
      </c>
      <c r="I707" s="57">
        <v>0.066</v>
      </c>
      <c r="J707" s="57">
        <v>1.87</v>
      </c>
      <c r="K707" s="33">
        <f>AVERAGE(1.72,1.74,1.78,1.82)</f>
        <v>1.765</v>
      </c>
    </row>
    <row r="708">
      <c r="A708" s="57" t="s">
        <v>59</v>
      </c>
      <c r="B708" s="57">
        <v>2354.0</v>
      </c>
      <c r="C708" s="57">
        <v>3.0</v>
      </c>
      <c r="D708" s="57">
        <v>1.0</v>
      </c>
      <c r="F708" s="57">
        <v>3.325</v>
      </c>
      <c r="G708" s="57">
        <v>1.794</v>
      </c>
      <c r="H708" s="57">
        <v>0.525</v>
      </c>
      <c r="I708" s="57">
        <v>0.26</v>
      </c>
      <c r="J708" s="57">
        <v>9.18</v>
      </c>
      <c r="K708" s="33">
        <f>AVERAGE(2.08,2.18,2.26,2.46)</f>
        <v>2.245</v>
      </c>
    </row>
    <row r="709">
      <c r="A709" s="57" t="s">
        <v>162</v>
      </c>
      <c r="B709" s="57">
        <v>2383.0</v>
      </c>
      <c r="C709" s="57">
        <v>3.0</v>
      </c>
      <c r="D709" s="57">
        <v>0.0</v>
      </c>
      <c r="F709" s="57">
        <v>0.672</v>
      </c>
      <c r="G709" s="57">
        <v>0.349</v>
      </c>
      <c r="H709" s="57">
        <v>0.06</v>
      </c>
      <c r="I709" s="57">
        <v>0.033</v>
      </c>
      <c r="J709" s="57">
        <v>1.42</v>
      </c>
      <c r="K709" s="33">
        <f>AVERAGE(1.14,1.4,1.22,1.04)</f>
        <v>1.2</v>
      </c>
    </row>
    <row r="710">
      <c r="A710" s="57" t="s">
        <v>162</v>
      </c>
      <c r="B710" s="57">
        <v>2343.0</v>
      </c>
      <c r="C710" s="57">
        <v>3.0</v>
      </c>
      <c r="D710" s="57">
        <v>0.0</v>
      </c>
      <c r="F710" s="57">
        <v>1.177</v>
      </c>
      <c r="G710" s="57">
        <v>0.581</v>
      </c>
      <c r="H710" s="57">
        <v>0.175</v>
      </c>
      <c r="I710" s="57">
        <v>0.084</v>
      </c>
      <c r="J710" s="57">
        <v>2.73</v>
      </c>
      <c r="K710" s="33">
        <f>AVERAGE(1.7,1.64,1.56,1.62)</f>
        <v>1.63</v>
      </c>
    </row>
    <row r="711">
      <c r="A711" s="57" t="s">
        <v>162</v>
      </c>
      <c r="B711" s="57">
        <v>2367.0</v>
      </c>
      <c r="C711" s="57">
        <v>3.0</v>
      </c>
      <c r="D711" s="57">
        <v>0.0</v>
      </c>
      <c r="F711" s="57">
        <v>0.77</v>
      </c>
      <c r="G711" s="57">
        <v>0.344</v>
      </c>
      <c r="H711" s="57">
        <v>0.109</v>
      </c>
      <c r="I711" s="57">
        <v>0.052</v>
      </c>
      <c r="J711" s="57">
        <v>2.06</v>
      </c>
      <c r="K711" s="33">
        <f>AVERAGE(1.11,1.27,1.28,1.16)</f>
        <v>1.205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161</v>
      </c>
      <c r="B1" s="68" t="s">
        <v>151</v>
      </c>
      <c r="C1" s="68" t="s">
        <v>168</v>
      </c>
      <c r="D1" s="68" t="s">
        <v>169</v>
      </c>
      <c r="E1" s="68" t="s">
        <v>170</v>
      </c>
      <c r="F1" s="68" t="s">
        <v>153</v>
      </c>
      <c r="G1" s="68" t="s">
        <v>171</v>
      </c>
      <c r="H1" s="68" t="s">
        <v>172</v>
      </c>
      <c r="I1" s="68" t="s">
        <v>173</v>
      </c>
      <c r="J1" s="68" t="s">
        <v>174</v>
      </c>
      <c r="K1" s="68" t="s">
        <v>175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176</v>
      </c>
      <c r="D2" s="57" t="s">
        <v>177</v>
      </c>
      <c r="E2" s="57" t="s">
        <v>178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12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176</v>
      </c>
      <c r="D3" s="57" t="s">
        <v>177</v>
      </c>
      <c r="E3" s="57" t="s">
        <v>178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179</v>
      </c>
      <c r="D4" s="57" t="s">
        <v>177</v>
      </c>
      <c r="E4" s="57" t="s">
        <v>178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179</v>
      </c>
      <c r="D5" s="57" t="s">
        <v>177</v>
      </c>
      <c r="E5" s="57" t="s">
        <v>178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176</v>
      </c>
      <c r="D6" s="57" t="s">
        <v>180</v>
      </c>
      <c r="E6" s="57" t="s">
        <v>178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176</v>
      </c>
      <c r="D7" s="57" t="s">
        <v>180</v>
      </c>
      <c r="E7" s="57" t="s">
        <v>178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179</v>
      </c>
      <c r="D8" s="57" t="s">
        <v>180</v>
      </c>
      <c r="E8" s="57" t="s">
        <v>181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179</v>
      </c>
      <c r="D9" s="57" t="s">
        <v>180</v>
      </c>
      <c r="E9" s="57" t="s">
        <v>178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176</v>
      </c>
      <c r="D10" s="57" t="s">
        <v>177</v>
      </c>
      <c r="E10" s="57" t="s">
        <v>178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176</v>
      </c>
      <c r="D11" s="57" t="s">
        <v>177</v>
      </c>
      <c r="E11" s="57" t="s">
        <v>178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176</v>
      </c>
      <c r="D12" s="57" t="s">
        <v>180</v>
      </c>
      <c r="E12" s="57" t="s">
        <v>178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176</v>
      </c>
      <c r="D13" s="57" t="s">
        <v>180</v>
      </c>
      <c r="E13" s="57" t="s">
        <v>178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179</v>
      </c>
      <c r="D14" s="57" t="s">
        <v>180</v>
      </c>
      <c r="E14" s="57" t="s">
        <v>178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176</v>
      </c>
      <c r="D15" s="57" t="s">
        <v>177</v>
      </c>
      <c r="E15" s="57" t="s">
        <v>178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179</v>
      </c>
      <c r="D16" s="57" t="s">
        <v>180</v>
      </c>
      <c r="E16" s="57" t="s">
        <v>178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176</v>
      </c>
      <c r="D17" s="57" t="s">
        <v>180</v>
      </c>
      <c r="E17" s="57" t="s">
        <v>178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176</v>
      </c>
      <c r="D18" s="57" t="s">
        <v>177</v>
      </c>
      <c r="E18" s="57" t="s">
        <v>178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176</v>
      </c>
      <c r="D19" s="57" t="s">
        <v>177</v>
      </c>
      <c r="E19" s="57" t="s">
        <v>178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179</v>
      </c>
      <c r="D20" s="57" t="s">
        <v>177</v>
      </c>
      <c r="E20" s="57" t="s">
        <v>178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176</v>
      </c>
      <c r="D21" s="57" t="s">
        <v>177</v>
      </c>
      <c r="E21" s="57" t="s">
        <v>181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179</v>
      </c>
      <c r="D22" s="57" t="s">
        <v>177</v>
      </c>
      <c r="E22" s="57" t="s">
        <v>178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176</v>
      </c>
      <c r="D23" s="57" t="s">
        <v>180</v>
      </c>
      <c r="E23" s="57" t="s">
        <v>178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176</v>
      </c>
      <c r="D24" s="57" t="s">
        <v>180</v>
      </c>
      <c r="E24" s="57" t="s">
        <v>181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176</v>
      </c>
      <c r="D25" s="57" t="s">
        <v>177</v>
      </c>
      <c r="E25" s="57" t="s">
        <v>178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179</v>
      </c>
      <c r="D26" s="57" t="s">
        <v>177</v>
      </c>
      <c r="E26" s="57" t="s">
        <v>178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176</v>
      </c>
      <c r="D27" s="57" t="s">
        <v>177</v>
      </c>
      <c r="E27" s="57" t="s">
        <v>178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179</v>
      </c>
      <c r="D28" s="57" t="s">
        <v>177</v>
      </c>
      <c r="E28" s="57" t="s">
        <v>178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176</v>
      </c>
      <c r="D29" s="57" t="s">
        <v>180</v>
      </c>
      <c r="E29" s="57" t="s">
        <v>181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179</v>
      </c>
      <c r="D30" s="57" t="s">
        <v>180</v>
      </c>
      <c r="E30" s="57" t="s">
        <v>181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179</v>
      </c>
      <c r="D31" s="57" t="s">
        <v>180</v>
      </c>
      <c r="E31" s="57" t="s">
        <v>178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176</v>
      </c>
      <c r="D32" s="57" t="s">
        <v>180</v>
      </c>
      <c r="E32" s="57" t="s">
        <v>181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176</v>
      </c>
      <c r="D33" s="57" t="s">
        <v>180</v>
      </c>
      <c r="E33" s="57" t="s">
        <v>181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176</v>
      </c>
      <c r="D34" s="57" t="s">
        <v>177</v>
      </c>
      <c r="E34" s="57" t="s">
        <v>181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176</v>
      </c>
      <c r="D35" s="57" t="s">
        <v>180</v>
      </c>
      <c r="E35" s="57" t="s">
        <v>178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176</v>
      </c>
      <c r="D36" s="57" t="s">
        <v>180</v>
      </c>
      <c r="E36" s="57" t="s">
        <v>181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179</v>
      </c>
      <c r="D37" s="57" t="s">
        <v>180</v>
      </c>
      <c r="E37" s="57" t="s">
        <v>181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176</v>
      </c>
      <c r="D38" s="57" t="s">
        <v>180</v>
      </c>
      <c r="E38" s="57" t="s">
        <v>181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176</v>
      </c>
      <c r="D39" s="57" t="s">
        <v>180</v>
      </c>
      <c r="E39" s="57" t="s">
        <v>178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176</v>
      </c>
      <c r="D40" s="57" t="s">
        <v>180</v>
      </c>
      <c r="E40" s="57" t="s">
        <v>178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176</v>
      </c>
      <c r="D41" s="57" t="s">
        <v>180</v>
      </c>
      <c r="E41" s="57" t="s">
        <v>178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179</v>
      </c>
      <c r="D42" s="57" t="s">
        <v>180</v>
      </c>
      <c r="E42" s="57" t="s">
        <v>178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176</v>
      </c>
      <c r="D43" s="57" t="s">
        <v>180</v>
      </c>
      <c r="E43" s="57" t="s">
        <v>181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179</v>
      </c>
      <c r="D44" s="57" t="s">
        <v>180</v>
      </c>
      <c r="E44" s="57" t="s">
        <v>181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176</v>
      </c>
      <c r="D45" s="57" t="s">
        <v>180</v>
      </c>
      <c r="E45" s="57" t="s">
        <v>178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176</v>
      </c>
      <c r="D46" s="57" t="s">
        <v>177</v>
      </c>
      <c r="E46" s="57" t="s">
        <v>178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179</v>
      </c>
      <c r="D47" s="57" t="s">
        <v>177</v>
      </c>
      <c r="E47" s="57" t="s">
        <v>181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176</v>
      </c>
      <c r="D48" s="57" t="s">
        <v>177</v>
      </c>
      <c r="E48" s="57" t="s">
        <v>178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176</v>
      </c>
      <c r="D49" s="57" t="s">
        <v>177</v>
      </c>
      <c r="E49" s="57" t="s">
        <v>178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176</v>
      </c>
      <c r="D50" s="57" t="s">
        <v>177</v>
      </c>
      <c r="E50" s="57" t="s">
        <v>178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176</v>
      </c>
      <c r="D51" s="57" t="s">
        <v>177</v>
      </c>
      <c r="E51" s="57" t="s">
        <v>178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179</v>
      </c>
      <c r="D52" s="57" t="s">
        <v>78</v>
      </c>
      <c r="E52" s="57" t="s">
        <v>178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179</v>
      </c>
      <c r="D53" s="57" t="s">
        <v>177</v>
      </c>
      <c r="E53" s="57" t="s">
        <v>181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179</v>
      </c>
      <c r="D54" s="57" t="s">
        <v>180</v>
      </c>
      <c r="E54" s="57" t="s">
        <v>178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179</v>
      </c>
      <c r="D55" s="57" t="s">
        <v>177</v>
      </c>
      <c r="E55" s="57" t="s">
        <v>181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176</v>
      </c>
      <c r="D56" s="57" t="s">
        <v>180</v>
      </c>
      <c r="E56" s="57" t="s">
        <v>181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176</v>
      </c>
      <c r="D57" s="57" t="s">
        <v>180</v>
      </c>
      <c r="E57" s="57" t="s">
        <v>178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176</v>
      </c>
      <c r="D58" s="57" t="s">
        <v>177</v>
      </c>
      <c r="E58" s="57" t="s">
        <v>181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179</v>
      </c>
      <c r="D59" s="57" t="s">
        <v>180</v>
      </c>
      <c r="E59" s="57" t="s">
        <v>181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179</v>
      </c>
      <c r="D60" s="57" t="s">
        <v>177</v>
      </c>
      <c r="E60" s="57" t="s">
        <v>178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179</v>
      </c>
      <c r="D61" s="57" t="s">
        <v>180</v>
      </c>
      <c r="E61" s="57" t="s">
        <v>181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176</v>
      </c>
      <c r="D62" s="57" t="s">
        <v>180</v>
      </c>
      <c r="E62" s="57" t="s">
        <v>181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176</v>
      </c>
      <c r="D63" s="57" t="s">
        <v>180</v>
      </c>
      <c r="E63" s="57" t="s">
        <v>178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179</v>
      </c>
      <c r="D64" s="57" t="s">
        <v>180</v>
      </c>
      <c r="E64" s="57" t="s">
        <v>181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176</v>
      </c>
      <c r="D65" s="57" t="s">
        <v>177</v>
      </c>
      <c r="E65" s="57" t="s">
        <v>178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176</v>
      </c>
      <c r="D66" s="57" t="s">
        <v>177</v>
      </c>
      <c r="E66" s="57" t="s">
        <v>178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179</v>
      </c>
      <c r="D67" s="57" t="s">
        <v>177</v>
      </c>
      <c r="E67" s="57" t="s">
        <v>181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179</v>
      </c>
      <c r="D68" s="57" t="s">
        <v>180</v>
      </c>
      <c r="E68" s="57" t="s">
        <v>181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176</v>
      </c>
      <c r="D69" s="57" t="s">
        <v>180</v>
      </c>
      <c r="E69" s="57" t="s">
        <v>178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179</v>
      </c>
      <c r="D70" s="57" t="s">
        <v>177</v>
      </c>
      <c r="E70" s="57" t="s">
        <v>178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176</v>
      </c>
      <c r="D71" s="57" t="s">
        <v>180</v>
      </c>
      <c r="E71" s="57" t="s">
        <v>181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176</v>
      </c>
      <c r="D72" s="57" t="s">
        <v>180</v>
      </c>
      <c r="E72" s="57" t="s">
        <v>178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176</v>
      </c>
      <c r="D73" s="57" t="s">
        <v>180</v>
      </c>
      <c r="E73" s="57" t="s">
        <v>178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176</v>
      </c>
      <c r="D74" s="57" t="s">
        <v>177</v>
      </c>
      <c r="E74" s="57" t="s">
        <v>178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176</v>
      </c>
      <c r="D75" s="57" t="s">
        <v>180</v>
      </c>
      <c r="E75" s="57" t="s">
        <v>178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179</v>
      </c>
      <c r="D76" s="57" t="s">
        <v>180</v>
      </c>
      <c r="E76" s="57" t="s">
        <v>181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176</v>
      </c>
      <c r="D77" s="57" t="s">
        <v>180</v>
      </c>
      <c r="E77" s="57" t="s">
        <v>181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179</v>
      </c>
      <c r="D78" s="57" t="s">
        <v>180</v>
      </c>
      <c r="E78" s="57" t="s">
        <v>181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176</v>
      </c>
      <c r="D79" s="57" t="s">
        <v>177</v>
      </c>
      <c r="E79" s="57" t="s">
        <v>181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176</v>
      </c>
      <c r="D80" s="57" t="s">
        <v>177</v>
      </c>
      <c r="E80" s="57" t="s">
        <v>181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179</v>
      </c>
      <c r="D81" s="57" t="s">
        <v>177</v>
      </c>
      <c r="E81" s="57" t="s">
        <v>181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176</v>
      </c>
      <c r="D82" s="57" t="s">
        <v>177</v>
      </c>
      <c r="E82" s="57" t="s">
        <v>178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176</v>
      </c>
      <c r="D83" s="57" t="s">
        <v>180</v>
      </c>
      <c r="E83" s="57" t="s">
        <v>178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176</v>
      </c>
      <c r="D84" s="57" t="s">
        <v>177</v>
      </c>
      <c r="E84" s="57" t="s">
        <v>178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176</v>
      </c>
      <c r="D85" s="57" t="s">
        <v>180</v>
      </c>
      <c r="E85" s="57" t="s">
        <v>178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176</v>
      </c>
      <c r="D86" s="57" t="s">
        <v>180</v>
      </c>
      <c r="E86" s="57" t="s">
        <v>181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176</v>
      </c>
      <c r="D87" s="57" t="s">
        <v>177</v>
      </c>
      <c r="E87" s="57" t="s">
        <v>178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176</v>
      </c>
      <c r="D88" s="57" t="s">
        <v>180</v>
      </c>
      <c r="E88" s="57" t="s">
        <v>181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176</v>
      </c>
      <c r="D89" s="57" t="s">
        <v>180</v>
      </c>
      <c r="E89" s="57" t="s">
        <v>178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176</v>
      </c>
      <c r="D90" s="57" t="s">
        <v>177</v>
      </c>
      <c r="E90" s="57" t="s">
        <v>181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176</v>
      </c>
      <c r="D91" s="57" t="s">
        <v>177</v>
      </c>
      <c r="E91" s="57" t="s">
        <v>181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176</v>
      </c>
      <c r="D92" s="57" t="s">
        <v>180</v>
      </c>
      <c r="E92" s="57" t="s">
        <v>181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176</v>
      </c>
      <c r="D93" s="57" t="s">
        <v>180</v>
      </c>
      <c r="E93" s="57" t="s">
        <v>178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179</v>
      </c>
      <c r="D94" s="57" t="s">
        <v>177</v>
      </c>
      <c r="E94" s="57" t="s">
        <v>181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176</v>
      </c>
      <c r="D95" s="57" t="s">
        <v>180</v>
      </c>
      <c r="E95" s="57" t="s">
        <v>178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176</v>
      </c>
      <c r="D96" s="57" t="s">
        <v>180</v>
      </c>
      <c r="E96" s="57" t="s">
        <v>181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179</v>
      </c>
      <c r="D97" s="57" t="s">
        <v>180</v>
      </c>
      <c r="E97" s="57" t="s">
        <v>181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176</v>
      </c>
      <c r="D98" s="57" t="s">
        <v>180</v>
      </c>
      <c r="E98" s="57" t="s">
        <v>181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179</v>
      </c>
      <c r="D99" s="57" t="s">
        <v>177</v>
      </c>
      <c r="E99" s="57" t="s">
        <v>178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176</v>
      </c>
      <c r="D100" s="57" t="s">
        <v>180</v>
      </c>
      <c r="E100" s="57" t="s">
        <v>181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176</v>
      </c>
      <c r="D101" s="57" t="s">
        <v>180</v>
      </c>
      <c r="E101" s="57" t="s">
        <v>181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176</v>
      </c>
      <c r="D102" s="57" t="s">
        <v>177</v>
      </c>
      <c r="E102" s="57" t="s">
        <v>178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176</v>
      </c>
      <c r="D103" s="57" t="s">
        <v>177</v>
      </c>
      <c r="E103" s="57" t="s">
        <v>181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176</v>
      </c>
      <c r="D104" s="57" t="s">
        <v>180</v>
      </c>
      <c r="E104" s="57" t="s">
        <v>181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176</v>
      </c>
      <c r="D105" s="57" t="s">
        <v>180</v>
      </c>
      <c r="E105" s="57" t="s">
        <v>181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176</v>
      </c>
      <c r="D106" s="57" t="s">
        <v>180</v>
      </c>
      <c r="E106" s="57" t="s">
        <v>181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179</v>
      </c>
      <c r="D107" s="57" t="s">
        <v>177</v>
      </c>
      <c r="E107" s="57" t="s">
        <v>178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176</v>
      </c>
      <c r="D108" s="57" t="s">
        <v>180</v>
      </c>
      <c r="E108" s="57" t="s">
        <v>178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176</v>
      </c>
      <c r="D109" s="57" t="s">
        <v>180</v>
      </c>
      <c r="E109" s="57" t="s">
        <v>178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179</v>
      </c>
      <c r="D110" s="57" t="s">
        <v>177</v>
      </c>
      <c r="E110" s="57" t="s">
        <v>181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176</v>
      </c>
      <c r="D111" s="57" t="s">
        <v>180</v>
      </c>
      <c r="E111" s="57" t="s">
        <v>181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176</v>
      </c>
      <c r="D112" s="57" t="s">
        <v>177</v>
      </c>
      <c r="E112" s="57" t="s">
        <v>178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176</v>
      </c>
      <c r="D113" s="57" t="s">
        <v>177</v>
      </c>
      <c r="E113" s="57" t="s">
        <v>178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179</v>
      </c>
      <c r="D114" s="57" t="s">
        <v>177</v>
      </c>
      <c r="E114" s="57" t="s">
        <v>178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180</v>
      </c>
      <c r="E115" s="57" t="s">
        <v>178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176</v>
      </c>
      <c r="D116" s="57" t="s">
        <v>177</v>
      </c>
      <c r="E116" s="57" t="s">
        <v>178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176</v>
      </c>
      <c r="D117" s="57" t="s">
        <v>180</v>
      </c>
      <c r="E117" s="57" t="s">
        <v>181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176</v>
      </c>
      <c r="D118" s="57" t="s">
        <v>180</v>
      </c>
      <c r="E118" s="57" t="s">
        <v>181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176</v>
      </c>
      <c r="D119" s="57" t="s">
        <v>180</v>
      </c>
      <c r="E119" s="57" t="s">
        <v>178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176</v>
      </c>
      <c r="D120" s="57" t="s">
        <v>177</v>
      </c>
      <c r="E120" s="57" t="s">
        <v>178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179</v>
      </c>
      <c r="D121" s="57" t="s">
        <v>180</v>
      </c>
      <c r="E121" s="57" t="s">
        <v>178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179</v>
      </c>
      <c r="D122" s="57" t="s">
        <v>177</v>
      </c>
      <c r="E122" s="57" t="s">
        <v>178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176</v>
      </c>
      <c r="D123" s="57" t="s">
        <v>180</v>
      </c>
      <c r="E123" s="57" t="s">
        <v>181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176</v>
      </c>
      <c r="D124" s="57" t="s">
        <v>177</v>
      </c>
      <c r="E124" s="57" t="s">
        <v>178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176</v>
      </c>
      <c r="D125" s="57" t="s">
        <v>177</v>
      </c>
      <c r="E125" s="57" t="s">
        <v>181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176</v>
      </c>
      <c r="D126" s="57" t="s">
        <v>180</v>
      </c>
      <c r="E126" s="57" t="s">
        <v>178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176</v>
      </c>
      <c r="D127" s="57" t="s">
        <v>177</v>
      </c>
      <c r="E127" s="57" t="s">
        <v>181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176</v>
      </c>
      <c r="D128" s="57" t="s">
        <v>177</v>
      </c>
      <c r="E128" s="57" t="s">
        <v>178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176</v>
      </c>
      <c r="D129" s="57" t="s">
        <v>177</v>
      </c>
      <c r="E129" s="57" t="s">
        <v>178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176</v>
      </c>
      <c r="D130" s="57" t="s">
        <v>177</v>
      </c>
      <c r="E130" s="57" t="s">
        <v>181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179</v>
      </c>
      <c r="D131" s="57" t="s">
        <v>177</v>
      </c>
      <c r="E131" s="57" t="s">
        <v>178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179</v>
      </c>
      <c r="D132" s="57" t="s">
        <v>180</v>
      </c>
      <c r="E132" s="57" t="s">
        <v>178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179</v>
      </c>
      <c r="D133" s="57" t="s">
        <v>177</v>
      </c>
      <c r="E133" s="57" t="s">
        <v>178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176</v>
      </c>
      <c r="D134" s="57" t="s">
        <v>180</v>
      </c>
      <c r="E134" s="57" t="s">
        <v>181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179</v>
      </c>
      <c r="D135" s="57" t="s">
        <v>177</v>
      </c>
      <c r="E135" s="57" t="s">
        <v>178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176</v>
      </c>
      <c r="D136" s="57" t="s">
        <v>180</v>
      </c>
      <c r="E136" s="57" t="s">
        <v>181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179</v>
      </c>
      <c r="D137" s="57" t="s">
        <v>180</v>
      </c>
      <c r="E137" s="57" t="s">
        <v>181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176</v>
      </c>
      <c r="D138" s="57" t="s">
        <v>180</v>
      </c>
      <c r="E138" s="57" t="s">
        <v>178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179</v>
      </c>
      <c r="D139" s="57" t="s">
        <v>177</v>
      </c>
      <c r="E139" s="57" t="s">
        <v>178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176</v>
      </c>
      <c r="D140" s="57" t="s">
        <v>180</v>
      </c>
      <c r="E140" s="57" t="s">
        <v>178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176</v>
      </c>
      <c r="D141" s="57" t="s">
        <v>180</v>
      </c>
      <c r="E141" s="57" t="s">
        <v>178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179</v>
      </c>
      <c r="D142" s="57" t="s">
        <v>180</v>
      </c>
      <c r="E142" s="57" t="s">
        <v>178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179</v>
      </c>
      <c r="D143" s="57" t="s">
        <v>180</v>
      </c>
      <c r="E143" s="57" t="s">
        <v>178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179</v>
      </c>
      <c r="D144" s="57" t="s">
        <v>177</v>
      </c>
      <c r="E144" s="57" t="s">
        <v>178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179</v>
      </c>
      <c r="D145" s="57" t="s">
        <v>180</v>
      </c>
      <c r="E145" s="57" t="s">
        <v>181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179</v>
      </c>
      <c r="D146" s="57" t="s">
        <v>180</v>
      </c>
      <c r="E146" s="57" t="s">
        <v>181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179</v>
      </c>
      <c r="D147" s="57" t="s">
        <v>177</v>
      </c>
      <c r="E147" s="57" t="s">
        <v>178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179</v>
      </c>
      <c r="D148" s="57" t="s">
        <v>180</v>
      </c>
      <c r="E148" s="57" t="s">
        <v>181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179</v>
      </c>
      <c r="D149" s="57" t="s">
        <v>180</v>
      </c>
      <c r="E149" s="57" t="s">
        <v>178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179</v>
      </c>
      <c r="D150" s="57" t="s">
        <v>180</v>
      </c>
      <c r="E150" s="57" t="s">
        <v>178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179</v>
      </c>
      <c r="D151" s="57" t="s">
        <v>177</v>
      </c>
      <c r="E151" s="57" t="s">
        <v>181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179</v>
      </c>
      <c r="D152" s="57" t="s">
        <v>182</v>
      </c>
      <c r="E152" s="57" t="s">
        <v>182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179</v>
      </c>
      <c r="D153" s="57" t="s">
        <v>182</v>
      </c>
      <c r="E153" s="57" t="s">
        <v>182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179</v>
      </c>
      <c r="D154" s="57" t="s">
        <v>182</v>
      </c>
      <c r="E154" s="57" t="s">
        <v>182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176</v>
      </c>
      <c r="D155" s="57" t="s">
        <v>177</v>
      </c>
      <c r="E155" s="57" t="s">
        <v>181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179</v>
      </c>
      <c r="D156" s="57" t="s">
        <v>182</v>
      </c>
      <c r="E156" s="57" t="s">
        <v>182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176</v>
      </c>
      <c r="D157" s="57" t="s">
        <v>177</v>
      </c>
      <c r="E157" s="57" t="s">
        <v>181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176</v>
      </c>
      <c r="D158" s="57" t="s">
        <v>177</v>
      </c>
      <c r="E158" s="57" t="s">
        <v>181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176</v>
      </c>
      <c r="D159" s="57" t="s">
        <v>177</v>
      </c>
      <c r="E159" s="57" t="s">
        <v>178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179</v>
      </c>
      <c r="D160" s="57" t="s">
        <v>182</v>
      </c>
      <c r="E160" s="57" t="s">
        <v>182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179</v>
      </c>
      <c r="D161" s="57" t="s">
        <v>177</v>
      </c>
      <c r="E161" s="57" t="s">
        <v>178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179</v>
      </c>
      <c r="D162" s="57" t="s">
        <v>182</v>
      </c>
      <c r="E162" s="57" t="s">
        <v>182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179</v>
      </c>
      <c r="D163" s="57" t="s">
        <v>182</v>
      </c>
      <c r="E163" s="57" t="s">
        <v>182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179</v>
      </c>
      <c r="D164" s="57" t="s">
        <v>180</v>
      </c>
      <c r="E164" s="57" t="s">
        <v>178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179</v>
      </c>
      <c r="D165" s="57" t="s">
        <v>182</v>
      </c>
      <c r="E165" s="57" t="s">
        <v>182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179</v>
      </c>
      <c r="D166" s="57" t="s">
        <v>182</v>
      </c>
      <c r="E166" s="57" t="s">
        <v>182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179</v>
      </c>
      <c r="D167" s="57" t="s">
        <v>180</v>
      </c>
      <c r="E167" s="57" t="s">
        <v>181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179</v>
      </c>
      <c r="D168" s="57" t="s">
        <v>182</v>
      </c>
      <c r="E168" s="57" t="s">
        <v>182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179</v>
      </c>
      <c r="D169" s="57" t="s">
        <v>180</v>
      </c>
      <c r="E169" s="57" t="s">
        <v>178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176</v>
      </c>
      <c r="D170" s="57" t="s">
        <v>177</v>
      </c>
      <c r="E170" s="57" t="s">
        <v>178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176</v>
      </c>
      <c r="D171" s="57" t="s">
        <v>177</v>
      </c>
      <c r="E171" s="57" t="s">
        <v>181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179</v>
      </c>
      <c r="D172" s="57" t="s">
        <v>180</v>
      </c>
      <c r="E172" s="57" t="s">
        <v>181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176</v>
      </c>
      <c r="D173" s="57" t="s">
        <v>180</v>
      </c>
      <c r="E173" s="57" t="s">
        <v>181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176</v>
      </c>
      <c r="D174" s="57" t="s">
        <v>177</v>
      </c>
      <c r="E174" s="57" t="s">
        <v>181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179</v>
      </c>
      <c r="D175" s="57" t="s">
        <v>182</v>
      </c>
      <c r="E175" s="57" t="s">
        <v>182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179</v>
      </c>
      <c r="D176" s="57" t="s">
        <v>180</v>
      </c>
      <c r="E176" s="57" t="s">
        <v>178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176</v>
      </c>
      <c r="D177" s="57" t="s">
        <v>180</v>
      </c>
      <c r="E177" s="57" t="s">
        <v>178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179</v>
      </c>
      <c r="D178" s="57" t="s">
        <v>182</v>
      </c>
      <c r="E178" s="57" t="s">
        <v>182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179</v>
      </c>
      <c r="D179" s="57" t="s">
        <v>182</v>
      </c>
      <c r="E179" s="57" t="s">
        <v>182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179</v>
      </c>
      <c r="D180" s="57" t="s">
        <v>182</v>
      </c>
      <c r="E180" s="57" t="s">
        <v>182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179</v>
      </c>
      <c r="D181" s="57" t="s">
        <v>180</v>
      </c>
      <c r="E181" s="57" t="s">
        <v>181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179</v>
      </c>
      <c r="D182" s="57" t="s">
        <v>182</v>
      </c>
      <c r="E182" s="57" t="s">
        <v>182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176</v>
      </c>
      <c r="D183" s="57" t="s">
        <v>180</v>
      </c>
      <c r="E183" s="57" t="s">
        <v>178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179</v>
      </c>
      <c r="D184" s="57" t="s">
        <v>180</v>
      </c>
      <c r="E184" s="57" t="s">
        <v>178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179</v>
      </c>
      <c r="D185" s="57" t="s">
        <v>177</v>
      </c>
      <c r="E185" s="57" t="s">
        <v>181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176</v>
      </c>
      <c r="D186" s="57" t="s">
        <v>180</v>
      </c>
      <c r="E186" s="57" t="s">
        <v>181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176</v>
      </c>
      <c r="D187" s="57" t="s">
        <v>180</v>
      </c>
      <c r="E187" s="57" t="s">
        <v>178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176</v>
      </c>
      <c r="D188" s="57" t="s">
        <v>177</v>
      </c>
      <c r="E188" s="57" t="s">
        <v>181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176</v>
      </c>
      <c r="D189" s="57" t="s">
        <v>177</v>
      </c>
      <c r="E189" s="57" t="s">
        <v>181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176</v>
      </c>
      <c r="D190" s="57" t="s">
        <v>180</v>
      </c>
      <c r="E190" s="57" t="s">
        <v>181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176</v>
      </c>
      <c r="D191" s="57" t="s">
        <v>180</v>
      </c>
      <c r="E191" s="57" t="s">
        <v>178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176</v>
      </c>
      <c r="D192" s="57" t="s">
        <v>180</v>
      </c>
      <c r="E192" s="57" t="s">
        <v>178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176</v>
      </c>
      <c r="D193" s="57" t="s">
        <v>177</v>
      </c>
      <c r="E193" s="57" t="s">
        <v>178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176</v>
      </c>
      <c r="D194" s="57" t="s">
        <v>180</v>
      </c>
      <c r="E194" s="57" t="s">
        <v>178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176</v>
      </c>
      <c r="D195" s="57" t="s">
        <v>177</v>
      </c>
      <c r="E195" s="57" t="s">
        <v>181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176</v>
      </c>
      <c r="D196" s="57" t="s">
        <v>177</v>
      </c>
      <c r="E196" s="57" t="s">
        <v>178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179</v>
      </c>
      <c r="D197" s="57" t="s">
        <v>177</v>
      </c>
      <c r="E197" s="57" t="s">
        <v>178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176</v>
      </c>
      <c r="D198" s="57" t="s">
        <v>180</v>
      </c>
      <c r="E198" s="57" t="s">
        <v>178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176</v>
      </c>
      <c r="D199" s="57" t="s">
        <v>177</v>
      </c>
      <c r="E199" s="57" t="s">
        <v>178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176</v>
      </c>
      <c r="D200" s="57" t="s">
        <v>180</v>
      </c>
      <c r="E200" s="57" t="s">
        <v>178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176</v>
      </c>
      <c r="D201" s="57" t="s">
        <v>180</v>
      </c>
      <c r="E201" s="57" t="s">
        <v>181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176</v>
      </c>
      <c r="D202" s="57" t="s">
        <v>180</v>
      </c>
      <c r="E202" s="57" t="s">
        <v>181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176</v>
      </c>
      <c r="D203" s="57" t="s">
        <v>180</v>
      </c>
      <c r="E203" s="57" t="s">
        <v>181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176</v>
      </c>
      <c r="D204" s="57" t="s">
        <v>177</v>
      </c>
      <c r="E204" s="57" t="s">
        <v>178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179</v>
      </c>
      <c r="D205" s="57" t="s">
        <v>180</v>
      </c>
      <c r="E205" s="57" t="s">
        <v>178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176</v>
      </c>
      <c r="D206" s="57" t="s">
        <v>177</v>
      </c>
      <c r="E206" s="57" t="s">
        <v>178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176</v>
      </c>
      <c r="D207" s="57" t="s">
        <v>180</v>
      </c>
      <c r="E207" s="57" t="s">
        <v>181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176</v>
      </c>
      <c r="D208" s="57" t="s">
        <v>177</v>
      </c>
      <c r="E208" s="57" t="s">
        <v>178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176</v>
      </c>
      <c r="D209" s="57" t="s">
        <v>180</v>
      </c>
      <c r="E209" s="57" t="s">
        <v>178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176</v>
      </c>
      <c r="D210" s="57" t="s">
        <v>177</v>
      </c>
      <c r="E210" s="57" t="s">
        <v>178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176</v>
      </c>
      <c r="D211" s="57" t="s">
        <v>180</v>
      </c>
      <c r="E211" s="57" t="s">
        <v>178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176</v>
      </c>
      <c r="D212" s="57" t="s">
        <v>180</v>
      </c>
      <c r="E212" s="57" t="s">
        <v>181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176</v>
      </c>
      <c r="D213" s="57" t="s">
        <v>180</v>
      </c>
      <c r="E213" s="57" t="s">
        <v>181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176</v>
      </c>
      <c r="D214" s="57" t="s">
        <v>180</v>
      </c>
      <c r="E214" s="57" t="s">
        <v>181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176</v>
      </c>
      <c r="D215" s="57" t="s">
        <v>177</v>
      </c>
      <c r="E215" s="57" t="s">
        <v>178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176</v>
      </c>
      <c r="D216" s="57" t="s">
        <v>180</v>
      </c>
      <c r="E216" s="57" t="s">
        <v>181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176</v>
      </c>
      <c r="D217" s="57" t="s">
        <v>177</v>
      </c>
      <c r="E217" s="57" t="s">
        <v>181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176</v>
      </c>
      <c r="D218" s="57" t="s">
        <v>177</v>
      </c>
      <c r="E218" s="57" t="s">
        <v>178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176</v>
      </c>
      <c r="D219" s="57" t="s">
        <v>177</v>
      </c>
      <c r="E219" s="57" t="s">
        <v>178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176</v>
      </c>
      <c r="D220" s="57" t="s">
        <v>177</v>
      </c>
      <c r="E220" s="57" t="s">
        <v>181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179</v>
      </c>
      <c r="D221" s="57" t="s">
        <v>180</v>
      </c>
      <c r="E221" s="57" t="s">
        <v>178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176</v>
      </c>
      <c r="D222" s="57" t="s">
        <v>180</v>
      </c>
      <c r="E222" s="57" t="s">
        <v>178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176</v>
      </c>
      <c r="D223" s="57" t="s">
        <v>180</v>
      </c>
      <c r="E223" s="57" t="s">
        <v>178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176</v>
      </c>
      <c r="D224" s="57" t="s">
        <v>177</v>
      </c>
      <c r="E224" s="57" t="s">
        <v>178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179</v>
      </c>
      <c r="D225" s="57" t="s">
        <v>180</v>
      </c>
      <c r="E225" s="57" t="s">
        <v>178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176</v>
      </c>
      <c r="D226" s="57" t="s">
        <v>177</v>
      </c>
      <c r="E226" s="57" t="s">
        <v>178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176</v>
      </c>
      <c r="D227" s="57" t="s">
        <v>177</v>
      </c>
      <c r="E227" s="57" t="s">
        <v>178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176</v>
      </c>
      <c r="D228" s="57" t="s">
        <v>180</v>
      </c>
      <c r="E228" s="57" t="s">
        <v>178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176</v>
      </c>
      <c r="D229" s="57" t="s">
        <v>180</v>
      </c>
      <c r="E229" s="57" t="s">
        <v>181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176</v>
      </c>
      <c r="D230" s="57" t="s">
        <v>177</v>
      </c>
      <c r="E230" s="57" t="s">
        <v>178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176</v>
      </c>
      <c r="D231" s="57" t="s">
        <v>180</v>
      </c>
      <c r="E231" s="57" t="s">
        <v>181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176</v>
      </c>
      <c r="D232" s="57" t="s">
        <v>180</v>
      </c>
      <c r="E232" s="57" t="s">
        <v>178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176</v>
      </c>
      <c r="D233" s="57" t="s">
        <v>180</v>
      </c>
      <c r="E233" s="57" t="s">
        <v>181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176</v>
      </c>
      <c r="D234" s="57" t="s">
        <v>180</v>
      </c>
      <c r="E234" s="57" t="s">
        <v>181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176</v>
      </c>
      <c r="D235" s="57" t="s">
        <v>180</v>
      </c>
      <c r="E235" s="57" t="s">
        <v>178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176</v>
      </c>
      <c r="D236" s="57" t="s">
        <v>180</v>
      </c>
      <c r="E236" s="57" t="s">
        <v>178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180</v>
      </c>
      <c r="E237" s="57" t="s">
        <v>181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176</v>
      </c>
      <c r="D238" s="57" t="s">
        <v>180</v>
      </c>
      <c r="E238" s="57" t="s">
        <v>178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176</v>
      </c>
      <c r="D239" s="57" t="s">
        <v>180</v>
      </c>
      <c r="E239" s="57" t="s">
        <v>181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176</v>
      </c>
      <c r="D240" s="57" t="s">
        <v>180</v>
      </c>
      <c r="E240" s="57" t="s">
        <v>178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176</v>
      </c>
      <c r="D241" s="57" t="s">
        <v>177</v>
      </c>
      <c r="E241" s="57" t="s">
        <v>178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176</v>
      </c>
      <c r="D242" s="57" t="s">
        <v>177</v>
      </c>
      <c r="E242" s="57" t="s">
        <v>178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176</v>
      </c>
      <c r="D243" s="57" t="s">
        <v>180</v>
      </c>
      <c r="E243" s="57" t="s">
        <v>181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179</v>
      </c>
      <c r="D244" s="57" t="s">
        <v>180</v>
      </c>
      <c r="E244" s="57" t="s">
        <v>181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176</v>
      </c>
      <c r="D245" s="57" t="s">
        <v>177</v>
      </c>
      <c r="E245" s="57" t="s">
        <v>178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176</v>
      </c>
      <c r="D246" s="57" t="s">
        <v>177</v>
      </c>
      <c r="E246" s="57" t="s">
        <v>181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176</v>
      </c>
      <c r="D247" s="57" t="s">
        <v>177</v>
      </c>
      <c r="E247" s="57" t="s">
        <v>178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176</v>
      </c>
      <c r="D248" s="57" t="s">
        <v>177</v>
      </c>
      <c r="E248" s="57" t="s">
        <v>178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176</v>
      </c>
      <c r="D249" s="57" t="s">
        <v>180</v>
      </c>
      <c r="E249" s="57" t="s">
        <v>178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176</v>
      </c>
      <c r="D250" s="57" t="s">
        <v>177</v>
      </c>
      <c r="E250" s="57" t="s">
        <v>178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176</v>
      </c>
      <c r="D251" s="57" t="s">
        <v>180</v>
      </c>
      <c r="E251" s="57" t="s">
        <v>181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176</v>
      </c>
      <c r="D252" s="57" t="s">
        <v>180</v>
      </c>
      <c r="E252" s="57" t="s">
        <v>178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176</v>
      </c>
      <c r="D253" s="57" t="s">
        <v>180</v>
      </c>
      <c r="E253" s="57" t="s">
        <v>181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179</v>
      </c>
      <c r="D254" s="57" t="s">
        <v>177</v>
      </c>
      <c r="E254" s="57" t="s">
        <v>178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176</v>
      </c>
      <c r="D255" s="57" t="s">
        <v>180</v>
      </c>
      <c r="E255" s="57" t="s">
        <v>181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176</v>
      </c>
      <c r="D256" s="57" t="s">
        <v>180</v>
      </c>
      <c r="E256" s="57" t="s">
        <v>178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176</v>
      </c>
      <c r="D257" s="57" t="s">
        <v>180</v>
      </c>
      <c r="E257" s="57" t="s">
        <v>178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176</v>
      </c>
      <c r="D258" s="57" t="s">
        <v>180</v>
      </c>
      <c r="E258" s="57" t="s">
        <v>181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176</v>
      </c>
      <c r="D259" s="57" t="s">
        <v>180</v>
      </c>
      <c r="E259" s="57" t="s">
        <v>178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176</v>
      </c>
      <c r="D260" s="57" t="s">
        <v>180</v>
      </c>
      <c r="E260" s="57" t="s">
        <v>181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176</v>
      </c>
      <c r="D261" s="57" t="s">
        <v>177</v>
      </c>
      <c r="E261" s="57" t="s">
        <v>181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176</v>
      </c>
      <c r="D262" s="57" t="s">
        <v>180</v>
      </c>
      <c r="E262" s="57" t="s">
        <v>181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176</v>
      </c>
      <c r="D263" s="57" t="s">
        <v>177</v>
      </c>
      <c r="E263" s="57" t="s">
        <v>178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176</v>
      </c>
      <c r="D264" s="57" t="s">
        <v>180</v>
      </c>
      <c r="E264" s="57" t="s">
        <v>178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176</v>
      </c>
      <c r="D265" s="57" t="s">
        <v>177</v>
      </c>
      <c r="E265" s="57" t="s">
        <v>178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176</v>
      </c>
      <c r="D266" s="57" t="s">
        <v>177</v>
      </c>
      <c r="E266" s="57" t="s">
        <v>178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176</v>
      </c>
      <c r="D267" s="57" t="s">
        <v>180</v>
      </c>
      <c r="E267" s="57" t="s">
        <v>181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176</v>
      </c>
      <c r="D268" s="57" t="s">
        <v>180</v>
      </c>
      <c r="E268" s="57" t="s">
        <v>178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179</v>
      </c>
      <c r="D269" s="57" t="s">
        <v>177</v>
      </c>
      <c r="E269" s="57" t="s">
        <v>178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176</v>
      </c>
      <c r="D270" s="57" t="s">
        <v>177</v>
      </c>
      <c r="E270" s="57" t="s">
        <v>181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176</v>
      </c>
      <c r="D271" s="57" t="s">
        <v>180</v>
      </c>
      <c r="E271" s="57" t="s">
        <v>178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176</v>
      </c>
      <c r="D272" s="57" t="s">
        <v>177</v>
      </c>
      <c r="E272" s="57" t="s">
        <v>178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176</v>
      </c>
      <c r="D273" s="57" t="s">
        <v>180</v>
      </c>
      <c r="E273" s="57" t="s">
        <v>181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179</v>
      </c>
      <c r="D274" s="57" t="s">
        <v>177</v>
      </c>
      <c r="E274" s="57" t="s">
        <v>178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176</v>
      </c>
      <c r="D275" s="57" t="s">
        <v>180</v>
      </c>
      <c r="E275" s="57" t="s">
        <v>181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176</v>
      </c>
      <c r="D276" s="57" t="s">
        <v>180</v>
      </c>
      <c r="E276" s="57" t="s">
        <v>178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176</v>
      </c>
      <c r="D277" s="57" t="s">
        <v>180</v>
      </c>
      <c r="E277" s="57" t="s">
        <v>181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176</v>
      </c>
      <c r="D278" s="57" t="s">
        <v>177</v>
      </c>
      <c r="E278" s="57" t="s">
        <v>178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176</v>
      </c>
      <c r="D279" s="57" t="s">
        <v>180</v>
      </c>
      <c r="E279" s="57" t="s">
        <v>178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176</v>
      </c>
      <c r="D280" s="57" t="s">
        <v>177</v>
      </c>
      <c r="E280" s="57" t="s">
        <v>181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176</v>
      </c>
      <c r="D281" s="57" t="s">
        <v>177</v>
      </c>
      <c r="E281" s="57" t="s">
        <v>181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176</v>
      </c>
      <c r="D282" s="57" t="s">
        <v>177</v>
      </c>
      <c r="E282" s="57" t="s">
        <v>178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180</v>
      </c>
      <c r="E283" s="57" t="s">
        <v>181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176</v>
      </c>
      <c r="D284" s="57" t="s">
        <v>177</v>
      </c>
      <c r="E284" s="57" t="s">
        <v>178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176</v>
      </c>
      <c r="D285" s="57" t="s">
        <v>177</v>
      </c>
      <c r="E285" s="57" t="s">
        <v>178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176</v>
      </c>
      <c r="D286" s="57" t="s">
        <v>180</v>
      </c>
      <c r="E286" s="57" t="s">
        <v>181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176</v>
      </c>
      <c r="D287" s="57" t="s">
        <v>180</v>
      </c>
      <c r="E287" s="57" t="s">
        <v>178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176</v>
      </c>
      <c r="D288" s="57" t="s">
        <v>180</v>
      </c>
      <c r="E288" s="57" t="s">
        <v>181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176</v>
      </c>
      <c r="D289" s="57" t="s">
        <v>177</v>
      </c>
      <c r="E289" s="57" t="s">
        <v>178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176</v>
      </c>
      <c r="D290" s="57" t="s">
        <v>180</v>
      </c>
      <c r="E290" s="57" t="s">
        <v>181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176</v>
      </c>
      <c r="D291" s="57" t="s">
        <v>180</v>
      </c>
      <c r="E291" s="57" t="s">
        <v>178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176</v>
      </c>
      <c r="D292" s="57" t="s">
        <v>177</v>
      </c>
      <c r="E292" s="57" t="s">
        <v>178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179</v>
      </c>
      <c r="D293" s="57" t="s">
        <v>180</v>
      </c>
      <c r="E293" s="57" t="s">
        <v>178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179</v>
      </c>
      <c r="D294" s="57" t="s">
        <v>177</v>
      </c>
      <c r="E294" s="57" t="s">
        <v>178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176</v>
      </c>
      <c r="D295" s="57" t="s">
        <v>180</v>
      </c>
      <c r="E295" s="57" t="s">
        <v>178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179</v>
      </c>
      <c r="D296" s="57" t="s">
        <v>180</v>
      </c>
      <c r="E296" s="57" t="s">
        <v>178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176</v>
      </c>
      <c r="D297" s="57" t="s">
        <v>180</v>
      </c>
      <c r="E297" s="57" t="s">
        <v>181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176</v>
      </c>
      <c r="D298" s="57" t="s">
        <v>180</v>
      </c>
      <c r="E298" s="57" t="s">
        <v>178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176</v>
      </c>
      <c r="D299" s="57" t="s">
        <v>177</v>
      </c>
      <c r="E299" s="57" t="s">
        <v>178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176</v>
      </c>
      <c r="D300" s="57" t="s">
        <v>177</v>
      </c>
      <c r="E300" s="57" t="s">
        <v>178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179</v>
      </c>
      <c r="D301" s="57" t="s">
        <v>180</v>
      </c>
      <c r="E301" s="57" t="s">
        <v>181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176</v>
      </c>
      <c r="D302" s="57" t="s">
        <v>180</v>
      </c>
      <c r="E302" s="57" t="s">
        <v>181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183</v>
      </c>
      <c r="C303" s="57" t="s">
        <v>176</v>
      </c>
      <c r="D303" s="57" t="s">
        <v>180</v>
      </c>
      <c r="E303" s="57" t="s">
        <v>182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176</v>
      </c>
      <c r="D304" s="57" t="s">
        <v>180</v>
      </c>
      <c r="E304" s="57" t="s">
        <v>181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176</v>
      </c>
      <c r="D305" s="57" t="s">
        <v>177</v>
      </c>
      <c r="E305" s="57" t="s">
        <v>178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179</v>
      </c>
      <c r="D306" s="57" t="s">
        <v>180</v>
      </c>
      <c r="E306" s="57" t="s">
        <v>178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176</v>
      </c>
      <c r="D307" s="57" t="s">
        <v>177</v>
      </c>
      <c r="E307" s="57" t="s">
        <v>178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176</v>
      </c>
      <c r="D308" s="57" t="s">
        <v>180</v>
      </c>
      <c r="E308" s="57" t="s">
        <v>178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179</v>
      </c>
      <c r="D309" s="57" t="s">
        <v>180</v>
      </c>
      <c r="E309" s="57" t="s">
        <v>181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179</v>
      </c>
      <c r="D310" s="57" t="s">
        <v>180</v>
      </c>
      <c r="E310" s="57" t="s">
        <v>181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176</v>
      </c>
      <c r="D311" s="57" t="s">
        <v>177</v>
      </c>
      <c r="E311" s="57" t="s">
        <v>178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176</v>
      </c>
      <c r="D312" s="57" t="s">
        <v>180</v>
      </c>
      <c r="E312" s="57" t="s">
        <v>178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176</v>
      </c>
      <c r="D313" s="57" t="s">
        <v>180</v>
      </c>
      <c r="E313" s="57" t="s">
        <v>181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176</v>
      </c>
      <c r="D314" s="57" t="s">
        <v>177</v>
      </c>
      <c r="E314" s="57" t="s">
        <v>181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176</v>
      </c>
      <c r="D315" s="57" t="s">
        <v>180</v>
      </c>
      <c r="E315" s="57" t="s">
        <v>178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176</v>
      </c>
      <c r="D316" s="57" t="s">
        <v>177</v>
      </c>
      <c r="E316" s="57" t="s">
        <v>178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176</v>
      </c>
      <c r="D317" s="57" t="s">
        <v>180</v>
      </c>
      <c r="E317" s="57" t="s">
        <v>181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176</v>
      </c>
      <c r="D318" s="57" t="s">
        <v>177</v>
      </c>
      <c r="E318" s="57" t="s">
        <v>178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176</v>
      </c>
      <c r="D319" s="57" t="s">
        <v>180</v>
      </c>
      <c r="E319" s="57" t="s">
        <v>178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176</v>
      </c>
      <c r="D320" s="57" t="s">
        <v>180</v>
      </c>
      <c r="E320" s="57" t="s">
        <v>178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176</v>
      </c>
      <c r="D321" s="57" t="s">
        <v>177</v>
      </c>
      <c r="E321" s="57" t="s">
        <v>178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176</v>
      </c>
      <c r="D322" s="57" t="s">
        <v>177</v>
      </c>
      <c r="E322" s="57" t="s">
        <v>178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176</v>
      </c>
      <c r="D323" s="57" t="s">
        <v>180</v>
      </c>
      <c r="E323" s="57" t="s">
        <v>178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176</v>
      </c>
      <c r="D324" s="57" t="s">
        <v>180</v>
      </c>
      <c r="E324" s="57" t="s">
        <v>181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179</v>
      </c>
      <c r="D325" s="57" t="s">
        <v>180</v>
      </c>
      <c r="E325" s="57" t="s">
        <v>181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176</v>
      </c>
      <c r="D326" s="57" t="s">
        <v>180</v>
      </c>
      <c r="E326" s="57" t="s">
        <v>178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176</v>
      </c>
      <c r="D327" s="57" t="s">
        <v>177</v>
      </c>
      <c r="E327" s="57" t="s">
        <v>181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176</v>
      </c>
      <c r="D328" s="57" t="s">
        <v>180</v>
      </c>
      <c r="E328" s="57" t="s">
        <v>181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176</v>
      </c>
      <c r="D329" s="57" t="s">
        <v>180</v>
      </c>
      <c r="E329" s="57" t="s">
        <v>181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176</v>
      </c>
      <c r="D330" s="57" t="s">
        <v>180</v>
      </c>
      <c r="E330" s="57" t="s">
        <v>181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176</v>
      </c>
      <c r="D331" s="57" t="s">
        <v>180</v>
      </c>
      <c r="E331" s="57" t="s">
        <v>181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176</v>
      </c>
      <c r="D332" s="57" t="s">
        <v>177</v>
      </c>
      <c r="E332" s="57" t="s">
        <v>178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179</v>
      </c>
      <c r="D333" s="57" t="s">
        <v>177</v>
      </c>
      <c r="E333" s="57" t="s">
        <v>178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176</v>
      </c>
      <c r="D334" s="57" t="s">
        <v>180</v>
      </c>
      <c r="E334" s="57" t="s">
        <v>181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179</v>
      </c>
      <c r="D335" s="57" t="s">
        <v>180</v>
      </c>
      <c r="E335" s="57" t="s">
        <v>181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176</v>
      </c>
      <c r="D336" s="57" t="s">
        <v>180</v>
      </c>
      <c r="E336" s="57" t="s">
        <v>178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176</v>
      </c>
      <c r="D337" s="57" t="s">
        <v>180</v>
      </c>
      <c r="E337" s="57" t="s">
        <v>178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176</v>
      </c>
      <c r="D338" s="57" t="s">
        <v>180</v>
      </c>
      <c r="E338" s="57" t="s">
        <v>178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176</v>
      </c>
      <c r="D339" s="57" t="s">
        <v>180</v>
      </c>
      <c r="E339" s="57" t="s">
        <v>181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176</v>
      </c>
      <c r="D340" s="57" t="s">
        <v>180</v>
      </c>
      <c r="E340" s="57" t="s">
        <v>181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176</v>
      </c>
      <c r="D341" s="57" t="s">
        <v>180</v>
      </c>
      <c r="E341" s="57" t="s">
        <v>181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176</v>
      </c>
      <c r="D342" s="57" t="s">
        <v>177</v>
      </c>
      <c r="E342" s="57" t="s">
        <v>178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176</v>
      </c>
      <c r="D343" s="57" t="s">
        <v>180</v>
      </c>
      <c r="E343" s="57" t="s">
        <v>178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176</v>
      </c>
      <c r="D344" s="57" t="s">
        <v>180</v>
      </c>
      <c r="E344" s="57" t="s">
        <v>178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176</v>
      </c>
      <c r="D345" s="57" t="s">
        <v>180</v>
      </c>
      <c r="E345" s="57" t="s">
        <v>181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176</v>
      </c>
      <c r="D346" s="57" t="s">
        <v>177</v>
      </c>
      <c r="E346" s="57" t="s">
        <v>178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176</v>
      </c>
      <c r="D347" s="57" t="s">
        <v>180</v>
      </c>
      <c r="E347" s="57" t="s">
        <v>181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179</v>
      </c>
      <c r="D348" s="57" t="s">
        <v>180</v>
      </c>
      <c r="E348" s="57" t="s">
        <v>181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176</v>
      </c>
      <c r="D349" s="57" t="s">
        <v>180</v>
      </c>
      <c r="E349" s="57" t="s">
        <v>181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176</v>
      </c>
      <c r="D350" s="57" t="s">
        <v>177</v>
      </c>
      <c r="E350" s="57" t="s">
        <v>178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176</v>
      </c>
      <c r="D351" s="57" t="s">
        <v>180</v>
      </c>
      <c r="E351" s="57" t="s">
        <v>178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176</v>
      </c>
      <c r="D352" s="57" t="s">
        <v>177</v>
      </c>
      <c r="E352" s="57" t="s">
        <v>178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176</v>
      </c>
      <c r="D353" s="57" t="s">
        <v>177</v>
      </c>
      <c r="E353" s="57" t="s">
        <v>181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177</v>
      </c>
      <c r="E354" s="57" t="s">
        <v>178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176</v>
      </c>
      <c r="D355" s="57" t="s">
        <v>180</v>
      </c>
      <c r="E355" s="57" t="s">
        <v>181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176</v>
      </c>
      <c r="D356" s="57" t="s">
        <v>180</v>
      </c>
      <c r="E356" s="57" t="s">
        <v>178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176</v>
      </c>
      <c r="D357" s="57" t="s">
        <v>177</v>
      </c>
      <c r="E357" s="57" t="s">
        <v>178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176</v>
      </c>
      <c r="D358" s="57" t="s">
        <v>177</v>
      </c>
      <c r="E358" s="57" t="s">
        <v>178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176</v>
      </c>
      <c r="D359" s="57" t="s">
        <v>180</v>
      </c>
      <c r="E359" s="57" t="s">
        <v>178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176</v>
      </c>
      <c r="D360" s="57" t="s">
        <v>180</v>
      </c>
      <c r="E360" s="57" t="s">
        <v>181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176</v>
      </c>
      <c r="D361" s="57" t="s">
        <v>177</v>
      </c>
      <c r="E361" s="57" t="s">
        <v>178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176</v>
      </c>
      <c r="D362" s="57" t="s">
        <v>177</v>
      </c>
      <c r="E362" s="57" t="s">
        <v>181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176</v>
      </c>
      <c r="D363" s="57" t="s">
        <v>180</v>
      </c>
      <c r="E363" s="57" t="s">
        <v>181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176</v>
      </c>
      <c r="D364" s="57" t="s">
        <v>177</v>
      </c>
      <c r="E364" s="57" t="s">
        <v>178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176</v>
      </c>
      <c r="D365" s="57" t="s">
        <v>177</v>
      </c>
      <c r="E365" s="57" t="s">
        <v>178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176</v>
      </c>
      <c r="D366" s="57" t="s">
        <v>177</v>
      </c>
      <c r="E366" s="57" t="s">
        <v>181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176</v>
      </c>
      <c r="D367" s="57" t="s">
        <v>180</v>
      </c>
      <c r="E367" s="57" t="s">
        <v>181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176</v>
      </c>
      <c r="D368" s="57" t="s">
        <v>177</v>
      </c>
      <c r="E368" s="57" t="s">
        <v>178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176</v>
      </c>
      <c r="D369" s="57" t="s">
        <v>177</v>
      </c>
      <c r="E369" s="57" t="s">
        <v>181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179</v>
      </c>
      <c r="D370" s="57" t="s">
        <v>180</v>
      </c>
      <c r="E370" s="57" t="s">
        <v>178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184</v>
      </c>
      <c r="C371" s="57" t="s">
        <v>179</v>
      </c>
      <c r="D371" s="57" t="s">
        <v>180</v>
      </c>
      <c r="E371" s="57" t="s">
        <v>181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179</v>
      </c>
      <c r="D372" s="57" t="s">
        <v>180</v>
      </c>
      <c r="E372" s="57" t="s">
        <v>178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179</v>
      </c>
      <c r="D373" s="57" t="s">
        <v>180</v>
      </c>
      <c r="E373" s="57" t="s">
        <v>178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179</v>
      </c>
      <c r="D374" s="57" t="s">
        <v>180</v>
      </c>
      <c r="E374" s="57" t="s">
        <v>178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185</v>
      </c>
      <c r="C375" s="57" t="s">
        <v>179</v>
      </c>
      <c r="D375" s="57" t="s">
        <v>180</v>
      </c>
      <c r="E375" s="57" t="s">
        <v>178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184</v>
      </c>
      <c r="C376" s="57" t="s">
        <v>179</v>
      </c>
      <c r="D376" s="57" t="s">
        <v>180</v>
      </c>
      <c r="E376" s="57" t="s">
        <v>181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184</v>
      </c>
      <c r="C377" s="57" t="s">
        <v>179</v>
      </c>
      <c r="D377" s="57" t="s">
        <v>180</v>
      </c>
      <c r="E377" s="57" t="s">
        <v>181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184</v>
      </c>
      <c r="C378" s="57" t="s">
        <v>179</v>
      </c>
      <c r="D378" s="57" t="s">
        <v>180</v>
      </c>
      <c r="E378" s="57" t="s">
        <v>181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179</v>
      </c>
      <c r="D379" s="57" t="s">
        <v>180</v>
      </c>
      <c r="E379" s="57" t="s">
        <v>178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184</v>
      </c>
      <c r="C380" s="57" t="s">
        <v>179</v>
      </c>
      <c r="D380" s="57" t="s">
        <v>180</v>
      </c>
      <c r="E380" s="57" t="s">
        <v>181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185</v>
      </c>
      <c r="C381" s="57" t="s">
        <v>179</v>
      </c>
      <c r="D381" s="57" t="s">
        <v>180</v>
      </c>
      <c r="E381" s="57" t="s">
        <v>178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185</v>
      </c>
      <c r="C382" s="57" t="s">
        <v>179</v>
      </c>
      <c r="D382" s="57" t="s">
        <v>180</v>
      </c>
      <c r="E382" s="57" t="s">
        <v>181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184</v>
      </c>
      <c r="C383" s="57" t="s">
        <v>179</v>
      </c>
      <c r="D383" s="57" t="s">
        <v>180</v>
      </c>
      <c r="E383" s="57" t="s">
        <v>181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179</v>
      </c>
      <c r="D384" s="57" t="s">
        <v>180</v>
      </c>
      <c r="E384" s="57" t="s">
        <v>178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179</v>
      </c>
      <c r="D385" s="57" t="s">
        <v>180</v>
      </c>
      <c r="E385" s="57" t="s">
        <v>178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184</v>
      </c>
      <c r="C386" s="57" t="s">
        <v>179</v>
      </c>
      <c r="D386" s="57" t="s">
        <v>180</v>
      </c>
      <c r="E386" s="57" t="s">
        <v>181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185</v>
      </c>
      <c r="C387" s="57" t="s">
        <v>179</v>
      </c>
      <c r="D387" s="57" t="s">
        <v>180</v>
      </c>
      <c r="E387" s="57" t="s">
        <v>181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185</v>
      </c>
      <c r="C388" s="57" t="s">
        <v>179</v>
      </c>
      <c r="D388" s="57" t="s">
        <v>180</v>
      </c>
      <c r="E388" s="57" t="s">
        <v>181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179</v>
      </c>
      <c r="D389" s="57" t="s">
        <v>180</v>
      </c>
      <c r="E389" s="57" t="s">
        <v>178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179</v>
      </c>
      <c r="D390" s="57" t="s">
        <v>180</v>
      </c>
      <c r="E390" s="57" t="s">
        <v>181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179</v>
      </c>
      <c r="D391" s="57" t="s">
        <v>180</v>
      </c>
      <c r="E391" s="57" t="s">
        <v>181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185</v>
      </c>
      <c r="C392" s="57" t="s">
        <v>179</v>
      </c>
      <c r="D392" s="57" t="s">
        <v>180</v>
      </c>
      <c r="E392" s="57" t="s">
        <v>178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176</v>
      </c>
      <c r="D393" s="57" t="s">
        <v>180</v>
      </c>
      <c r="E393" s="57" t="s">
        <v>178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179</v>
      </c>
      <c r="D394" s="57" t="s">
        <v>180</v>
      </c>
      <c r="E394" s="57" t="s">
        <v>181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176</v>
      </c>
      <c r="D395" s="57" t="s">
        <v>177</v>
      </c>
      <c r="E395" s="57" t="s">
        <v>178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179</v>
      </c>
      <c r="D396" s="57" t="s">
        <v>180</v>
      </c>
      <c r="E396" s="57" t="s">
        <v>178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184</v>
      </c>
      <c r="C397" s="57" t="s">
        <v>179</v>
      </c>
      <c r="D397" s="57" t="s">
        <v>180</v>
      </c>
      <c r="E397" s="57" t="s">
        <v>178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176</v>
      </c>
      <c r="D398" s="57" t="s">
        <v>177</v>
      </c>
      <c r="E398" s="57" t="s">
        <v>178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179</v>
      </c>
      <c r="D399" s="57" t="s">
        <v>180</v>
      </c>
      <c r="E399" s="57" t="s">
        <v>181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176</v>
      </c>
      <c r="D400" s="57" t="s">
        <v>177</v>
      </c>
      <c r="E400" s="57" t="s">
        <v>178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185</v>
      </c>
      <c r="C401" s="57" t="s">
        <v>179</v>
      </c>
      <c r="D401" s="57" t="s">
        <v>180</v>
      </c>
      <c r="E401" s="57" t="s">
        <v>181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176</v>
      </c>
      <c r="D402" s="57" t="s">
        <v>180</v>
      </c>
      <c r="E402" s="57" t="s">
        <v>178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179</v>
      </c>
      <c r="D403" s="57" t="s">
        <v>180</v>
      </c>
      <c r="E403" s="57" t="s">
        <v>181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176</v>
      </c>
      <c r="D404" s="57" t="s">
        <v>177</v>
      </c>
      <c r="E404" s="57" t="s">
        <v>178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176</v>
      </c>
      <c r="D405" s="57" t="s">
        <v>180</v>
      </c>
      <c r="E405" s="57" t="s">
        <v>178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179</v>
      </c>
      <c r="D406" s="57" t="s">
        <v>177</v>
      </c>
      <c r="E406" s="57" t="s">
        <v>178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184</v>
      </c>
      <c r="C407" s="57" t="s">
        <v>179</v>
      </c>
      <c r="D407" s="57" t="s">
        <v>180</v>
      </c>
      <c r="E407" s="57" t="s">
        <v>178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184</v>
      </c>
      <c r="C408" s="57" t="s">
        <v>179</v>
      </c>
      <c r="D408" s="57" t="s">
        <v>180</v>
      </c>
      <c r="E408" s="57" t="s">
        <v>178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179</v>
      </c>
      <c r="D409" s="57" t="s">
        <v>180</v>
      </c>
      <c r="E409" s="57" t="s">
        <v>178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176</v>
      </c>
      <c r="D410" s="57" t="s">
        <v>177</v>
      </c>
      <c r="E410" s="57" t="s">
        <v>178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176</v>
      </c>
      <c r="D411" s="57" t="s">
        <v>180</v>
      </c>
      <c r="E411" s="57" t="s">
        <v>178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176</v>
      </c>
      <c r="D412" s="57" t="s">
        <v>177</v>
      </c>
      <c r="E412" s="57" t="s">
        <v>178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179</v>
      </c>
      <c r="D413" s="57" t="s">
        <v>180</v>
      </c>
      <c r="E413" s="57" t="s">
        <v>181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176</v>
      </c>
      <c r="D414" s="57" t="s">
        <v>180</v>
      </c>
      <c r="E414" s="57" t="s">
        <v>178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176</v>
      </c>
      <c r="D415" s="57" t="s">
        <v>180</v>
      </c>
      <c r="E415" s="57" t="s">
        <v>178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179</v>
      </c>
      <c r="D416" s="57" t="s">
        <v>177</v>
      </c>
      <c r="E416" s="57" t="s">
        <v>178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176</v>
      </c>
      <c r="D417" s="57" t="s">
        <v>177</v>
      </c>
      <c r="E417" s="57" t="s">
        <v>178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176</v>
      </c>
      <c r="D418" s="57" t="s">
        <v>177</v>
      </c>
      <c r="E418" s="57" t="s">
        <v>178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179</v>
      </c>
      <c r="D419" s="57" t="s">
        <v>180</v>
      </c>
      <c r="E419" s="57" t="s">
        <v>178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179</v>
      </c>
      <c r="D420" s="57" t="s">
        <v>180</v>
      </c>
      <c r="E420" s="57" t="s">
        <v>178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176</v>
      </c>
      <c r="D421" s="57" t="s">
        <v>177</v>
      </c>
      <c r="E421" s="57" t="s">
        <v>178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179</v>
      </c>
      <c r="D422" s="57" t="s">
        <v>180</v>
      </c>
      <c r="E422" s="57" t="s">
        <v>181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176</v>
      </c>
      <c r="D423" s="57" t="s">
        <v>177</v>
      </c>
      <c r="E423" s="57" t="s">
        <v>178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185</v>
      </c>
      <c r="C424" s="57" t="s">
        <v>179</v>
      </c>
      <c r="D424" s="57" t="s">
        <v>180</v>
      </c>
      <c r="E424" s="57" t="s">
        <v>178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179</v>
      </c>
      <c r="D425" s="57" t="s">
        <v>180</v>
      </c>
      <c r="E425" s="57" t="s">
        <v>181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179</v>
      </c>
      <c r="D426" s="57" t="s">
        <v>180</v>
      </c>
      <c r="E426" s="57" t="s">
        <v>181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176</v>
      </c>
      <c r="D427" s="57" t="s">
        <v>177</v>
      </c>
      <c r="E427" s="57" t="s">
        <v>178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184</v>
      </c>
      <c r="C428" s="57" t="s">
        <v>179</v>
      </c>
      <c r="D428" s="57" t="s">
        <v>180</v>
      </c>
      <c r="E428" s="57" t="s">
        <v>178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176</v>
      </c>
      <c r="D429" s="57" t="s">
        <v>177</v>
      </c>
      <c r="E429" s="57" t="s">
        <v>178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176</v>
      </c>
      <c r="D430" s="57" t="s">
        <v>177</v>
      </c>
      <c r="E430" s="57" t="s">
        <v>178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176</v>
      </c>
      <c r="D431" s="57" t="s">
        <v>177</v>
      </c>
      <c r="E431" s="57" t="s">
        <v>178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179</v>
      </c>
      <c r="D432" s="57" t="s">
        <v>180</v>
      </c>
      <c r="E432" s="57" t="s">
        <v>178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176</v>
      </c>
      <c r="D433" s="57" t="s">
        <v>180</v>
      </c>
      <c r="E433" s="57" t="s">
        <v>178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176</v>
      </c>
      <c r="D434" s="57" t="s">
        <v>180</v>
      </c>
      <c r="E434" s="57" t="s">
        <v>178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179</v>
      </c>
      <c r="D435" s="57" t="s">
        <v>180</v>
      </c>
      <c r="E435" s="57" t="s">
        <v>178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176</v>
      </c>
      <c r="D436" s="57" t="s">
        <v>180</v>
      </c>
      <c r="E436" s="57" t="s">
        <v>178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176</v>
      </c>
      <c r="D437" s="57" t="s">
        <v>177</v>
      </c>
      <c r="E437" s="57" t="s">
        <v>178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176</v>
      </c>
      <c r="D438" s="57" t="s">
        <v>180</v>
      </c>
      <c r="E438" s="57" t="s">
        <v>178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176</v>
      </c>
      <c r="D439" s="57" t="s">
        <v>177</v>
      </c>
      <c r="E439" s="57" t="s">
        <v>178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176</v>
      </c>
      <c r="D440" s="57" t="s">
        <v>180</v>
      </c>
      <c r="E440" s="57" t="s">
        <v>178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179</v>
      </c>
      <c r="D441" s="57" t="s">
        <v>180</v>
      </c>
      <c r="E441" s="57" t="s">
        <v>178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176</v>
      </c>
      <c r="D442" s="57" t="s">
        <v>177</v>
      </c>
      <c r="E442" s="57" t="s">
        <v>181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176</v>
      </c>
      <c r="D443" s="57" t="s">
        <v>180</v>
      </c>
      <c r="E443" s="57" t="s">
        <v>178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179</v>
      </c>
      <c r="D444" s="57" t="s">
        <v>180</v>
      </c>
      <c r="E444" s="57" t="s">
        <v>178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179</v>
      </c>
      <c r="D445" s="57" t="s">
        <v>180</v>
      </c>
      <c r="E445" s="57" t="s">
        <v>178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176</v>
      </c>
      <c r="D446" s="57" t="s">
        <v>177</v>
      </c>
      <c r="E446" s="57" t="s">
        <v>178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179</v>
      </c>
      <c r="D447" s="57" t="s">
        <v>180</v>
      </c>
      <c r="E447" s="57" t="s">
        <v>178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176</v>
      </c>
      <c r="D448" s="57" t="s">
        <v>177</v>
      </c>
      <c r="E448" s="57" t="s">
        <v>178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176</v>
      </c>
      <c r="D449" s="57" t="s">
        <v>180</v>
      </c>
      <c r="E449" s="57" t="s">
        <v>178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179</v>
      </c>
      <c r="D450" s="57" t="s">
        <v>180</v>
      </c>
      <c r="E450" s="57" t="s">
        <v>181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176</v>
      </c>
      <c r="D451" s="57" t="s">
        <v>180</v>
      </c>
      <c r="E451" s="57" t="s">
        <v>178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176</v>
      </c>
      <c r="D452" s="57" t="s">
        <v>177</v>
      </c>
      <c r="E452" s="57" t="s">
        <v>178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179</v>
      </c>
      <c r="D453" s="57" t="s">
        <v>180</v>
      </c>
      <c r="E453" s="57" t="s">
        <v>181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179</v>
      </c>
      <c r="D454" s="57" t="s">
        <v>180</v>
      </c>
      <c r="E454" s="57" t="s">
        <v>181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179</v>
      </c>
      <c r="D455" s="57" t="s">
        <v>180</v>
      </c>
      <c r="E455" s="57" t="s">
        <v>178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179</v>
      </c>
      <c r="D456" s="57" t="s">
        <v>177</v>
      </c>
      <c r="E456" s="57" t="s">
        <v>181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179</v>
      </c>
      <c r="D457" s="57" t="s">
        <v>177</v>
      </c>
      <c r="E457" s="57" t="s">
        <v>178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179</v>
      </c>
      <c r="D458" s="57" t="s">
        <v>177</v>
      </c>
      <c r="E458" s="57" t="s">
        <v>178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179</v>
      </c>
      <c r="D459" s="57" t="s">
        <v>180</v>
      </c>
      <c r="E459" s="57" t="s">
        <v>181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176</v>
      </c>
      <c r="D460" s="57" t="s">
        <v>177</v>
      </c>
      <c r="E460" s="57" t="s">
        <v>178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179</v>
      </c>
      <c r="D461" s="57" t="s">
        <v>177</v>
      </c>
      <c r="E461" s="57" t="s">
        <v>178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176</v>
      </c>
      <c r="D462" s="57" t="s">
        <v>180</v>
      </c>
      <c r="E462" s="57" t="s">
        <v>178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179</v>
      </c>
      <c r="D463" s="57" t="s">
        <v>180</v>
      </c>
      <c r="E463" s="57" t="s">
        <v>181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176</v>
      </c>
      <c r="D464" s="57" t="s">
        <v>180</v>
      </c>
      <c r="E464" s="57" t="s">
        <v>178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176</v>
      </c>
      <c r="D465" s="57" t="s">
        <v>180</v>
      </c>
      <c r="E465" s="57" t="s">
        <v>181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179</v>
      </c>
      <c r="D466" s="57" t="s">
        <v>180</v>
      </c>
      <c r="E466" s="57" t="s">
        <v>181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179</v>
      </c>
      <c r="D467" s="57" t="s">
        <v>180</v>
      </c>
      <c r="E467" s="57" t="s">
        <v>178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179</v>
      </c>
      <c r="D468" s="57" t="s">
        <v>177</v>
      </c>
      <c r="E468" s="57" t="s">
        <v>181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185</v>
      </c>
      <c r="C469" s="57" t="s">
        <v>179</v>
      </c>
      <c r="D469" s="57" t="s">
        <v>180</v>
      </c>
      <c r="E469" s="57" t="s">
        <v>181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185</v>
      </c>
      <c r="C470" s="57" t="s">
        <v>179</v>
      </c>
      <c r="D470" s="57" t="s">
        <v>180</v>
      </c>
      <c r="E470" s="57" t="s">
        <v>178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179</v>
      </c>
      <c r="D471" s="57" t="s">
        <v>177</v>
      </c>
      <c r="E471" s="57" t="s">
        <v>178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184</v>
      </c>
      <c r="C472" s="57" t="s">
        <v>179</v>
      </c>
      <c r="D472" s="57" t="s">
        <v>180</v>
      </c>
      <c r="E472" s="57" t="s">
        <v>178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179</v>
      </c>
      <c r="D473" s="57" t="s">
        <v>180</v>
      </c>
      <c r="E473" s="57" t="s">
        <v>181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184</v>
      </c>
      <c r="C474" s="57" t="s">
        <v>179</v>
      </c>
      <c r="D474" s="57" t="s">
        <v>180</v>
      </c>
      <c r="E474" s="57" t="s">
        <v>178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185</v>
      </c>
      <c r="C475" s="57" t="s">
        <v>179</v>
      </c>
      <c r="D475" s="57" t="s">
        <v>180</v>
      </c>
      <c r="E475" s="57" t="s">
        <v>181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185</v>
      </c>
      <c r="C476" s="57" t="s">
        <v>179</v>
      </c>
      <c r="D476" s="57" t="s">
        <v>180</v>
      </c>
      <c r="E476" s="57" t="s">
        <v>181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179</v>
      </c>
      <c r="D477" s="57" t="s">
        <v>180</v>
      </c>
      <c r="E477" s="57" t="s">
        <v>178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184</v>
      </c>
      <c r="C478" s="57" t="s">
        <v>179</v>
      </c>
      <c r="D478" s="57" t="s">
        <v>180</v>
      </c>
      <c r="E478" s="57" t="s">
        <v>181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179</v>
      </c>
      <c r="D479" s="57" t="s">
        <v>180</v>
      </c>
      <c r="E479" s="57" t="s">
        <v>178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184</v>
      </c>
      <c r="C480" s="57" t="s">
        <v>179</v>
      </c>
      <c r="D480" s="57" t="s">
        <v>180</v>
      </c>
      <c r="E480" s="57" t="s">
        <v>181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184</v>
      </c>
      <c r="C481" s="57" t="s">
        <v>179</v>
      </c>
      <c r="D481" s="57" t="s">
        <v>180</v>
      </c>
      <c r="E481" s="57" t="s">
        <v>181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179</v>
      </c>
      <c r="D482" s="57" t="s">
        <v>180</v>
      </c>
      <c r="E482" s="57" t="s">
        <v>181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179</v>
      </c>
      <c r="D483" s="57" t="s">
        <v>180</v>
      </c>
      <c r="E483" s="57" t="s">
        <v>178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179</v>
      </c>
      <c r="D484" s="57" t="s">
        <v>180</v>
      </c>
      <c r="E484" s="57" t="s">
        <v>181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176</v>
      </c>
      <c r="D485" s="57" t="s">
        <v>180</v>
      </c>
      <c r="E485" s="57" t="s">
        <v>178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184</v>
      </c>
      <c r="C486" s="57" t="s">
        <v>179</v>
      </c>
      <c r="D486" s="57" t="s">
        <v>180</v>
      </c>
      <c r="E486" s="57" t="s">
        <v>178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176</v>
      </c>
      <c r="D487" s="57" t="s">
        <v>177</v>
      </c>
      <c r="E487" s="57" t="s">
        <v>178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184</v>
      </c>
      <c r="C488" s="57" t="s">
        <v>179</v>
      </c>
      <c r="D488" s="57" t="s">
        <v>180</v>
      </c>
      <c r="E488" s="57" t="s">
        <v>178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179</v>
      </c>
      <c r="D489" s="57" t="s">
        <v>180</v>
      </c>
      <c r="E489" s="57" t="s">
        <v>181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184</v>
      </c>
      <c r="C490" s="57" t="s">
        <v>179</v>
      </c>
      <c r="D490" s="57" t="s">
        <v>180</v>
      </c>
      <c r="E490" s="57" t="s">
        <v>178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179</v>
      </c>
      <c r="D491" s="57" t="s">
        <v>180</v>
      </c>
      <c r="E491" s="57" t="s">
        <v>181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176</v>
      </c>
      <c r="D492" s="57" t="s">
        <v>180</v>
      </c>
      <c r="E492" s="57" t="s">
        <v>178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176</v>
      </c>
      <c r="D493" s="57" t="s">
        <v>180</v>
      </c>
      <c r="E493" s="57" t="s">
        <v>178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176</v>
      </c>
      <c r="D494" s="57" t="s">
        <v>177</v>
      </c>
      <c r="E494" s="57" t="s">
        <v>178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185</v>
      </c>
      <c r="C495" s="57" t="s">
        <v>179</v>
      </c>
      <c r="D495" s="57" t="s">
        <v>180</v>
      </c>
      <c r="E495" s="57" t="s">
        <v>178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185</v>
      </c>
      <c r="C496" s="57" t="s">
        <v>179</v>
      </c>
      <c r="D496" s="57" t="s">
        <v>180</v>
      </c>
      <c r="E496" s="57" t="s">
        <v>178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184</v>
      </c>
      <c r="C497" s="57" t="s">
        <v>179</v>
      </c>
      <c r="D497" s="57" t="s">
        <v>180</v>
      </c>
      <c r="E497" s="57" t="s">
        <v>178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176</v>
      </c>
      <c r="D498" s="57" t="s">
        <v>177</v>
      </c>
      <c r="E498" s="57" t="s">
        <v>178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176</v>
      </c>
      <c r="D499" s="57" t="s">
        <v>180</v>
      </c>
      <c r="E499" s="57" t="s">
        <v>178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176</v>
      </c>
      <c r="D500" s="57" t="s">
        <v>177</v>
      </c>
      <c r="E500" s="57" t="s">
        <v>178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176</v>
      </c>
      <c r="D501" s="57" t="s">
        <v>180</v>
      </c>
      <c r="E501" s="57" t="s">
        <v>178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176</v>
      </c>
      <c r="D502" s="57" t="s">
        <v>180</v>
      </c>
      <c r="E502" s="57" t="s">
        <v>178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176</v>
      </c>
      <c r="D503" s="57" t="s">
        <v>180</v>
      </c>
      <c r="E503" s="57" t="s">
        <v>178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176</v>
      </c>
      <c r="D504" s="57" t="s">
        <v>180</v>
      </c>
      <c r="E504" s="57" t="s">
        <v>178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176</v>
      </c>
      <c r="D505" s="57" t="s">
        <v>177</v>
      </c>
      <c r="E505" s="57" t="s">
        <v>178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179</v>
      </c>
      <c r="D506" s="57" t="s">
        <v>177</v>
      </c>
      <c r="E506" s="57" t="s">
        <v>178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176</v>
      </c>
      <c r="D507" s="57" t="s">
        <v>180</v>
      </c>
      <c r="E507" s="57" t="s">
        <v>181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176</v>
      </c>
      <c r="D508" s="57" t="s">
        <v>177</v>
      </c>
      <c r="E508" s="57" t="s">
        <v>181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177</v>
      </c>
      <c r="E509" s="57" t="s">
        <v>181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179</v>
      </c>
      <c r="D510" s="57" t="s">
        <v>180</v>
      </c>
      <c r="E510" s="57" t="s">
        <v>181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176</v>
      </c>
      <c r="D511" s="57" t="s">
        <v>177</v>
      </c>
      <c r="E511" s="57" t="s">
        <v>178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179</v>
      </c>
      <c r="D512" s="57" t="s">
        <v>180</v>
      </c>
      <c r="E512" s="57" t="s">
        <v>181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176</v>
      </c>
      <c r="D513" s="57" t="s">
        <v>180</v>
      </c>
      <c r="E513" s="57" t="s">
        <v>178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179</v>
      </c>
      <c r="D514" s="57" t="s">
        <v>180</v>
      </c>
      <c r="E514" s="57" t="s">
        <v>178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176</v>
      </c>
      <c r="D515" s="57" t="s">
        <v>177</v>
      </c>
      <c r="E515" s="57" t="s">
        <v>178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179</v>
      </c>
      <c r="D516" s="57" t="s">
        <v>180</v>
      </c>
      <c r="E516" s="57" t="s">
        <v>181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179</v>
      </c>
      <c r="D517" s="57" t="s">
        <v>180</v>
      </c>
      <c r="E517" s="57" t="s">
        <v>181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179</v>
      </c>
      <c r="D518" s="57" t="s">
        <v>180</v>
      </c>
      <c r="E518" s="57" t="s">
        <v>181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179</v>
      </c>
      <c r="D519" s="57" t="s">
        <v>180</v>
      </c>
      <c r="E519" s="57" t="s">
        <v>178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179</v>
      </c>
      <c r="D520" s="57" t="s">
        <v>180</v>
      </c>
      <c r="E520" s="57" t="s">
        <v>178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176</v>
      </c>
      <c r="D521" s="57" t="s">
        <v>177</v>
      </c>
      <c r="E521" s="57" t="s">
        <v>181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176</v>
      </c>
      <c r="D522" s="57" t="s">
        <v>180</v>
      </c>
      <c r="E522" s="57" t="s">
        <v>178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176</v>
      </c>
      <c r="D523" s="57" t="s">
        <v>180</v>
      </c>
      <c r="E523" s="57" t="s">
        <v>181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179</v>
      </c>
      <c r="D524" s="57" t="s">
        <v>180</v>
      </c>
      <c r="E524" s="57" t="s">
        <v>178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179</v>
      </c>
      <c r="D525" s="57" t="s">
        <v>177</v>
      </c>
      <c r="E525" s="57" t="s">
        <v>178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179</v>
      </c>
      <c r="D526" s="57" t="s">
        <v>180</v>
      </c>
      <c r="E526" s="57" t="s">
        <v>178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176</v>
      </c>
      <c r="D527" s="57" t="s">
        <v>180</v>
      </c>
      <c r="E527" s="57" t="s">
        <v>178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179</v>
      </c>
      <c r="D528" s="57" t="s">
        <v>180</v>
      </c>
      <c r="E528" s="57" t="s">
        <v>181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176</v>
      </c>
      <c r="D529" s="57" t="s">
        <v>180</v>
      </c>
      <c r="E529" s="57" t="s">
        <v>181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176</v>
      </c>
      <c r="D530" s="57" t="s">
        <v>180</v>
      </c>
      <c r="E530" s="57" t="s">
        <v>178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176</v>
      </c>
      <c r="D531" s="57" t="s">
        <v>180</v>
      </c>
      <c r="E531" s="57" t="s">
        <v>178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177</v>
      </c>
      <c r="E532" s="57" t="s">
        <v>178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176</v>
      </c>
      <c r="D533" s="57" t="s">
        <v>180</v>
      </c>
      <c r="E533" s="57" t="s">
        <v>178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176</v>
      </c>
      <c r="D534" s="57" t="s">
        <v>177</v>
      </c>
      <c r="E534" s="57" t="s">
        <v>178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179</v>
      </c>
      <c r="D535" s="57" t="s">
        <v>180</v>
      </c>
      <c r="E535" s="57" t="s">
        <v>181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179</v>
      </c>
      <c r="D536" s="57" t="s">
        <v>180</v>
      </c>
      <c r="E536" s="57" t="s">
        <v>181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176</v>
      </c>
      <c r="D537" s="57" t="s">
        <v>177</v>
      </c>
      <c r="E537" s="57" t="s">
        <v>178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179</v>
      </c>
      <c r="D538" s="57" t="s">
        <v>180</v>
      </c>
      <c r="E538" s="57" t="s">
        <v>181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176</v>
      </c>
      <c r="D539" s="57" t="s">
        <v>177</v>
      </c>
      <c r="E539" s="57" t="s">
        <v>178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179</v>
      </c>
      <c r="D540" s="57" t="s">
        <v>180</v>
      </c>
      <c r="E540" s="57" t="s">
        <v>181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176</v>
      </c>
      <c r="D541" s="57" t="s">
        <v>180</v>
      </c>
      <c r="E541" s="57" t="s">
        <v>178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176</v>
      </c>
      <c r="D542" s="57" t="s">
        <v>180</v>
      </c>
      <c r="E542" s="57" t="s">
        <v>181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176</v>
      </c>
      <c r="D543" s="57" t="s">
        <v>177</v>
      </c>
      <c r="E543" s="57" t="s">
        <v>181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176</v>
      </c>
      <c r="D544" s="57" t="s">
        <v>177</v>
      </c>
      <c r="E544" s="57" t="s">
        <v>178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176</v>
      </c>
      <c r="D545" s="57" t="s">
        <v>180</v>
      </c>
      <c r="E545" s="57" t="s">
        <v>181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176</v>
      </c>
      <c r="D546" s="57" t="s">
        <v>180</v>
      </c>
      <c r="E546" s="57" t="s">
        <v>181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176</v>
      </c>
      <c r="D547" s="57" t="s">
        <v>180</v>
      </c>
      <c r="E547" s="57" t="s">
        <v>178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179</v>
      </c>
      <c r="D548" s="57" t="s">
        <v>177</v>
      </c>
      <c r="E548" s="57" t="s">
        <v>181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176</v>
      </c>
      <c r="D549" s="57" t="s">
        <v>180</v>
      </c>
      <c r="E549" s="57" t="s">
        <v>182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179</v>
      </c>
      <c r="D550" s="57" t="s">
        <v>177</v>
      </c>
      <c r="E550" s="57" t="s">
        <v>181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176</v>
      </c>
      <c r="D551" s="57" t="s">
        <v>180</v>
      </c>
      <c r="E551" s="57" t="s">
        <v>178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176</v>
      </c>
      <c r="D552" s="57" t="s">
        <v>180</v>
      </c>
      <c r="E552" s="57" t="s">
        <v>181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179</v>
      </c>
      <c r="D553" s="57" t="s">
        <v>180</v>
      </c>
      <c r="E553" s="57" t="s">
        <v>178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176</v>
      </c>
      <c r="D554" s="57" t="s">
        <v>177</v>
      </c>
      <c r="E554" s="57" t="s">
        <v>178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176</v>
      </c>
      <c r="D555" s="57" t="s">
        <v>177</v>
      </c>
      <c r="E555" s="57" t="s">
        <v>178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176</v>
      </c>
      <c r="D556" s="57" t="s">
        <v>180</v>
      </c>
      <c r="E556" s="57" t="s">
        <v>178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179</v>
      </c>
      <c r="D557" s="57" t="s">
        <v>177</v>
      </c>
      <c r="E557" s="57" t="s">
        <v>178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176</v>
      </c>
      <c r="D558" s="57" t="s">
        <v>177</v>
      </c>
      <c r="E558" s="57" t="s">
        <v>178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179</v>
      </c>
      <c r="D559" s="57" t="s">
        <v>177</v>
      </c>
      <c r="E559" s="57" t="s">
        <v>178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176</v>
      </c>
      <c r="D560" s="57" t="s">
        <v>180</v>
      </c>
      <c r="E560" s="57" t="s">
        <v>182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179</v>
      </c>
      <c r="D561" s="57" t="s">
        <v>180</v>
      </c>
      <c r="E561" s="57" t="s">
        <v>178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179</v>
      </c>
      <c r="D562" s="57" t="s">
        <v>177</v>
      </c>
      <c r="E562" s="57" t="s">
        <v>181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176</v>
      </c>
      <c r="D563" s="57" t="s">
        <v>177</v>
      </c>
      <c r="E563" s="57" t="s">
        <v>178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176</v>
      </c>
      <c r="D564" s="57" t="s">
        <v>177</v>
      </c>
      <c r="E564" s="57" t="s">
        <v>181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176</v>
      </c>
      <c r="D565" s="57" t="s">
        <v>180</v>
      </c>
      <c r="E565" s="57" t="s">
        <v>181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176</v>
      </c>
      <c r="D566" s="57" t="s">
        <v>180</v>
      </c>
      <c r="E566" s="57" t="s">
        <v>181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176</v>
      </c>
      <c r="D567" s="57" t="s">
        <v>180</v>
      </c>
      <c r="E567" s="57" t="s">
        <v>181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176</v>
      </c>
      <c r="D568" s="57" t="s">
        <v>180</v>
      </c>
      <c r="E568" s="57" t="s">
        <v>181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176</v>
      </c>
      <c r="D569" s="57" t="s">
        <v>177</v>
      </c>
      <c r="E569" s="57" t="s">
        <v>181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176</v>
      </c>
      <c r="D570" s="57" t="s">
        <v>180</v>
      </c>
      <c r="E570" s="57" t="s">
        <v>181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176</v>
      </c>
      <c r="D571" s="57" t="s">
        <v>177</v>
      </c>
      <c r="E571" s="57" t="s">
        <v>181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176</v>
      </c>
      <c r="D572" s="57" t="s">
        <v>180</v>
      </c>
      <c r="E572" s="57" t="s">
        <v>181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176</v>
      </c>
      <c r="D573" s="57" t="s">
        <v>180</v>
      </c>
      <c r="E573" s="57" t="s">
        <v>181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176</v>
      </c>
      <c r="D574" s="57" t="s">
        <v>180</v>
      </c>
      <c r="E574" s="57" t="s">
        <v>181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176</v>
      </c>
      <c r="D575" s="57" t="s">
        <v>180</v>
      </c>
      <c r="E575" s="57" t="s">
        <v>181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176</v>
      </c>
      <c r="D576" s="57" t="s">
        <v>180</v>
      </c>
      <c r="E576" s="57" t="s">
        <v>181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176</v>
      </c>
      <c r="D577" s="57" t="s">
        <v>180</v>
      </c>
      <c r="E577" s="57" t="s">
        <v>181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176</v>
      </c>
      <c r="D578" s="57" t="s">
        <v>180</v>
      </c>
      <c r="E578" s="57" t="s">
        <v>181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176</v>
      </c>
      <c r="D579" s="57" t="s">
        <v>180</v>
      </c>
      <c r="E579" s="57" t="s">
        <v>181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176</v>
      </c>
      <c r="D580" s="57" t="s">
        <v>180</v>
      </c>
      <c r="E580" s="57" t="s">
        <v>181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176</v>
      </c>
      <c r="D581" s="57" t="s">
        <v>180</v>
      </c>
      <c r="E581" s="57" t="s">
        <v>181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176</v>
      </c>
      <c r="D582" s="57" t="s">
        <v>177</v>
      </c>
      <c r="E582" s="57" t="s">
        <v>181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176</v>
      </c>
      <c r="D583" s="57" t="s">
        <v>177</v>
      </c>
      <c r="E583" s="57" t="s">
        <v>181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176</v>
      </c>
      <c r="D584" s="57" t="s">
        <v>180</v>
      </c>
      <c r="E584" s="57" t="s">
        <v>181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176</v>
      </c>
      <c r="D585" s="57" t="s">
        <v>180</v>
      </c>
      <c r="E585" s="57" t="s">
        <v>181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176</v>
      </c>
      <c r="D586" s="57" t="s">
        <v>180</v>
      </c>
      <c r="E586" s="57" t="s">
        <v>181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176</v>
      </c>
      <c r="D587" s="57" t="s">
        <v>180</v>
      </c>
      <c r="E587" s="57" t="s">
        <v>178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176</v>
      </c>
      <c r="D588" s="57" t="s">
        <v>180</v>
      </c>
      <c r="E588" s="57" t="s">
        <v>178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176</v>
      </c>
      <c r="D589" s="57" t="s">
        <v>180</v>
      </c>
      <c r="E589" s="57" t="s">
        <v>178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176</v>
      </c>
      <c r="D590" s="57" t="s">
        <v>180</v>
      </c>
      <c r="E590" s="57" t="s">
        <v>181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176</v>
      </c>
      <c r="D591" s="57" t="s">
        <v>180</v>
      </c>
      <c r="E591" s="57" t="s">
        <v>181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176</v>
      </c>
      <c r="D592" s="57" t="s">
        <v>180</v>
      </c>
      <c r="E592" s="57" t="s">
        <v>178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176</v>
      </c>
      <c r="D593" s="57" t="s">
        <v>180</v>
      </c>
      <c r="E593" s="57" t="s">
        <v>178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176</v>
      </c>
      <c r="D594" s="57" t="s">
        <v>180</v>
      </c>
      <c r="E594" s="57" t="s">
        <v>178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176</v>
      </c>
      <c r="D595" s="57" t="s">
        <v>180</v>
      </c>
      <c r="E595" s="57" t="s">
        <v>181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176</v>
      </c>
      <c r="D596" s="57" t="s">
        <v>177</v>
      </c>
      <c r="E596" s="57" t="s">
        <v>178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176</v>
      </c>
      <c r="D597" s="57" t="s">
        <v>180</v>
      </c>
      <c r="E597" s="57" t="s">
        <v>178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176</v>
      </c>
      <c r="D598" s="57" t="s">
        <v>180</v>
      </c>
      <c r="E598" s="57" t="s">
        <v>181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176</v>
      </c>
      <c r="D599" s="57" t="s">
        <v>180</v>
      </c>
      <c r="E599" s="57" t="s">
        <v>178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176</v>
      </c>
      <c r="D600" s="57" t="s">
        <v>180</v>
      </c>
      <c r="E600" s="57" t="s">
        <v>178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176</v>
      </c>
      <c r="D601" s="57" t="s">
        <v>180</v>
      </c>
      <c r="E601" s="57" t="s">
        <v>178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176</v>
      </c>
      <c r="D602" s="57" t="s">
        <v>180</v>
      </c>
      <c r="E602" s="57" t="s">
        <v>181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176</v>
      </c>
      <c r="D603" s="57" t="s">
        <v>180</v>
      </c>
      <c r="E603" s="57" t="s">
        <v>178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176</v>
      </c>
      <c r="D604" s="57" t="s">
        <v>180</v>
      </c>
      <c r="E604" s="57" t="s">
        <v>181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176</v>
      </c>
      <c r="D605" s="57" t="s">
        <v>180</v>
      </c>
      <c r="E605" s="57" t="s">
        <v>181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176</v>
      </c>
      <c r="D606" s="57" t="s">
        <v>177</v>
      </c>
      <c r="E606" s="57" t="s">
        <v>178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176</v>
      </c>
      <c r="D607" s="57" t="s">
        <v>177</v>
      </c>
      <c r="E607" s="57" t="s">
        <v>181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176</v>
      </c>
      <c r="D608" s="57" t="s">
        <v>180</v>
      </c>
      <c r="E608" s="57" t="s">
        <v>181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176</v>
      </c>
      <c r="D609" s="57" t="s">
        <v>177</v>
      </c>
      <c r="E609" s="57" t="s">
        <v>181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176</v>
      </c>
      <c r="D610" s="57" t="s">
        <v>180</v>
      </c>
      <c r="E610" s="57" t="s">
        <v>181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179</v>
      </c>
      <c r="D611" s="57" t="s">
        <v>180</v>
      </c>
      <c r="E611" s="57" t="s">
        <v>181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179</v>
      </c>
      <c r="D612" s="57" t="s">
        <v>180</v>
      </c>
      <c r="E612" s="57" t="s">
        <v>178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179</v>
      </c>
      <c r="D613" s="57" t="s">
        <v>177</v>
      </c>
      <c r="E613" s="57" t="s">
        <v>181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179</v>
      </c>
      <c r="D614" s="57" t="s">
        <v>177</v>
      </c>
      <c r="E614" s="57" t="s">
        <v>178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179</v>
      </c>
      <c r="D615" s="57" t="s">
        <v>177</v>
      </c>
      <c r="E615" s="57" t="s">
        <v>181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179</v>
      </c>
      <c r="D616" s="57" t="s">
        <v>180</v>
      </c>
      <c r="E616" s="57" t="s">
        <v>178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179</v>
      </c>
      <c r="D617" s="57" t="s">
        <v>180</v>
      </c>
      <c r="E617" s="57" t="s">
        <v>181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179</v>
      </c>
      <c r="D618" s="57" t="s">
        <v>177</v>
      </c>
      <c r="E618" s="57" t="s">
        <v>181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179</v>
      </c>
      <c r="D619" s="57" t="s">
        <v>180</v>
      </c>
      <c r="E619" s="57" t="s">
        <v>181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179</v>
      </c>
      <c r="D620" s="57" t="s">
        <v>177</v>
      </c>
      <c r="E620" s="57" t="s">
        <v>178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179</v>
      </c>
      <c r="D621" s="57" t="s">
        <v>180</v>
      </c>
      <c r="E621" s="57" t="s">
        <v>181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179</v>
      </c>
      <c r="D622" s="57" t="s">
        <v>177</v>
      </c>
      <c r="E622" s="57" t="s">
        <v>178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179</v>
      </c>
      <c r="D623" s="57" t="s">
        <v>180</v>
      </c>
      <c r="E623" s="57" t="s">
        <v>181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179</v>
      </c>
      <c r="D624" s="57" t="s">
        <v>180</v>
      </c>
      <c r="E624" s="57" t="s">
        <v>181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186</v>
      </c>
      <c r="C625" s="57" t="s">
        <v>179</v>
      </c>
      <c r="D625" s="57" t="s">
        <v>180</v>
      </c>
      <c r="E625" s="57" t="s">
        <v>182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179</v>
      </c>
      <c r="D626" s="57" t="s">
        <v>180</v>
      </c>
      <c r="E626" s="57" t="s">
        <v>181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179</v>
      </c>
      <c r="D627" s="57" t="s">
        <v>180</v>
      </c>
      <c r="E627" s="57" t="s">
        <v>178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179</v>
      </c>
      <c r="D628" s="57" t="s">
        <v>180</v>
      </c>
      <c r="E628" s="57" t="s">
        <v>178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179</v>
      </c>
      <c r="D629" s="57" t="s">
        <v>180</v>
      </c>
      <c r="E629" s="57" t="s">
        <v>181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179</v>
      </c>
      <c r="D630" s="57" t="s">
        <v>180</v>
      </c>
      <c r="E630" s="57" t="s">
        <v>181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179</v>
      </c>
      <c r="D631" s="57" t="s">
        <v>180</v>
      </c>
      <c r="E631" s="57" t="s">
        <v>178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179</v>
      </c>
      <c r="D632" s="57" t="s">
        <v>180</v>
      </c>
      <c r="E632" s="57" t="s">
        <v>181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179</v>
      </c>
      <c r="D633" s="57" t="s">
        <v>180</v>
      </c>
      <c r="E633" s="57" t="s">
        <v>178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179</v>
      </c>
      <c r="D634" s="57" t="s">
        <v>180</v>
      </c>
      <c r="E634" s="57" t="s">
        <v>178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179</v>
      </c>
      <c r="D635" s="57" t="s">
        <v>180</v>
      </c>
      <c r="E635" s="57" t="s">
        <v>178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179</v>
      </c>
      <c r="D636" s="57" t="s">
        <v>180</v>
      </c>
      <c r="E636" s="57" t="s">
        <v>178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179</v>
      </c>
      <c r="D637" s="57" t="s">
        <v>180</v>
      </c>
      <c r="E637" s="57" t="s">
        <v>181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179</v>
      </c>
      <c r="D638" s="57" t="s">
        <v>180</v>
      </c>
      <c r="E638" s="57" t="s">
        <v>178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179</v>
      </c>
      <c r="D639" s="57" t="s">
        <v>180</v>
      </c>
      <c r="E639" s="57" t="s">
        <v>178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179</v>
      </c>
      <c r="D640" s="57" t="s">
        <v>180</v>
      </c>
      <c r="E640" s="57" t="s">
        <v>181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179</v>
      </c>
      <c r="D641" s="57" t="s">
        <v>180</v>
      </c>
      <c r="E641" s="57" t="s">
        <v>178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179</v>
      </c>
      <c r="D642" s="57" t="s">
        <v>177</v>
      </c>
      <c r="E642" s="57" t="s">
        <v>178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179</v>
      </c>
      <c r="D643" s="57" t="s">
        <v>180</v>
      </c>
      <c r="E643" s="57" t="s">
        <v>178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179</v>
      </c>
      <c r="D644" s="57" t="s">
        <v>177</v>
      </c>
      <c r="E644" s="57" t="s">
        <v>178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179</v>
      </c>
      <c r="D645" s="57" t="s">
        <v>177</v>
      </c>
      <c r="E645" s="57" t="s">
        <v>178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179</v>
      </c>
      <c r="D646" s="57" t="s">
        <v>177</v>
      </c>
      <c r="E646" s="57" t="s">
        <v>178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187</v>
      </c>
      <c r="C647" s="57" t="s">
        <v>179</v>
      </c>
      <c r="D647" s="57" t="s">
        <v>180</v>
      </c>
      <c r="E647" s="57" t="s">
        <v>182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188</v>
      </c>
      <c r="C648" s="57" t="s">
        <v>179</v>
      </c>
      <c r="D648" s="57" t="s">
        <v>180</v>
      </c>
      <c r="E648" s="57" t="s">
        <v>182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179</v>
      </c>
      <c r="D649" s="57" t="s">
        <v>180</v>
      </c>
      <c r="E649" s="57" t="s">
        <v>178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179</v>
      </c>
      <c r="D650" s="57" t="s">
        <v>180</v>
      </c>
      <c r="E650" s="57" t="s">
        <v>178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179</v>
      </c>
      <c r="D651" s="57" t="s">
        <v>177</v>
      </c>
      <c r="E651" s="57" t="s">
        <v>181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179</v>
      </c>
      <c r="D652" s="57" t="s">
        <v>180</v>
      </c>
      <c r="E652" s="57" t="s">
        <v>178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179</v>
      </c>
      <c r="D653" s="57" t="s">
        <v>180</v>
      </c>
      <c r="E653" s="57" t="s">
        <v>178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179</v>
      </c>
      <c r="D654" s="57" t="s">
        <v>177</v>
      </c>
      <c r="E654" s="57" t="s">
        <v>178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179</v>
      </c>
      <c r="D655" s="57" t="s">
        <v>180</v>
      </c>
      <c r="E655" s="57" t="s">
        <v>181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179</v>
      </c>
      <c r="D656" s="57" t="s">
        <v>180</v>
      </c>
      <c r="E656" s="57" t="s">
        <v>181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179</v>
      </c>
      <c r="D657" s="57" t="s">
        <v>177</v>
      </c>
      <c r="E657" s="57" t="s">
        <v>181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179</v>
      </c>
      <c r="D658" s="57" t="s">
        <v>180</v>
      </c>
      <c r="E658" s="57" t="s">
        <v>178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179</v>
      </c>
      <c r="D659" s="57" t="s">
        <v>177</v>
      </c>
      <c r="E659" s="57" t="s">
        <v>178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179</v>
      </c>
      <c r="D660" s="57" t="s">
        <v>180</v>
      </c>
      <c r="E660" s="57" t="s">
        <v>178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179</v>
      </c>
      <c r="D661" s="57" t="s">
        <v>180</v>
      </c>
      <c r="E661" s="57" t="s">
        <v>181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179</v>
      </c>
      <c r="D662" s="57" t="s">
        <v>180</v>
      </c>
      <c r="E662" s="57" t="s">
        <v>178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179</v>
      </c>
      <c r="D663" s="57" t="s">
        <v>180</v>
      </c>
      <c r="E663" s="57" t="s">
        <v>181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179</v>
      </c>
      <c r="D664" s="57" t="s">
        <v>177</v>
      </c>
      <c r="E664" s="57" t="s">
        <v>181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179</v>
      </c>
      <c r="D665" s="57" t="s">
        <v>177</v>
      </c>
      <c r="E665" s="57" t="s">
        <v>181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179</v>
      </c>
      <c r="D666" s="57" t="s">
        <v>180</v>
      </c>
      <c r="E666" s="57" t="s">
        <v>181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179</v>
      </c>
      <c r="D667" s="57" t="s">
        <v>177</v>
      </c>
      <c r="E667" s="57" t="s">
        <v>178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179</v>
      </c>
      <c r="D668" s="57" t="s">
        <v>180</v>
      </c>
      <c r="E668" s="57" t="s">
        <v>181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179</v>
      </c>
      <c r="D669" s="57" t="s">
        <v>180</v>
      </c>
      <c r="E669" s="57" t="s">
        <v>181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179</v>
      </c>
      <c r="D670" s="57" t="s">
        <v>180</v>
      </c>
      <c r="E670" s="57" t="s">
        <v>181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179</v>
      </c>
      <c r="D671" s="57" t="s">
        <v>180</v>
      </c>
      <c r="E671" s="57" t="s">
        <v>181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179</v>
      </c>
      <c r="D672" s="57" t="s">
        <v>180</v>
      </c>
      <c r="E672" s="57" t="s">
        <v>181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179</v>
      </c>
      <c r="D673" s="57" t="s">
        <v>180</v>
      </c>
      <c r="E673" s="57" t="s">
        <v>178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179</v>
      </c>
      <c r="D674" s="57" t="s">
        <v>180</v>
      </c>
      <c r="E674" s="57" t="s">
        <v>178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179</v>
      </c>
      <c r="D675" s="57" t="s">
        <v>177</v>
      </c>
      <c r="E675" s="57" t="s">
        <v>181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179</v>
      </c>
      <c r="D676" s="57" t="s">
        <v>180</v>
      </c>
      <c r="E676" s="57" t="s">
        <v>181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179</v>
      </c>
      <c r="D677" s="57" t="s">
        <v>180</v>
      </c>
      <c r="E677" s="57" t="s">
        <v>181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179</v>
      </c>
      <c r="D678" s="57" t="s">
        <v>180</v>
      </c>
      <c r="E678" s="57" t="s">
        <v>178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179</v>
      </c>
      <c r="D679" s="57" t="s">
        <v>177</v>
      </c>
      <c r="E679" s="57" t="s">
        <v>181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179</v>
      </c>
      <c r="D680" s="57" t="s">
        <v>180</v>
      </c>
      <c r="E680" s="57" t="s">
        <v>178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179</v>
      </c>
      <c r="D681" s="57" t="s">
        <v>180</v>
      </c>
      <c r="E681" s="57" t="s">
        <v>178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179</v>
      </c>
      <c r="D682" s="57" t="s">
        <v>180</v>
      </c>
      <c r="E682" s="57" t="s">
        <v>181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179</v>
      </c>
      <c r="D683" s="57" t="s">
        <v>180</v>
      </c>
      <c r="E683" s="57" t="s">
        <v>181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179</v>
      </c>
      <c r="D684" s="57" t="s">
        <v>177</v>
      </c>
      <c r="E684" s="57" t="s">
        <v>178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179</v>
      </c>
      <c r="D685" s="57" t="s">
        <v>177</v>
      </c>
      <c r="E685" s="57" t="s">
        <v>178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179</v>
      </c>
      <c r="D686" s="57" t="s">
        <v>180</v>
      </c>
      <c r="E686" s="57" t="s">
        <v>181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179</v>
      </c>
      <c r="D687" s="57" t="s">
        <v>180</v>
      </c>
      <c r="E687" s="57" t="s">
        <v>181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179</v>
      </c>
      <c r="D688" s="57" t="s">
        <v>180</v>
      </c>
      <c r="E688" s="57" t="s">
        <v>178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179</v>
      </c>
      <c r="D689" s="57" t="s">
        <v>180</v>
      </c>
      <c r="E689" s="57" t="s">
        <v>178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179</v>
      </c>
      <c r="D690" s="57" t="s">
        <v>180</v>
      </c>
      <c r="E690" s="57" t="s">
        <v>178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179</v>
      </c>
      <c r="D691" s="57" t="s">
        <v>180</v>
      </c>
      <c r="E691" s="57" t="s">
        <v>178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179</v>
      </c>
      <c r="D692" s="57" t="s">
        <v>177</v>
      </c>
      <c r="E692" s="57" t="s">
        <v>178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179</v>
      </c>
      <c r="D693" s="57" t="s">
        <v>177</v>
      </c>
      <c r="E693" s="57" t="s">
        <v>178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179</v>
      </c>
      <c r="D694" s="57" t="s">
        <v>177</v>
      </c>
      <c r="E694" s="57" t="s">
        <v>178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179</v>
      </c>
      <c r="D695" s="57" t="s">
        <v>180</v>
      </c>
      <c r="E695" s="57" t="s">
        <v>181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179</v>
      </c>
      <c r="D696" s="57" t="s">
        <v>177</v>
      </c>
      <c r="E696" s="57" t="s">
        <v>178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179</v>
      </c>
      <c r="D697" s="57" t="s">
        <v>177</v>
      </c>
      <c r="E697" s="57" t="s">
        <v>178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179</v>
      </c>
      <c r="D698" s="57" t="s">
        <v>177</v>
      </c>
      <c r="E698" s="57" t="s">
        <v>178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176</v>
      </c>
      <c r="D699" s="57" t="s">
        <v>180</v>
      </c>
      <c r="E699" s="57" t="s">
        <v>181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176</v>
      </c>
      <c r="D700" s="57" t="s">
        <v>180</v>
      </c>
      <c r="E700" s="57" t="s">
        <v>181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176</v>
      </c>
      <c r="D701" s="57" t="s">
        <v>180</v>
      </c>
      <c r="E701" s="57" t="s">
        <v>178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179</v>
      </c>
      <c r="D702" s="57" t="s">
        <v>180</v>
      </c>
      <c r="E702" s="57" t="s">
        <v>181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179</v>
      </c>
      <c r="D703" s="57" t="s">
        <v>177</v>
      </c>
      <c r="E703" s="57" t="s">
        <v>181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179</v>
      </c>
      <c r="D704" s="57" t="s">
        <v>177</v>
      </c>
      <c r="E704" s="57" t="s">
        <v>178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176</v>
      </c>
      <c r="D705" s="57" t="s">
        <v>180</v>
      </c>
      <c r="E705" s="57" t="s">
        <v>181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179</v>
      </c>
      <c r="D706" s="57" t="s">
        <v>180</v>
      </c>
      <c r="E706" s="57" t="s">
        <v>181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176</v>
      </c>
      <c r="D707" s="57" t="s">
        <v>180</v>
      </c>
      <c r="E707" s="57" t="s">
        <v>181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176</v>
      </c>
      <c r="D708" s="57" t="s">
        <v>180</v>
      </c>
      <c r="E708" s="57" t="s">
        <v>181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176</v>
      </c>
      <c r="D709" s="57" t="s">
        <v>180</v>
      </c>
      <c r="E709" s="57" t="s">
        <v>178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176</v>
      </c>
      <c r="D710" s="57" t="s">
        <v>180</v>
      </c>
      <c r="E710" s="57" t="s">
        <v>181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176</v>
      </c>
      <c r="D711" s="57" t="s">
        <v>177</v>
      </c>
      <c r="E711" s="57" t="s">
        <v>178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176</v>
      </c>
      <c r="D712" s="57" t="s">
        <v>180</v>
      </c>
      <c r="E712" s="57" t="s">
        <v>178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176</v>
      </c>
      <c r="D713" s="57" t="s">
        <v>177</v>
      </c>
      <c r="E713" s="57" t="s">
        <v>181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176</v>
      </c>
      <c r="D714" s="57" t="s">
        <v>180</v>
      </c>
      <c r="E714" s="57" t="s">
        <v>181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176</v>
      </c>
      <c r="D715" s="57" t="s">
        <v>177</v>
      </c>
      <c r="E715" s="57" t="s">
        <v>181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179</v>
      </c>
      <c r="D716" s="57" t="s">
        <v>180</v>
      </c>
      <c r="E716" s="57" t="s">
        <v>181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176</v>
      </c>
      <c r="D717" s="57" t="s">
        <v>180</v>
      </c>
      <c r="E717" s="57" t="s">
        <v>178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179</v>
      </c>
      <c r="D718" s="57" t="s">
        <v>177</v>
      </c>
      <c r="E718" s="57" t="s">
        <v>181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179</v>
      </c>
      <c r="D719" s="57" t="s">
        <v>180</v>
      </c>
      <c r="E719" s="57" t="s">
        <v>178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176</v>
      </c>
      <c r="D720" s="57" t="s">
        <v>180</v>
      </c>
      <c r="E720" s="57" t="s">
        <v>181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176</v>
      </c>
      <c r="D721" s="57" t="s">
        <v>180</v>
      </c>
      <c r="E721" s="57" t="s">
        <v>181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179</v>
      </c>
      <c r="D722" s="57" t="s">
        <v>180</v>
      </c>
      <c r="E722" s="57" t="s">
        <v>178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179</v>
      </c>
      <c r="D723" s="57" t="s">
        <v>180</v>
      </c>
      <c r="E723" s="57" t="s">
        <v>181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176</v>
      </c>
      <c r="D724" s="57" t="s">
        <v>180</v>
      </c>
      <c r="E724" s="57" t="s">
        <v>181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179</v>
      </c>
      <c r="D725" s="57" t="s">
        <v>180</v>
      </c>
      <c r="E725" s="57" t="s">
        <v>181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179</v>
      </c>
      <c r="D726" s="57" t="s">
        <v>177</v>
      </c>
      <c r="E726" s="57" t="s">
        <v>181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176</v>
      </c>
      <c r="D727" s="57" t="s">
        <v>177</v>
      </c>
      <c r="E727" s="57" t="s">
        <v>181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176</v>
      </c>
      <c r="D728" s="57" t="s">
        <v>177</v>
      </c>
      <c r="E728" s="57" t="s">
        <v>178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179</v>
      </c>
      <c r="D729" s="57" t="s">
        <v>177</v>
      </c>
      <c r="E729" s="57" t="s">
        <v>178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176</v>
      </c>
      <c r="D730" s="57" t="s">
        <v>180</v>
      </c>
      <c r="E730" s="57" t="s">
        <v>181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179</v>
      </c>
      <c r="D731" s="57" t="s">
        <v>180</v>
      </c>
      <c r="E731" s="57" t="s">
        <v>181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179</v>
      </c>
      <c r="D732" s="57" t="s">
        <v>177</v>
      </c>
      <c r="E732" s="57" t="s">
        <v>178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176</v>
      </c>
      <c r="D733" s="57" t="s">
        <v>177</v>
      </c>
      <c r="E733" s="57" t="s">
        <v>178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176</v>
      </c>
      <c r="D734" s="57" t="s">
        <v>177</v>
      </c>
      <c r="E734" s="57" t="s">
        <v>178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176</v>
      </c>
      <c r="D735" s="57" t="s">
        <v>180</v>
      </c>
      <c r="E735" s="57" t="s">
        <v>178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179</v>
      </c>
      <c r="D736" s="57" t="s">
        <v>180</v>
      </c>
      <c r="E736" s="57" t="s">
        <v>181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176</v>
      </c>
      <c r="D737" s="57" t="s">
        <v>177</v>
      </c>
      <c r="E737" s="57" t="s">
        <v>178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176</v>
      </c>
      <c r="D738" s="57" t="s">
        <v>177</v>
      </c>
      <c r="E738" s="57" t="s">
        <v>178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179</v>
      </c>
      <c r="D739" s="57" t="s">
        <v>180</v>
      </c>
      <c r="E739" s="57" t="s">
        <v>178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179</v>
      </c>
      <c r="D740" s="57" t="s">
        <v>180</v>
      </c>
      <c r="E740" s="57" t="s">
        <v>178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176</v>
      </c>
      <c r="D741" s="57" t="s">
        <v>180</v>
      </c>
      <c r="E741" s="57" t="s">
        <v>181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179</v>
      </c>
      <c r="D742" s="57" t="s">
        <v>180</v>
      </c>
      <c r="E742" s="57" t="s">
        <v>181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176</v>
      </c>
      <c r="D743" s="57" t="s">
        <v>180</v>
      </c>
      <c r="E743" s="57" t="s">
        <v>178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179</v>
      </c>
      <c r="D744" s="57" t="s">
        <v>180</v>
      </c>
      <c r="E744" s="57" t="s">
        <v>178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176</v>
      </c>
      <c r="D745" s="57" t="s">
        <v>180</v>
      </c>
      <c r="E745" s="57" t="s">
        <v>178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176</v>
      </c>
      <c r="D746" s="57" t="s">
        <v>180</v>
      </c>
      <c r="E746" s="57" t="s">
        <v>178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179</v>
      </c>
      <c r="D747" s="57" t="s">
        <v>180</v>
      </c>
      <c r="E747" s="57" t="s">
        <v>178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179</v>
      </c>
      <c r="D748" s="57" t="s">
        <v>180</v>
      </c>
      <c r="E748" s="57" t="s">
        <v>181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176</v>
      </c>
      <c r="D749" s="57" t="s">
        <v>180</v>
      </c>
      <c r="E749" s="57" t="s">
        <v>178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176</v>
      </c>
      <c r="D750" s="57" t="s">
        <v>177</v>
      </c>
      <c r="E750" s="57" t="s">
        <v>178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179</v>
      </c>
      <c r="D751" s="57" t="s">
        <v>180</v>
      </c>
      <c r="E751" s="57" t="s">
        <v>178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176</v>
      </c>
      <c r="D752" s="57" t="s">
        <v>180</v>
      </c>
      <c r="E752" s="57" t="s">
        <v>181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179</v>
      </c>
      <c r="D753" s="57" t="s">
        <v>177</v>
      </c>
      <c r="E753" s="57" t="s">
        <v>181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176</v>
      </c>
      <c r="D754" s="57" t="s">
        <v>180</v>
      </c>
      <c r="E754" s="57" t="s">
        <v>178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176</v>
      </c>
      <c r="D755" s="57" t="s">
        <v>180</v>
      </c>
      <c r="E755" s="57" t="s">
        <v>178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176</v>
      </c>
      <c r="D756" s="57" t="s">
        <v>180</v>
      </c>
      <c r="E756" s="57" t="s">
        <v>181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176</v>
      </c>
      <c r="D757" s="57" t="s">
        <v>180</v>
      </c>
      <c r="E757" s="57" t="s">
        <v>181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176</v>
      </c>
      <c r="D758" s="57" t="s">
        <v>177</v>
      </c>
      <c r="E758" s="57" t="s">
        <v>178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176</v>
      </c>
      <c r="D759" s="57" t="s">
        <v>180</v>
      </c>
      <c r="E759" s="57" t="s">
        <v>181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179</v>
      </c>
      <c r="D760" s="57" t="s">
        <v>180</v>
      </c>
      <c r="E760" s="57" t="s">
        <v>178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176</v>
      </c>
      <c r="D761" s="57" t="s">
        <v>180</v>
      </c>
      <c r="E761" s="57" t="s">
        <v>178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179</v>
      </c>
      <c r="D762" s="57" t="s">
        <v>180</v>
      </c>
      <c r="E762" s="57" t="s">
        <v>178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176</v>
      </c>
      <c r="D763" s="57" t="s">
        <v>180</v>
      </c>
      <c r="E763" s="57" t="s">
        <v>178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179</v>
      </c>
      <c r="D764" s="57" t="s">
        <v>177</v>
      </c>
      <c r="E764" s="57" t="s">
        <v>181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179</v>
      </c>
      <c r="D765" s="57" t="s">
        <v>177</v>
      </c>
      <c r="E765" s="57" t="s">
        <v>181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179</v>
      </c>
      <c r="D766" s="57" t="s">
        <v>177</v>
      </c>
      <c r="E766" s="57" t="s">
        <v>178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179</v>
      </c>
      <c r="D767" s="57" t="s">
        <v>180</v>
      </c>
      <c r="E767" s="57" t="s">
        <v>178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179</v>
      </c>
      <c r="D768" s="57" t="s">
        <v>180</v>
      </c>
      <c r="E768" s="57" t="s">
        <v>181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176</v>
      </c>
      <c r="D769" s="57" t="s">
        <v>180</v>
      </c>
      <c r="E769" s="57" t="s">
        <v>178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176</v>
      </c>
      <c r="D770" s="57" t="s">
        <v>180</v>
      </c>
      <c r="E770" s="57" t="s">
        <v>178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179</v>
      </c>
      <c r="D771" s="57" t="s">
        <v>180</v>
      </c>
      <c r="E771" s="57" t="s">
        <v>178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176</v>
      </c>
      <c r="D772" s="57" t="s">
        <v>180</v>
      </c>
      <c r="E772" s="57" t="s">
        <v>178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184</v>
      </c>
      <c r="C773" s="57" t="s">
        <v>179</v>
      </c>
      <c r="D773" s="57" t="s">
        <v>180</v>
      </c>
      <c r="E773" s="57" t="s">
        <v>181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184</v>
      </c>
      <c r="C774" s="57" t="s">
        <v>179</v>
      </c>
      <c r="D774" s="57" t="s">
        <v>180</v>
      </c>
      <c r="E774" s="57" t="s">
        <v>181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179</v>
      </c>
      <c r="D775" s="57" t="s">
        <v>180</v>
      </c>
      <c r="E775" s="57" t="s">
        <v>178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185</v>
      </c>
      <c r="C776" s="57" t="s">
        <v>179</v>
      </c>
      <c r="D776" s="57" t="s">
        <v>180</v>
      </c>
      <c r="E776" s="57" t="s">
        <v>181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185</v>
      </c>
      <c r="C777" s="57" t="s">
        <v>179</v>
      </c>
      <c r="D777" s="57" t="s">
        <v>180</v>
      </c>
      <c r="E777" s="57" t="s">
        <v>181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179</v>
      </c>
      <c r="D778" s="57" t="s">
        <v>180</v>
      </c>
      <c r="E778" s="57" t="s">
        <v>178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185</v>
      </c>
      <c r="C779" s="57" t="s">
        <v>179</v>
      </c>
      <c r="D779" s="57" t="s">
        <v>180</v>
      </c>
      <c r="E779" s="57" t="s">
        <v>181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179</v>
      </c>
      <c r="D780" s="57" t="s">
        <v>180</v>
      </c>
      <c r="E780" s="57" t="s">
        <v>178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184</v>
      </c>
      <c r="C781" s="57" t="s">
        <v>179</v>
      </c>
      <c r="D781" s="57" t="s">
        <v>180</v>
      </c>
      <c r="E781" s="57" t="s">
        <v>181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179</v>
      </c>
      <c r="D782" s="57" t="s">
        <v>180</v>
      </c>
      <c r="E782" s="57" t="s">
        <v>178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184</v>
      </c>
      <c r="C783" s="57" t="s">
        <v>179</v>
      </c>
      <c r="D783" s="57" t="s">
        <v>180</v>
      </c>
      <c r="E783" s="57" t="s">
        <v>181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179</v>
      </c>
      <c r="D784" s="57" t="s">
        <v>180</v>
      </c>
      <c r="E784" s="57" t="s">
        <v>178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179</v>
      </c>
      <c r="D785" s="57" t="s">
        <v>177</v>
      </c>
      <c r="E785" s="57" t="s">
        <v>178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179</v>
      </c>
      <c r="D786" s="57" t="s">
        <v>180</v>
      </c>
      <c r="E786" s="57" t="s">
        <v>181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179</v>
      </c>
      <c r="D787" s="57" t="s">
        <v>180</v>
      </c>
      <c r="E787" s="57" t="s">
        <v>181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176</v>
      </c>
      <c r="D788" s="57" t="s">
        <v>177</v>
      </c>
      <c r="E788" s="57" t="s">
        <v>181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179</v>
      </c>
      <c r="D789" s="57" t="s">
        <v>177</v>
      </c>
      <c r="E789" s="57" t="s">
        <v>181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179</v>
      </c>
      <c r="D790" s="57" t="s">
        <v>180</v>
      </c>
      <c r="E790" s="57" t="s">
        <v>181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176</v>
      </c>
      <c r="D791" s="57" t="s">
        <v>180</v>
      </c>
      <c r="E791" s="57" t="s">
        <v>181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176</v>
      </c>
      <c r="D792" s="57" t="s">
        <v>180</v>
      </c>
      <c r="E792" s="57" t="s">
        <v>181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179</v>
      </c>
      <c r="D793" s="57" t="s">
        <v>177</v>
      </c>
      <c r="E793" s="57" t="s">
        <v>178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179</v>
      </c>
      <c r="D794" s="57" t="s">
        <v>177</v>
      </c>
      <c r="E794" s="57" t="s">
        <v>181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176</v>
      </c>
      <c r="D795" s="57" t="s">
        <v>180</v>
      </c>
      <c r="E795" s="57" t="s">
        <v>178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176</v>
      </c>
      <c r="D796" s="57" t="s">
        <v>180</v>
      </c>
      <c r="E796" s="57" t="s">
        <v>178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176</v>
      </c>
      <c r="D797" s="57" t="s">
        <v>177</v>
      </c>
      <c r="E797" s="57" t="s">
        <v>178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176</v>
      </c>
      <c r="D798" s="57" t="s">
        <v>180</v>
      </c>
      <c r="E798" s="57" t="s">
        <v>178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176</v>
      </c>
      <c r="D799" s="57" t="s">
        <v>177</v>
      </c>
      <c r="E799" s="57" t="s">
        <v>178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179</v>
      </c>
      <c r="D800" s="57" t="s">
        <v>180</v>
      </c>
      <c r="E800" s="57" t="s">
        <v>178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179</v>
      </c>
      <c r="D801" s="57" t="s">
        <v>180</v>
      </c>
      <c r="E801" s="57" t="s">
        <v>181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176</v>
      </c>
      <c r="D802" s="57" t="s">
        <v>180</v>
      </c>
      <c r="E802" s="57" t="s">
        <v>181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176</v>
      </c>
      <c r="D803" s="57" t="s">
        <v>180</v>
      </c>
      <c r="E803" s="57" t="s">
        <v>181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176</v>
      </c>
      <c r="D804" s="57" t="s">
        <v>180</v>
      </c>
      <c r="E804" s="57" t="s">
        <v>181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176</v>
      </c>
      <c r="D805" s="57" t="s">
        <v>177</v>
      </c>
      <c r="E805" s="57" t="s">
        <v>178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176</v>
      </c>
      <c r="D806" s="57" t="s">
        <v>180</v>
      </c>
      <c r="E806" s="57" t="s">
        <v>181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179</v>
      </c>
      <c r="D807" s="57" t="s">
        <v>180</v>
      </c>
      <c r="E807" s="57" t="s">
        <v>178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176</v>
      </c>
      <c r="D808" s="57" t="s">
        <v>180</v>
      </c>
      <c r="E808" s="57" t="s">
        <v>181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179</v>
      </c>
      <c r="D809" s="57" t="s">
        <v>180</v>
      </c>
      <c r="E809" s="57" t="s">
        <v>178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179</v>
      </c>
      <c r="D810" s="57" t="s">
        <v>180</v>
      </c>
      <c r="E810" s="57" t="s">
        <v>178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176</v>
      </c>
      <c r="D811" s="57" t="s">
        <v>177</v>
      </c>
      <c r="E811" s="57" t="s">
        <v>178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176</v>
      </c>
      <c r="D812" s="57" t="s">
        <v>180</v>
      </c>
      <c r="E812" s="57" t="s">
        <v>181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176</v>
      </c>
      <c r="D813" s="57" t="s">
        <v>180</v>
      </c>
      <c r="E813" s="57" t="s">
        <v>178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176</v>
      </c>
      <c r="D814" s="57" t="s">
        <v>177</v>
      </c>
      <c r="E814" s="57" t="s">
        <v>178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176</v>
      </c>
      <c r="D815" s="57" t="s">
        <v>180</v>
      </c>
      <c r="E815" s="57" t="s">
        <v>178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176</v>
      </c>
      <c r="D816" s="57" t="s">
        <v>180</v>
      </c>
      <c r="E816" s="57" t="s">
        <v>181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176</v>
      </c>
      <c r="D817" s="57" t="s">
        <v>177</v>
      </c>
      <c r="E817" s="57" t="s">
        <v>181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179</v>
      </c>
      <c r="D818" s="57" t="s">
        <v>180</v>
      </c>
      <c r="E818" s="57" t="s">
        <v>181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179</v>
      </c>
      <c r="D819" s="57" t="s">
        <v>180</v>
      </c>
      <c r="E819" s="57" t="s">
        <v>181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179</v>
      </c>
      <c r="D820" s="57" t="s">
        <v>180</v>
      </c>
      <c r="E820" s="57" t="s">
        <v>178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176</v>
      </c>
      <c r="D821" s="57" t="s">
        <v>180</v>
      </c>
      <c r="E821" s="57" t="s">
        <v>181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179</v>
      </c>
      <c r="D822" s="57" t="s">
        <v>180</v>
      </c>
      <c r="E822" s="57" t="s">
        <v>181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179</v>
      </c>
      <c r="D823" s="57" t="s">
        <v>177</v>
      </c>
      <c r="E823" s="57" t="s">
        <v>178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176</v>
      </c>
      <c r="D824" s="57" t="s">
        <v>177</v>
      </c>
      <c r="E824" s="57" t="s">
        <v>178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179</v>
      </c>
      <c r="D825" s="57" t="s">
        <v>180</v>
      </c>
      <c r="E825" s="57" t="s">
        <v>181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179</v>
      </c>
      <c r="D826" s="57" t="s">
        <v>180</v>
      </c>
      <c r="E826" s="57" t="s">
        <v>181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176</v>
      </c>
      <c r="D827" s="57" t="s">
        <v>180</v>
      </c>
      <c r="E827" s="57" t="s">
        <v>178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176</v>
      </c>
      <c r="D828" s="57" t="s">
        <v>177</v>
      </c>
      <c r="E828" s="57" t="s">
        <v>181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179</v>
      </c>
      <c r="D829" s="57" t="s">
        <v>180</v>
      </c>
      <c r="E829" s="57" t="s">
        <v>181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176</v>
      </c>
      <c r="D830" s="57" t="s">
        <v>177</v>
      </c>
      <c r="E830" s="57" t="s">
        <v>181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176</v>
      </c>
      <c r="D831" s="57" t="s">
        <v>177</v>
      </c>
      <c r="E831" s="57" t="s">
        <v>178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176</v>
      </c>
      <c r="D832" s="57" t="s">
        <v>180</v>
      </c>
      <c r="E832" s="57" t="s">
        <v>181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179</v>
      </c>
      <c r="D833" s="57" t="s">
        <v>180</v>
      </c>
      <c r="E833" s="57" t="s">
        <v>178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179</v>
      </c>
      <c r="D834" s="57" t="s">
        <v>177</v>
      </c>
      <c r="E834" s="57" t="s">
        <v>178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176</v>
      </c>
      <c r="D835" s="57" t="s">
        <v>177</v>
      </c>
      <c r="E835" s="57" t="s">
        <v>181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179</v>
      </c>
      <c r="D836" s="57" t="s">
        <v>180</v>
      </c>
      <c r="E836" s="57" t="s">
        <v>178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176</v>
      </c>
      <c r="D837" s="57" t="s">
        <v>180</v>
      </c>
      <c r="E837" s="57" t="s">
        <v>178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176</v>
      </c>
      <c r="D838" s="57" t="s">
        <v>180</v>
      </c>
      <c r="E838" s="57" t="s">
        <v>178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179</v>
      </c>
      <c r="D839" s="57" t="s">
        <v>180</v>
      </c>
      <c r="E839" s="57" t="s">
        <v>181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176</v>
      </c>
      <c r="D840" s="57" t="s">
        <v>180</v>
      </c>
      <c r="E840" s="57" t="s">
        <v>181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176</v>
      </c>
      <c r="D841" s="57" t="s">
        <v>180</v>
      </c>
      <c r="E841" s="57" t="s">
        <v>178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176</v>
      </c>
      <c r="D842" s="57" t="s">
        <v>180</v>
      </c>
      <c r="E842" s="57" t="s">
        <v>178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179</v>
      </c>
      <c r="D843" s="57" t="s">
        <v>180</v>
      </c>
      <c r="E843" s="57" t="s">
        <v>178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176</v>
      </c>
      <c r="D844" s="57" t="s">
        <v>177</v>
      </c>
      <c r="E844" s="57" t="s">
        <v>178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176</v>
      </c>
      <c r="D845" s="57" t="s">
        <v>177</v>
      </c>
      <c r="E845" s="57" t="s">
        <v>178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176</v>
      </c>
      <c r="D846" s="57" t="s">
        <v>180</v>
      </c>
      <c r="E846" s="57" t="s">
        <v>181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176</v>
      </c>
      <c r="D847" s="57" t="s">
        <v>177</v>
      </c>
      <c r="E847" s="57" t="s">
        <v>178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179</v>
      </c>
      <c r="D848" s="57" t="s">
        <v>180</v>
      </c>
      <c r="E848" s="57" t="s">
        <v>178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176</v>
      </c>
      <c r="D849" s="57" t="s">
        <v>180</v>
      </c>
      <c r="E849" s="57" t="s">
        <v>178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176</v>
      </c>
      <c r="D850" s="57" t="s">
        <v>180</v>
      </c>
      <c r="E850" s="57" t="s">
        <v>178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176</v>
      </c>
      <c r="D851" s="57" t="s">
        <v>180</v>
      </c>
      <c r="E851" s="57" t="s">
        <v>181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176</v>
      </c>
      <c r="D852" s="57" t="s">
        <v>180</v>
      </c>
      <c r="E852" s="57" t="s">
        <v>178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176</v>
      </c>
      <c r="D853" s="57" t="s">
        <v>180</v>
      </c>
      <c r="E853" s="57" t="s">
        <v>181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176</v>
      </c>
      <c r="D854" s="57" t="s">
        <v>180</v>
      </c>
      <c r="E854" s="57" t="s">
        <v>178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176</v>
      </c>
      <c r="D855" s="57" t="s">
        <v>177</v>
      </c>
      <c r="E855" s="57" t="s">
        <v>178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176</v>
      </c>
      <c r="D856" s="57" t="s">
        <v>180</v>
      </c>
      <c r="E856" s="57" t="s">
        <v>178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176</v>
      </c>
      <c r="D857" s="57" t="s">
        <v>177</v>
      </c>
      <c r="E857" s="57" t="s">
        <v>178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176</v>
      </c>
      <c r="D858" s="57" t="s">
        <v>180</v>
      </c>
      <c r="E858" s="57" t="s">
        <v>178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176</v>
      </c>
      <c r="D859" s="57" t="s">
        <v>180</v>
      </c>
      <c r="E859" s="57" t="s">
        <v>178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176</v>
      </c>
      <c r="D860" s="57" t="s">
        <v>177</v>
      </c>
      <c r="E860" s="57" t="s">
        <v>178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176</v>
      </c>
      <c r="D861" s="57" t="s">
        <v>180</v>
      </c>
      <c r="E861" s="57" t="s">
        <v>181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176</v>
      </c>
      <c r="D862" s="57" t="s">
        <v>180</v>
      </c>
      <c r="E862" s="57" t="s">
        <v>181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176</v>
      </c>
      <c r="D863" s="57" t="s">
        <v>180</v>
      </c>
      <c r="E863" s="57" t="s">
        <v>181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176</v>
      </c>
      <c r="D864" s="57" t="s">
        <v>180</v>
      </c>
      <c r="E864" s="57" t="s">
        <v>178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176</v>
      </c>
      <c r="D865" s="57" t="s">
        <v>180</v>
      </c>
      <c r="E865" s="57" t="s">
        <v>178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176</v>
      </c>
      <c r="D866" s="57" t="s">
        <v>177</v>
      </c>
      <c r="E866" s="57" t="s">
        <v>181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179</v>
      </c>
      <c r="D867" s="57" t="s">
        <v>180</v>
      </c>
      <c r="E867" s="57" t="s">
        <v>178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176</v>
      </c>
      <c r="D868" s="57" t="s">
        <v>180</v>
      </c>
      <c r="E868" s="57" t="s">
        <v>181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179</v>
      </c>
      <c r="D869" s="57" t="s">
        <v>180</v>
      </c>
      <c r="E869" s="57" t="s">
        <v>181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179</v>
      </c>
      <c r="D870" s="57" t="s">
        <v>180</v>
      </c>
      <c r="E870" s="57" t="s">
        <v>178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176</v>
      </c>
      <c r="D871" s="57" t="s">
        <v>177</v>
      </c>
      <c r="E871" s="57" t="s">
        <v>178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176</v>
      </c>
      <c r="D872" s="57" t="s">
        <v>177</v>
      </c>
      <c r="E872" s="57" t="s">
        <v>181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176</v>
      </c>
      <c r="D873" s="57" t="s">
        <v>177</v>
      </c>
      <c r="E873" s="57" t="s">
        <v>178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176</v>
      </c>
      <c r="D874" s="57" t="s">
        <v>177</v>
      </c>
      <c r="E874" s="57" t="s">
        <v>178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176</v>
      </c>
      <c r="D875" s="57" t="s">
        <v>180</v>
      </c>
      <c r="E875" s="57" t="s">
        <v>181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176</v>
      </c>
      <c r="D876" s="57" t="s">
        <v>180</v>
      </c>
      <c r="E876" s="57" t="s">
        <v>181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176</v>
      </c>
      <c r="D877" s="57" t="s">
        <v>177</v>
      </c>
      <c r="E877" s="57" t="s">
        <v>178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176</v>
      </c>
      <c r="D878" s="57" t="s">
        <v>180</v>
      </c>
      <c r="E878" s="57" t="s">
        <v>181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176</v>
      </c>
      <c r="D879" s="57" t="s">
        <v>177</v>
      </c>
      <c r="E879" s="57" t="s">
        <v>178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176</v>
      </c>
      <c r="D880" s="57" t="s">
        <v>177</v>
      </c>
      <c r="E880" s="57" t="s">
        <v>178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176</v>
      </c>
      <c r="D881" s="57" t="s">
        <v>177</v>
      </c>
      <c r="E881" s="57" t="s">
        <v>181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176</v>
      </c>
      <c r="D882" s="57" t="s">
        <v>177</v>
      </c>
      <c r="E882" s="57" t="s">
        <v>181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176</v>
      </c>
      <c r="D883" s="57" t="s">
        <v>180</v>
      </c>
      <c r="E883" s="57" t="s">
        <v>181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176</v>
      </c>
      <c r="D884" s="57" t="s">
        <v>180</v>
      </c>
      <c r="E884" s="57" t="s">
        <v>181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176</v>
      </c>
      <c r="D885" s="57" t="s">
        <v>180</v>
      </c>
      <c r="E885" s="57" t="s">
        <v>181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179</v>
      </c>
      <c r="D886" s="57" t="s">
        <v>180</v>
      </c>
      <c r="E886" s="57" t="s">
        <v>181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176</v>
      </c>
      <c r="D887" s="57" t="s">
        <v>180</v>
      </c>
      <c r="E887" s="57" t="s">
        <v>181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176</v>
      </c>
      <c r="D888" s="57" t="s">
        <v>177</v>
      </c>
      <c r="E888" s="57" t="s">
        <v>178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184</v>
      </c>
      <c r="C889" s="57" t="s">
        <v>179</v>
      </c>
      <c r="D889" s="57" t="s">
        <v>180</v>
      </c>
      <c r="E889" s="57" t="s">
        <v>178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176</v>
      </c>
      <c r="D890" s="57" t="s">
        <v>177</v>
      </c>
      <c r="E890" s="57" t="s">
        <v>178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184</v>
      </c>
      <c r="C891" s="57" t="s">
        <v>179</v>
      </c>
      <c r="D891" s="57" t="s">
        <v>180</v>
      </c>
      <c r="E891" s="57" t="s">
        <v>178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176</v>
      </c>
      <c r="D892" s="57" t="s">
        <v>177</v>
      </c>
      <c r="E892" s="57" t="s">
        <v>178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176</v>
      </c>
      <c r="D893" s="57" t="s">
        <v>180</v>
      </c>
      <c r="E893" s="57" t="s">
        <v>178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179</v>
      </c>
      <c r="D894" s="57" t="s">
        <v>180</v>
      </c>
      <c r="E894" s="57" t="s">
        <v>181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176</v>
      </c>
      <c r="D895" s="57" t="s">
        <v>180</v>
      </c>
      <c r="E895" s="57" t="s">
        <v>178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176</v>
      </c>
      <c r="D896" s="57" t="s">
        <v>177</v>
      </c>
      <c r="E896" s="57" t="s">
        <v>178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179</v>
      </c>
      <c r="D897" s="57" t="s">
        <v>180</v>
      </c>
      <c r="E897" s="57" t="s">
        <v>181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179</v>
      </c>
      <c r="D898" s="57" t="s">
        <v>180</v>
      </c>
      <c r="E898" s="57" t="s">
        <v>181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184</v>
      </c>
      <c r="C899" s="57" t="s">
        <v>179</v>
      </c>
      <c r="D899" s="57" t="s">
        <v>180</v>
      </c>
      <c r="E899" s="57" t="s">
        <v>178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185</v>
      </c>
      <c r="C900" s="57" t="s">
        <v>179</v>
      </c>
      <c r="D900" s="57" t="s">
        <v>180</v>
      </c>
      <c r="E900" s="57" t="s">
        <v>178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176</v>
      </c>
      <c r="D901" s="57" t="s">
        <v>180</v>
      </c>
      <c r="E901" s="57" t="s">
        <v>178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176</v>
      </c>
      <c r="D902" s="57" t="s">
        <v>180</v>
      </c>
      <c r="E902" s="57" t="s">
        <v>178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185</v>
      </c>
      <c r="C903" s="57" t="s">
        <v>179</v>
      </c>
      <c r="D903" s="57" t="s">
        <v>180</v>
      </c>
      <c r="E903" s="57" t="s">
        <v>178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176</v>
      </c>
      <c r="D904" s="57" t="s">
        <v>180</v>
      </c>
      <c r="E904" s="57" t="s">
        <v>178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176</v>
      </c>
      <c r="D905" s="57" t="s">
        <v>180</v>
      </c>
      <c r="E905" s="57" t="s">
        <v>178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185</v>
      </c>
      <c r="C906" s="57" t="s">
        <v>179</v>
      </c>
      <c r="D906" s="57" t="s">
        <v>180</v>
      </c>
      <c r="E906" s="57" t="s">
        <v>178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184</v>
      </c>
      <c r="C907" s="57" t="s">
        <v>179</v>
      </c>
      <c r="D907" s="57" t="s">
        <v>180</v>
      </c>
      <c r="E907" s="57" t="s">
        <v>178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176</v>
      </c>
      <c r="D908" s="57" t="s">
        <v>180</v>
      </c>
      <c r="E908" s="57" t="s">
        <v>178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179</v>
      </c>
      <c r="D909" s="57" t="s">
        <v>180</v>
      </c>
      <c r="E909" s="57" t="s">
        <v>181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176</v>
      </c>
      <c r="D910" s="57" t="s">
        <v>177</v>
      </c>
      <c r="E910" s="57" t="s">
        <v>181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179</v>
      </c>
      <c r="D911" s="57" t="s">
        <v>180</v>
      </c>
      <c r="E911" s="57" t="s">
        <v>178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176</v>
      </c>
      <c r="D912" s="57" t="s">
        <v>180</v>
      </c>
      <c r="E912" s="57" t="s">
        <v>181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176</v>
      </c>
      <c r="D913" s="57" t="s">
        <v>180</v>
      </c>
      <c r="E913" s="57" t="s">
        <v>181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176</v>
      </c>
      <c r="D914" s="57" t="s">
        <v>177</v>
      </c>
      <c r="E914" s="57" t="s">
        <v>178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176</v>
      </c>
      <c r="D915" s="57" t="s">
        <v>180</v>
      </c>
      <c r="E915" s="57" t="s">
        <v>181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176</v>
      </c>
      <c r="D916" s="57" t="s">
        <v>180</v>
      </c>
      <c r="E916" s="57" t="s">
        <v>181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176</v>
      </c>
      <c r="D917" s="57" t="s">
        <v>180</v>
      </c>
      <c r="E917" s="57" t="s">
        <v>181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176</v>
      </c>
      <c r="D918" s="57" t="s">
        <v>180</v>
      </c>
      <c r="E918" s="57" t="s">
        <v>181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179</v>
      </c>
      <c r="D919" s="57" t="s">
        <v>180</v>
      </c>
      <c r="E919" s="57" t="s">
        <v>181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176</v>
      </c>
      <c r="D920" s="57" t="s">
        <v>180</v>
      </c>
      <c r="E920" s="57" t="s">
        <v>178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176</v>
      </c>
      <c r="D921" s="57" t="s">
        <v>180</v>
      </c>
      <c r="E921" s="57" t="s">
        <v>181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176</v>
      </c>
      <c r="D922" s="57" t="s">
        <v>180</v>
      </c>
      <c r="E922" s="57" t="s">
        <v>181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176</v>
      </c>
      <c r="D923" s="57" t="s">
        <v>180</v>
      </c>
      <c r="E923" s="57" t="s">
        <v>181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176</v>
      </c>
      <c r="D924" s="57" t="s">
        <v>180</v>
      </c>
      <c r="E924" s="57" t="s">
        <v>181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176</v>
      </c>
      <c r="D925" s="57" t="s">
        <v>177</v>
      </c>
      <c r="E925" s="57" t="s">
        <v>181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176</v>
      </c>
      <c r="D926" s="57" t="s">
        <v>180</v>
      </c>
      <c r="E926" s="57" t="s">
        <v>178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176</v>
      </c>
      <c r="D927" s="57" t="s">
        <v>177</v>
      </c>
      <c r="E927" s="57" t="s">
        <v>181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176</v>
      </c>
      <c r="D928" s="57" t="s">
        <v>177</v>
      </c>
      <c r="E928" s="57" t="s">
        <v>178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176</v>
      </c>
      <c r="D929" s="57" t="s">
        <v>180</v>
      </c>
      <c r="E929" s="57" t="s">
        <v>181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176</v>
      </c>
      <c r="D930" s="57" t="s">
        <v>180</v>
      </c>
      <c r="E930" s="57" t="s">
        <v>181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176</v>
      </c>
      <c r="D931" s="57" t="s">
        <v>177</v>
      </c>
      <c r="E931" s="57" t="s">
        <v>178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176</v>
      </c>
      <c r="D932" s="57" t="s">
        <v>177</v>
      </c>
      <c r="E932" s="57" t="s">
        <v>178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176</v>
      </c>
      <c r="D933" s="57" t="s">
        <v>177</v>
      </c>
      <c r="E933" s="57" t="s">
        <v>178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176</v>
      </c>
      <c r="D934" s="57" t="s">
        <v>180</v>
      </c>
      <c r="E934" s="57" t="s">
        <v>178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176</v>
      </c>
      <c r="D935" s="57" t="s">
        <v>177</v>
      </c>
      <c r="E935" s="57" t="s">
        <v>178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179</v>
      </c>
      <c r="D936" s="57" t="s">
        <v>177</v>
      </c>
      <c r="E936" s="57" t="s">
        <v>178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176</v>
      </c>
      <c r="D937" s="57" t="s">
        <v>180</v>
      </c>
      <c r="E937" s="57" t="s">
        <v>181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176</v>
      </c>
      <c r="D938" s="57" t="s">
        <v>180</v>
      </c>
      <c r="E938" s="57" t="s">
        <v>178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176</v>
      </c>
      <c r="D939" s="57" t="s">
        <v>177</v>
      </c>
      <c r="E939" s="57" t="s">
        <v>181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176</v>
      </c>
      <c r="D940" s="57" t="s">
        <v>180</v>
      </c>
      <c r="E940" s="57" t="s">
        <v>178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176</v>
      </c>
      <c r="D941" s="57" t="s">
        <v>180</v>
      </c>
      <c r="E941" s="57" t="s">
        <v>178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176</v>
      </c>
      <c r="D942" s="57" t="s">
        <v>177</v>
      </c>
      <c r="E942" s="57" t="s">
        <v>181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176</v>
      </c>
      <c r="D943" s="57" t="s">
        <v>180</v>
      </c>
      <c r="E943" s="57" t="s">
        <v>178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176</v>
      </c>
      <c r="D944" s="57" t="s">
        <v>180</v>
      </c>
      <c r="E944" s="57" t="s">
        <v>181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176</v>
      </c>
      <c r="D945" s="57" t="s">
        <v>180</v>
      </c>
      <c r="E945" s="57" t="s">
        <v>181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176</v>
      </c>
      <c r="D946" s="57" t="s">
        <v>180</v>
      </c>
      <c r="E946" s="57" t="s">
        <v>181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176</v>
      </c>
      <c r="D947" s="57" t="s">
        <v>177</v>
      </c>
      <c r="E947" s="57" t="s">
        <v>178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176</v>
      </c>
      <c r="D948" s="57" t="s">
        <v>180</v>
      </c>
      <c r="E948" s="57" t="s">
        <v>181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176</v>
      </c>
      <c r="D949" s="57" t="s">
        <v>177</v>
      </c>
      <c r="E949" s="57" t="s">
        <v>178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179</v>
      </c>
      <c r="D950" s="57" t="s">
        <v>180</v>
      </c>
      <c r="E950" s="57" t="s">
        <v>178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179</v>
      </c>
      <c r="D951" s="57" t="s">
        <v>180</v>
      </c>
      <c r="E951" s="57" t="s">
        <v>178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176</v>
      </c>
      <c r="D952" s="57" t="s">
        <v>180</v>
      </c>
      <c r="E952" s="57" t="s">
        <v>181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176</v>
      </c>
      <c r="D953" s="57" t="s">
        <v>180</v>
      </c>
      <c r="E953" s="57" t="s">
        <v>181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179</v>
      </c>
      <c r="D954" s="57" t="s">
        <v>177</v>
      </c>
      <c r="E954" s="57" t="s">
        <v>178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176</v>
      </c>
      <c r="D955" s="57" t="s">
        <v>180</v>
      </c>
      <c r="E955" s="57" t="s">
        <v>181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176</v>
      </c>
      <c r="D956" s="57" t="s">
        <v>177</v>
      </c>
      <c r="E956" s="57" t="s">
        <v>178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176</v>
      </c>
      <c r="D957" s="57" t="s">
        <v>180</v>
      </c>
      <c r="E957" s="57" t="s">
        <v>181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179</v>
      </c>
      <c r="D958" s="57" t="s">
        <v>180</v>
      </c>
      <c r="E958" s="57" t="s">
        <v>181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176</v>
      </c>
      <c r="D959" s="57" t="s">
        <v>180</v>
      </c>
      <c r="E959" s="57" t="s">
        <v>178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176</v>
      </c>
      <c r="D960" s="57" t="s">
        <v>180</v>
      </c>
      <c r="E960" s="57" t="s">
        <v>178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179</v>
      </c>
      <c r="D961" s="57" t="s">
        <v>180</v>
      </c>
      <c r="E961" s="57" t="s">
        <v>181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176</v>
      </c>
      <c r="D962" s="57" t="s">
        <v>180</v>
      </c>
      <c r="E962" s="57" t="s">
        <v>178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176</v>
      </c>
      <c r="D963" s="57" t="s">
        <v>180</v>
      </c>
      <c r="E963" s="57" t="s">
        <v>181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179</v>
      </c>
      <c r="D964" s="57" t="s">
        <v>177</v>
      </c>
      <c r="E964" s="57" t="s">
        <v>178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179</v>
      </c>
      <c r="D965" s="57" t="s">
        <v>180</v>
      </c>
      <c r="E965" s="57" t="s">
        <v>178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176</v>
      </c>
      <c r="D966" s="57" t="s">
        <v>180</v>
      </c>
      <c r="E966" s="57" t="s">
        <v>181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176</v>
      </c>
      <c r="D967" s="57" t="s">
        <v>177</v>
      </c>
      <c r="E967" s="57" t="s">
        <v>178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176</v>
      </c>
      <c r="D968" s="57" t="s">
        <v>177</v>
      </c>
      <c r="E968" s="57" t="s">
        <v>181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176</v>
      </c>
      <c r="D969" s="57" t="s">
        <v>177</v>
      </c>
      <c r="E969" s="57" t="s">
        <v>181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176</v>
      </c>
      <c r="D970" s="57" t="s">
        <v>177</v>
      </c>
      <c r="E970" s="57" t="s">
        <v>178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176</v>
      </c>
      <c r="D971" s="57" t="s">
        <v>177</v>
      </c>
      <c r="E971" s="57" t="s">
        <v>178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179</v>
      </c>
      <c r="D972" s="57" t="s">
        <v>180</v>
      </c>
      <c r="E972" s="57" t="s">
        <v>178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179</v>
      </c>
      <c r="D973" s="57" t="s">
        <v>180</v>
      </c>
      <c r="E973" s="57" t="s">
        <v>181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179</v>
      </c>
      <c r="D974" s="57" t="s">
        <v>180</v>
      </c>
      <c r="E974" s="57" t="s">
        <v>178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179</v>
      </c>
      <c r="D975" s="57" t="s">
        <v>180</v>
      </c>
      <c r="E975" s="57" t="s">
        <v>178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179</v>
      </c>
      <c r="D976" s="57" t="s">
        <v>180</v>
      </c>
      <c r="E976" s="57" t="s">
        <v>178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179</v>
      </c>
      <c r="D977" s="57" t="s">
        <v>177</v>
      </c>
      <c r="E977" s="57" t="s">
        <v>178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179</v>
      </c>
      <c r="D978" s="57" t="s">
        <v>180</v>
      </c>
      <c r="E978" s="57" t="s">
        <v>181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176</v>
      </c>
      <c r="D979" s="57" t="s">
        <v>180</v>
      </c>
      <c r="E979" s="57" t="s">
        <v>178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179</v>
      </c>
      <c r="D980" s="57" t="s">
        <v>177</v>
      </c>
      <c r="E980" s="57" t="s">
        <v>178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176</v>
      </c>
      <c r="D981" s="57" t="s">
        <v>180</v>
      </c>
      <c r="E981" s="57" t="s">
        <v>178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176</v>
      </c>
      <c r="D982" s="57" t="s">
        <v>177</v>
      </c>
      <c r="E982" s="57" t="s">
        <v>178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179</v>
      </c>
      <c r="D983" s="57" t="s">
        <v>180</v>
      </c>
      <c r="E983" s="57" t="s">
        <v>181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179</v>
      </c>
      <c r="D984" s="57" t="s">
        <v>180</v>
      </c>
      <c r="E984" s="57" t="s">
        <v>178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179</v>
      </c>
      <c r="D985" s="57" t="s">
        <v>180</v>
      </c>
      <c r="E985" s="57" t="s">
        <v>181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176</v>
      </c>
      <c r="D986" s="57" t="s">
        <v>177</v>
      </c>
      <c r="E986" s="57" t="s">
        <v>178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176</v>
      </c>
      <c r="D987" s="57" t="s">
        <v>177</v>
      </c>
      <c r="E987" s="57" t="s">
        <v>178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179</v>
      </c>
      <c r="D988" s="57" t="s">
        <v>180</v>
      </c>
      <c r="E988" s="57" t="s">
        <v>181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176</v>
      </c>
      <c r="D989" s="57" t="s">
        <v>177</v>
      </c>
      <c r="E989" s="57" t="s">
        <v>178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179</v>
      </c>
      <c r="D990" s="57" t="s">
        <v>180</v>
      </c>
      <c r="E990" s="57" t="s">
        <v>178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179</v>
      </c>
      <c r="D991" s="57" t="s">
        <v>180</v>
      </c>
      <c r="E991" s="57" t="s">
        <v>178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179</v>
      </c>
      <c r="D992" s="57" t="s">
        <v>177</v>
      </c>
      <c r="E992" s="57" t="s">
        <v>181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176</v>
      </c>
      <c r="D993" s="57" t="s">
        <v>177</v>
      </c>
      <c r="E993" s="57" t="s">
        <v>178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179</v>
      </c>
      <c r="D994" s="57" t="s">
        <v>177</v>
      </c>
      <c r="E994" s="57" t="s">
        <v>181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179</v>
      </c>
      <c r="D995" s="57" t="s">
        <v>177</v>
      </c>
      <c r="E995" s="57" t="s">
        <v>178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176</v>
      </c>
      <c r="D996" s="57" t="s">
        <v>180</v>
      </c>
      <c r="E996" s="57" t="s">
        <v>178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176</v>
      </c>
      <c r="D997" s="57" t="s">
        <v>177</v>
      </c>
      <c r="E997" s="57" t="s">
        <v>178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179</v>
      </c>
      <c r="D998" s="57" t="s">
        <v>177</v>
      </c>
      <c r="E998" s="57" t="s">
        <v>178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176</v>
      </c>
      <c r="D999" s="57" t="s">
        <v>180</v>
      </c>
      <c r="E999" s="57" t="s">
        <v>178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179</v>
      </c>
      <c r="D1000" s="57" t="s">
        <v>180</v>
      </c>
      <c r="E1000" s="57" t="s">
        <v>181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176</v>
      </c>
      <c r="D1001" s="57" t="s">
        <v>180</v>
      </c>
      <c r="E1001" s="57" t="s">
        <v>178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179</v>
      </c>
      <c r="D1002" s="57" t="s">
        <v>180</v>
      </c>
      <c r="E1002" s="57" t="s">
        <v>178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179</v>
      </c>
      <c r="D1003" s="57" t="s">
        <v>177</v>
      </c>
      <c r="E1003" s="57" t="s">
        <v>178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179</v>
      </c>
      <c r="D1004" s="57" t="s">
        <v>180</v>
      </c>
      <c r="E1004" s="57" t="s">
        <v>181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176</v>
      </c>
      <c r="D1005" s="57" t="s">
        <v>177</v>
      </c>
      <c r="E1005" s="57" t="s">
        <v>178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176</v>
      </c>
      <c r="D1006" s="57" t="s">
        <v>177</v>
      </c>
      <c r="E1006" s="57" t="s">
        <v>178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176</v>
      </c>
      <c r="D1007" s="57" t="s">
        <v>180</v>
      </c>
      <c r="E1007" s="57" t="s">
        <v>178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176</v>
      </c>
      <c r="D1008" s="57" t="s">
        <v>180</v>
      </c>
      <c r="E1008" s="57" t="s">
        <v>178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176</v>
      </c>
      <c r="D1009" s="57" t="s">
        <v>177</v>
      </c>
      <c r="E1009" s="57" t="s">
        <v>178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179</v>
      </c>
      <c r="D1010" s="57" t="s">
        <v>177</v>
      </c>
      <c r="E1010" s="57" t="s">
        <v>181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179</v>
      </c>
      <c r="D1011" s="57" t="s">
        <v>180</v>
      </c>
      <c r="E1011" s="57" t="s">
        <v>178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179</v>
      </c>
      <c r="D1012" s="57" t="s">
        <v>177</v>
      </c>
      <c r="E1012" s="57" t="s">
        <v>178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179</v>
      </c>
      <c r="D1013" s="57" t="s">
        <v>180</v>
      </c>
      <c r="E1013" s="57" t="s">
        <v>181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176</v>
      </c>
      <c r="D1014" s="57" t="s">
        <v>180</v>
      </c>
      <c r="E1014" s="57" t="s">
        <v>178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176</v>
      </c>
      <c r="D1015" s="57" t="s">
        <v>177</v>
      </c>
      <c r="E1015" s="57" t="s">
        <v>178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179</v>
      </c>
      <c r="D1016" s="57" t="s">
        <v>180</v>
      </c>
      <c r="E1016" s="57" t="s">
        <v>181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179</v>
      </c>
      <c r="D1017" s="57" t="s">
        <v>180</v>
      </c>
      <c r="E1017" s="57" t="s">
        <v>178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176</v>
      </c>
      <c r="D1018" s="57" t="s">
        <v>180</v>
      </c>
      <c r="E1018" s="57" t="s">
        <v>178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179</v>
      </c>
      <c r="D1019" s="57" t="s">
        <v>180</v>
      </c>
      <c r="E1019" s="57" t="s">
        <v>181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184</v>
      </c>
      <c r="C1020" s="57" t="s">
        <v>179</v>
      </c>
      <c r="D1020" s="57" t="s">
        <v>180</v>
      </c>
      <c r="E1020" s="57" t="s">
        <v>178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184</v>
      </c>
      <c r="C1021" s="57" t="s">
        <v>179</v>
      </c>
      <c r="D1021" s="57" t="s">
        <v>180</v>
      </c>
      <c r="E1021" s="57" t="s">
        <v>178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184</v>
      </c>
      <c r="C1022" s="57" t="s">
        <v>179</v>
      </c>
      <c r="D1022" s="57" t="s">
        <v>180</v>
      </c>
      <c r="E1022" s="57" t="s">
        <v>181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185</v>
      </c>
      <c r="C1023" s="57" t="s">
        <v>179</v>
      </c>
      <c r="D1023" s="57" t="s">
        <v>180</v>
      </c>
      <c r="E1023" s="57" t="s">
        <v>178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185</v>
      </c>
      <c r="C1024" s="57" t="s">
        <v>179</v>
      </c>
      <c r="D1024" s="57" t="s">
        <v>180</v>
      </c>
      <c r="E1024" s="57" t="s">
        <v>181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179</v>
      </c>
      <c r="D1025" s="57" t="s">
        <v>177</v>
      </c>
      <c r="E1025" s="57" t="s">
        <v>181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184</v>
      </c>
      <c r="C1026" s="57" t="s">
        <v>179</v>
      </c>
      <c r="D1026" s="57" t="s">
        <v>180</v>
      </c>
      <c r="E1026" s="57" t="s">
        <v>181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179</v>
      </c>
      <c r="D1027" s="57" t="s">
        <v>180</v>
      </c>
      <c r="E1027" s="57" t="s">
        <v>181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179</v>
      </c>
      <c r="D1028" s="57" t="s">
        <v>180</v>
      </c>
      <c r="E1028" s="57" t="s">
        <v>178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179</v>
      </c>
      <c r="D1029" s="57" t="s">
        <v>180</v>
      </c>
      <c r="E1029" s="57" t="s">
        <v>181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185</v>
      </c>
      <c r="C1030" s="57" t="s">
        <v>179</v>
      </c>
      <c r="D1030" s="57" t="s">
        <v>180</v>
      </c>
      <c r="E1030" s="57" t="s">
        <v>181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179</v>
      </c>
      <c r="D1031" s="57" t="s">
        <v>180</v>
      </c>
      <c r="E1031" s="57" t="s">
        <v>181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176</v>
      </c>
      <c r="D1032" s="57" t="s">
        <v>180</v>
      </c>
      <c r="E1032" s="57" t="s">
        <v>178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184</v>
      </c>
      <c r="C1033" s="57" t="s">
        <v>179</v>
      </c>
      <c r="D1033" s="57" t="s">
        <v>180</v>
      </c>
      <c r="E1033" s="57" t="s">
        <v>181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184</v>
      </c>
      <c r="C1034" s="57" t="s">
        <v>179</v>
      </c>
      <c r="D1034" s="57" t="s">
        <v>180</v>
      </c>
      <c r="E1034" s="57" t="s">
        <v>181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176</v>
      </c>
      <c r="D1035" s="57" t="s">
        <v>177</v>
      </c>
      <c r="E1035" s="57" t="s">
        <v>178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184</v>
      </c>
      <c r="C1036" s="57" t="s">
        <v>179</v>
      </c>
      <c r="D1036" s="57" t="s">
        <v>180</v>
      </c>
      <c r="E1036" s="57" t="s">
        <v>181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184</v>
      </c>
      <c r="C1037" s="57" t="s">
        <v>179</v>
      </c>
      <c r="D1037" s="57" t="s">
        <v>180</v>
      </c>
      <c r="E1037" s="57" t="s">
        <v>178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185</v>
      </c>
      <c r="C1038" s="57" t="s">
        <v>179</v>
      </c>
      <c r="D1038" s="57" t="s">
        <v>180</v>
      </c>
      <c r="E1038" s="57" t="s">
        <v>178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179</v>
      </c>
      <c r="D1039" s="57" t="s">
        <v>180</v>
      </c>
      <c r="E1039" s="57" t="s">
        <v>181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185</v>
      </c>
      <c r="C1040" s="57" t="s">
        <v>179</v>
      </c>
      <c r="D1040" s="57" t="s">
        <v>180</v>
      </c>
      <c r="E1040" s="57" t="s">
        <v>181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184</v>
      </c>
      <c r="C1041" s="57" t="s">
        <v>179</v>
      </c>
      <c r="D1041" s="57" t="s">
        <v>180</v>
      </c>
      <c r="E1041" s="57" t="s">
        <v>181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176</v>
      </c>
      <c r="D1042" s="57" t="s">
        <v>180</v>
      </c>
      <c r="E1042" s="57" t="s">
        <v>178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185</v>
      </c>
      <c r="C1043" s="57" t="s">
        <v>179</v>
      </c>
      <c r="D1043" s="57" t="s">
        <v>180</v>
      </c>
      <c r="E1043" s="57" t="s">
        <v>178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179</v>
      </c>
      <c r="D1044" s="57" t="s">
        <v>180</v>
      </c>
      <c r="E1044" s="57" t="s">
        <v>178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179</v>
      </c>
      <c r="D1045" s="57" t="s">
        <v>177</v>
      </c>
      <c r="E1045" s="57" t="s">
        <v>178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179</v>
      </c>
      <c r="D1046" s="57" t="s">
        <v>180</v>
      </c>
      <c r="E1046" s="57" t="s">
        <v>181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184</v>
      </c>
      <c r="C1047" s="57" t="s">
        <v>179</v>
      </c>
      <c r="D1047" s="57" t="s">
        <v>180</v>
      </c>
      <c r="E1047" s="57" t="s">
        <v>181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179</v>
      </c>
      <c r="D1048" s="57" t="s">
        <v>180</v>
      </c>
      <c r="E1048" s="57" t="s">
        <v>181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185</v>
      </c>
      <c r="C1049" s="57" t="s">
        <v>179</v>
      </c>
      <c r="D1049" s="57" t="s">
        <v>180</v>
      </c>
      <c r="E1049" s="57" t="s">
        <v>178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179</v>
      </c>
      <c r="D1050" s="57" t="s">
        <v>177</v>
      </c>
      <c r="E1050" s="57" t="s">
        <v>178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179</v>
      </c>
      <c r="D1051" s="57" t="s">
        <v>180</v>
      </c>
      <c r="E1051" s="57" t="s">
        <v>178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179</v>
      </c>
      <c r="D1052" s="57" t="s">
        <v>180</v>
      </c>
      <c r="E1052" s="57" t="s">
        <v>178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179</v>
      </c>
      <c r="D1053" s="57" t="s">
        <v>180</v>
      </c>
      <c r="E1053" s="57" t="s">
        <v>181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184</v>
      </c>
      <c r="C1054" s="57" t="s">
        <v>179</v>
      </c>
      <c r="D1054" s="57" t="s">
        <v>180</v>
      </c>
      <c r="E1054" s="57" t="s">
        <v>178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179</v>
      </c>
      <c r="D1055" s="57" t="s">
        <v>180</v>
      </c>
      <c r="E1055" s="57" t="s">
        <v>178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179</v>
      </c>
      <c r="D1056" s="57" t="s">
        <v>177</v>
      </c>
      <c r="E1056" s="57" t="s">
        <v>178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176</v>
      </c>
      <c r="D1057" s="57" t="s">
        <v>177</v>
      </c>
      <c r="E1057" s="57" t="s">
        <v>178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176</v>
      </c>
      <c r="D1058" s="57" t="s">
        <v>177</v>
      </c>
      <c r="E1058" s="57" t="s">
        <v>178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179</v>
      </c>
      <c r="D1059" s="57" t="s">
        <v>177</v>
      </c>
      <c r="E1059" s="57" t="s">
        <v>178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185</v>
      </c>
      <c r="C1060" s="57" t="s">
        <v>179</v>
      </c>
      <c r="D1060" s="57" t="s">
        <v>180</v>
      </c>
      <c r="E1060" s="57" t="s">
        <v>178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179</v>
      </c>
      <c r="D1061" s="57" t="s">
        <v>177</v>
      </c>
      <c r="E1061" s="57" t="s">
        <v>178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184</v>
      </c>
      <c r="C1062" s="57" t="s">
        <v>179</v>
      </c>
      <c r="D1062" s="57" t="s">
        <v>180</v>
      </c>
      <c r="E1062" s="57" t="s">
        <v>181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176</v>
      </c>
      <c r="D1063" s="57" t="s">
        <v>177</v>
      </c>
      <c r="E1063" s="57" t="s">
        <v>178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184</v>
      </c>
      <c r="C1064" s="57" t="s">
        <v>179</v>
      </c>
      <c r="D1064" s="57" t="s">
        <v>180</v>
      </c>
      <c r="E1064" s="57" t="s">
        <v>178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179</v>
      </c>
      <c r="D1065" s="57" t="s">
        <v>180</v>
      </c>
      <c r="E1065" s="57" t="s">
        <v>178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179</v>
      </c>
      <c r="D1066" s="57" t="s">
        <v>180</v>
      </c>
      <c r="E1066" s="57" t="s">
        <v>178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176</v>
      </c>
      <c r="D1067" s="57" t="s">
        <v>180</v>
      </c>
      <c r="E1067" s="57" t="s">
        <v>178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176</v>
      </c>
      <c r="D1068" s="57" t="s">
        <v>177</v>
      </c>
      <c r="E1068" s="57" t="s">
        <v>178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185</v>
      </c>
      <c r="C1069" s="57" t="s">
        <v>179</v>
      </c>
      <c r="D1069" s="57" t="s">
        <v>180</v>
      </c>
      <c r="E1069" s="57" t="s">
        <v>181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179</v>
      </c>
      <c r="D1070" s="57" t="s">
        <v>180</v>
      </c>
      <c r="E1070" s="57" t="s">
        <v>178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184</v>
      </c>
      <c r="C1071" s="57" t="s">
        <v>179</v>
      </c>
      <c r="D1071" s="57" t="s">
        <v>180</v>
      </c>
      <c r="E1071" s="57" t="s">
        <v>181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179</v>
      </c>
      <c r="D1072" s="57" t="s">
        <v>180</v>
      </c>
      <c r="E1072" s="57" t="s">
        <v>178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179</v>
      </c>
      <c r="D1073" s="57" t="s">
        <v>180</v>
      </c>
      <c r="E1073" s="57" t="s">
        <v>181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184</v>
      </c>
      <c r="C1074" s="57" t="s">
        <v>179</v>
      </c>
      <c r="D1074" s="57" t="s">
        <v>180</v>
      </c>
      <c r="E1074" s="57" t="s">
        <v>181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179</v>
      </c>
      <c r="D1075" s="57" t="s">
        <v>180</v>
      </c>
      <c r="E1075" s="57" t="s">
        <v>178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179</v>
      </c>
      <c r="D1076" s="57" t="s">
        <v>180</v>
      </c>
      <c r="E1076" s="57" t="s">
        <v>181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179</v>
      </c>
      <c r="D1077" s="57" t="s">
        <v>180</v>
      </c>
      <c r="E1077" s="57" t="s">
        <v>178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185</v>
      </c>
      <c r="C1078" s="57" t="s">
        <v>179</v>
      </c>
      <c r="D1078" s="57" t="s">
        <v>180</v>
      </c>
      <c r="E1078" s="57" t="s">
        <v>181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185</v>
      </c>
      <c r="C1079" s="57" t="s">
        <v>179</v>
      </c>
      <c r="D1079" s="57" t="s">
        <v>180</v>
      </c>
      <c r="E1079" s="57" t="s">
        <v>181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184</v>
      </c>
      <c r="C1080" s="57" t="s">
        <v>179</v>
      </c>
      <c r="D1080" s="57" t="s">
        <v>180</v>
      </c>
      <c r="E1080" s="57" t="s">
        <v>181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179</v>
      </c>
      <c r="D1081" s="57" t="s">
        <v>180</v>
      </c>
      <c r="E1081" s="57" t="s">
        <v>181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184</v>
      </c>
      <c r="C1082" s="57" t="s">
        <v>179</v>
      </c>
      <c r="D1082" s="57" t="s">
        <v>180</v>
      </c>
      <c r="E1082" s="57" t="s">
        <v>181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179</v>
      </c>
      <c r="D1083" s="57" t="s">
        <v>180</v>
      </c>
      <c r="E1083" s="57" t="s">
        <v>178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185</v>
      </c>
      <c r="C1084" s="57" t="s">
        <v>179</v>
      </c>
      <c r="D1084" s="57" t="s">
        <v>180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185</v>
      </c>
      <c r="C1085" s="57" t="s">
        <v>179</v>
      </c>
      <c r="D1085" s="57" t="s">
        <v>180</v>
      </c>
      <c r="E1085" s="57" t="s">
        <v>181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185</v>
      </c>
      <c r="C1086" s="57" t="s">
        <v>179</v>
      </c>
      <c r="D1086" s="57" t="s">
        <v>180</v>
      </c>
      <c r="E1086" s="57" t="s">
        <v>178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184</v>
      </c>
      <c r="C1087" s="57" t="s">
        <v>179</v>
      </c>
      <c r="D1087" s="57" t="s">
        <v>180</v>
      </c>
      <c r="E1087" s="57" t="s">
        <v>178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179</v>
      </c>
      <c r="D1088" s="57" t="s">
        <v>177</v>
      </c>
      <c r="E1088" s="57" t="s">
        <v>178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179</v>
      </c>
      <c r="D1089" s="57" t="s">
        <v>180</v>
      </c>
      <c r="E1089" s="57" t="s">
        <v>178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179</v>
      </c>
      <c r="D1090" s="57" t="s">
        <v>177</v>
      </c>
      <c r="E1090" s="57" t="s">
        <v>178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179</v>
      </c>
      <c r="D1091" s="57" t="s">
        <v>177</v>
      </c>
      <c r="E1091" s="57" t="s">
        <v>181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185</v>
      </c>
      <c r="C1092" s="57" t="s">
        <v>179</v>
      </c>
      <c r="D1092" s="57" t="s">
        <v>180</v>
      </c>
      <c r="E1092" s="57" t="s">
        <v>178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179</v>
      </c>
      <c r="D1093" s="57" t="s">
        <v>180</v>
      </c>
      <c r="E1093" s="57" t="s">
        <v>181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179</v>
      </c>
      <c r="D1094" s="57" t="s">
        <v>180</v>
      </c>
      <c r="E1094" s="57" t="s">
        <v>181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179</v>
      </c>
      <c r="D1095" s="57" t="s">
        <v>180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179</v>
      </c>
      <c r="D1096" s="57" t="s">
        <v>177</v>
      </c>
      <c r="E1096" s="57" t="s">
        <v>178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176</v>
      </c>
      <c r="D1097" s="57" t="s">
        <v>180</v>
      </c>
      <c r="E1097" s="57" t="s">
        <v>178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179</v>
      </c>
      <c r="D1098" s="57" t="s">
        <v>177</v>
      </c>
      <c r="E1098" s="57" t="s">
        <v>178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176</v>
      </c>
      <c r="D1099" s="57" t="s">
        <v>177</v>
      </c>
      <c r="E1099" s="57" t="s">
        <v>178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184</v>
      </c>
      <c r="C1100" s="57" t="s">
        <v>179</v>
      </c>
      <c r="D1100" s="57" t="s">
        <v>180</v>
      </c>
      <c r="E1100" s="57" t="s">
        <v>178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184</v>
      </c>
      <c r="C1101" s="57" t="s">
        <v>179</v>
      </c>
      <c r="D1101" s="57" t="s">
        <v>180</v>
      </c>
      <c r="E1101" s="57" t="s">
        <v>178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185</v>
      </c>
      <c r="C1102" s="57" t="s">
        <v>179</v>
      </c>
      <c r="D1102" s="57" t="s">
        <v>180</v>
      </c>
      <c r="E1102" s="57" t="s">
        <v>178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179</v>
      </c>
      <c r="D1103" s="57" t="s">
        <v>180</v>
      </c>
      <c r="E1103" s="57" t="s">
        <v>178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179</v>
      </c>
      <c r="D1104" s="57" t="s">
        <v>180</v>
      </c>
      <c r="E1104" s="57" t="s">
        <v>181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185</v>
      </c>
      <c r="C1105" s="57" t="s">
        <v>179</v>
      </c>
      <c r="D1105" s="57" t="s">
        <v>180</v>
      </c>
      <c r="E1105" s="57" t="s">
        <v>178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184</v>
      </c>
      <c r="C1106" s="57" t="s">
        <v>179</v>
      </c>
      <c r="D1106" s="57" t="s">
        <v>180</v>
      </c>
      <c r="E1106" s="57" t="s">
        <v>178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184</v>
      </c>
      <c r="C1107" s="57" t="s">
        <v>179</v>
      </c>
      <c r="D1107" s="57" t="s">
        <v>180</v>
      </c>
      <c r="E1107" s="57" t="s">
        <v>178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184</v>
      </c>
      <c r="C1108" s="57" t="s">
        <v>179</v>
      </c>
      <c r="D1108" s="57" t="s">
        <v>180</v>
      </c>
      <c r="E1108" s="57" t="s">
        <v>178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176</v>
      </c>
      <c r="D1109" s="57" t="s">
        <v>177</v>
      </c>
      <c r="E1109" s="57" t="s">
        <v>178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184</v>
      </c>
      <c r="C1110" s="57" t="s">
        <v>179</v>
      </c>
      <c r="D1110" s="57" t="s">
        <v>180</v>
      </c>
      <c r="E1110" s="57" t="s">
        <v>178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179</v>
      </c>
      <c r="D1111" s="57" t="s">
        <v>180</v>
      </c>
      <c r="E1111" s="57" t="s">
        <v>181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184</v>
      </c>
      <c r="C1112" s="57" t="s">
        <v>179</v>
      </c>
      <c r="D1112" s="57" t="s">
        <v>180</v>
      </c>
      <c r="E1112" s="57" t="s">
        <v>178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179</v>
      </c>
      <c r="D1113" s="57" t="s">
        <v>180</v>
      </c>
      <c r="E1113" s="57" t="s">
        <v>178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185</v>
      </c>
      <c r="C1114" s="57" t="s">
        <v>179</v>
      </c>
      <c r="D1114" s="57" t="s">
        <v>180</v>
      </c>
      <c r="E1114" s="57" t="s">
        <v>178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179</v>
      </c>
      <c r="D1115" s="57" t="s">
        <v>180</v>
      </c>
      <c r="E1115" s="57" t="s">
        <v>178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176</v>
      </c>
      <c r="D1116" s="57" t="s">
        <v>177</v>
      </c>
      <c r="E1116" s="57" t="s">
        <v>178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176</v>
      </c>
      <c r="D1117" s="57" t="s">
        <v>180</v>
      </c>
      <c r="E1117" s="57" t="s">
        <v>181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176</v>
      </c>
      <c r="D1118" s="57" t="s">
        <v>180</v>
      </c>
      <c r="E1118" s="57" t="s">
        <v>178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176</v>
      </c>
      <c r="D1119" s="57" t="s">
        <v>180</v>
      </c>
      <c r="E1119" s="57" t="s">
        <v>181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176</v>
      </c>
      <c r="D1120" s="57" t="s">
        <v>180</v>
      </c>
      <c r="E1120" s="57" t="s">
        <v>178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176</v>
      </c>
      <c r="D1121" s="57" t="s">
        <v>180</v>
      </c>
      <c r="E1121" s="57" t="s">
        <v>181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176</v>
      </c>
      <c r="D1122" s="57" t="s">
        <v>180</v>
      </c>
      <c r="E1122" s="57" t="s">
        <v>181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176</v>
      </c>
      <c r="D1123" s="57" t="s">
        <v>177</v>
      </c>
      <c r="E1123" s="57" t="s">
        <v>181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176</v>
      </c>
      <c r="D1124" s="57" t="s">
        <v>180</v>
      </c>
      <c r="E1124" s="57" t="s">
        <v>178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176</v>
      </c>
      <c r="D1125" s="57" t="s">
        <v>180</v>
      </c>
      <c r="E1125" s="57" t="s">
        <v>181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176</v>
      </c>
      <c r="D1126" s="57" t="s">
        <v>180</v>
      </c>
      <c r="E1126" s="57" t="s">
        <v>181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176</v>
      </c>
      <c r="D1127" s="57" t="s">
        <v>177</v>
      </c>
      <c r="E1127" s="57" t="s">
        <v>178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176</v>
      </c>
      <c r="D1128" s="57" t="s">
        <v>177</v>
      </c>
      <c r="E1128" s="57" t="s">
        <v>178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176</v>
      </c>
      <c r="D1129" s="57" t="s">
        <v>180</v>
      </c>
      <c r="E1129" s="57" t="s">
        <v>181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176</v>
      </c>
      <c r="D1130" s="57" t="s">
        <v>180</v>
      </c>
      <c r="E1130" s="57" t="s">
        <v>181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176</v>
      </c>
      <c r="D1131" s="57" t="s">
        <v>180</v>
      </c>
      <c r="E1131" s="57" t="s">
        <v>181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176</v>
      </c>
      <c r="D1132" s="57" t="s">
        <v>180</v>
      </c>
      <c r="E1132" s="57" t="s">
        <v>181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176</v>
      </c>
      <c r="D1133" s="57" t="s">
        <v>177</v>
      </c>
      <c r="E1133" s="57" t="s">
        <v>178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176</v>
      </c>
      <c r="D1134" s="57" t="s">
        <v>180</v>
      </c>
      <c r="E1134" s="57" t="s">
        <v>181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176</v>
      </c>
      <c r="D1135" s="57" t="s">
        <v>180</v>
      </c>
      <c r="E1135" s="57" t="s">
        <v>178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176</v>
      </c>
      <c r="D1136" s="57" t="s">
        <v>177</v>
      </c>
      <c r="E1136" s="57" t="s">
        <v>181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176</v>
      </c>
      <c r="D1137" s="57" t="s">
        <v>180</v>
      </c>
      <c r="E1137" s="57" t="s">
        <v>181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176</v>
      </c>
      <c r="D1138" s="57" t="s">
        <v>180</v>
      </c>
      <c r="E1138" s="57" t="s">
        <v>181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176</v>
      </c>
      <c r="D1139" s="57" t="s">
        <v>177</v>
      </c>
      <c r="E1139" s="57" t="s">
        <v>178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176</v>
      </c>
      <c r="D1140" s="57" t="s">
        <v>180</v>
      </c>
      <c r="E1140" s="57" t="s">
        <v>178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176</v>
      </c>
      <c r="D1141" s="57" t="s">
        <v>177</v>
      </c>
      <c r="E1141" s="57" t="s">
        <v>178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176</v>
      </c>
      <c r="D1142" s="57" t="s">
        <v>177</v>
      </c>
      <c r="E1142" s="57" t="s">
        <v>178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176</v>
      </c>
      <c r="D1143" s="57" t="s">
        <v>180</v>
      </c>
      <c r="E1143" s="57" t="s">
        <v>178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176</v>
      </c>
      <c r="D1144" s="57" t="s">
        <v>177</v>
      </c>
      <c r="E1144" s="57" t="s">
        <v>178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176</v>
      </c>
      <c r="D1145" s="57" t="s">
        <v>180</v>
      </c>
      <c r="E1145" s="57" t="s">
        <v>181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176</v>
      </c>
      <c r="D1146" s="57" t="s">
        <v>180</v>
      </c>
      <c r="E1146" s="57" t="s">
        <v>178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176</v>
      </c>
      <c r="D1147" s="57" t="s">
        <v>180</v>
      </c>
      <c r="E1147" s="57" t="s">
        <v>178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176</v>
      </c>
      <c r="D1148" s="57" t="s">
        <v>180</v>
      </c>
      <c r="E1148" s="57" t="s">
        <v>181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176</v>
      </c>
      <c r="D1149" s="57" t="s">
        <v>177</v>
      </c>
      <c r="E1149" s="57" t="s">
        <v>178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176</v>
      </c>
      <c r="D1150" s="57" t="s">
        <v>180</v>
      </c>
      <c r="E1150" s="57" t="s">
        <v>178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176</v>
      </c>
      <c r="D1151" s="57" t="s">
        <v>180</v>
      </c>
      <c r="E1151" s="57" t="s">
        <v>181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176</v>
      </c>
      <c r="D1152" s="57" t="s">
        <v>180</v>
      </c>
      <c r="E1152" s="57" t="s">
        <v>181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176</v>
      </c>
      <c r="D1153" s="57" t="s">
        <v>180</v>
      </c>
      <c r="E1153" s="57" t="s">
        <v>178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176</v>
      </c>
      <c r="D1154" s="57" t="s">
        <v>180</v>
      </c>
      <c r="E1154" s="57" t="s">
        <v>181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176</v>
      </c>
      <c r="D1155" s="57" t="s">
        <v>177</v>
      </c>
      <c r="E1155" s="57" t="s">
        <v>178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176</v>
      </c>
      <c r="D1156" s="57" t="s">
        <v>177</v>
      </c>
      <c r="E1156" s="57" t="s">
        <v>178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176</v>
      </c>
      <c r="D1157" s="57" t="s">
        <v>180</v>
      </c>
      <c r="E1157" s="57" t="s">
        <v>178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176</v>
      </c>
      <c r="D1158" s="57" t="s">
        <v>177</v>
      </c>
      <c r="E1158" s="57" t="s">
        <v>178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176</v>
      </c>
      <c r="D1159" s="57" t="s">
        <v>177</v>
      </c>
      <c r="E1159" s="57" t="s">
        <v>178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176</v>
      </c>
      <c r="D1160" s="57" t="s">
        <v>180</v>
      </c>
      <c r="E1160" s="57" t="s">
        <v>178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176</v>
      </c>
      <c r="D1161" s="57" t="s">
        <v>180</v>
      </c>
      <c r="E1161" s="57" t="s">
        <v>181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176</v>
      </c>
      <c r="D1162" s="57" t="s">
        <v>177</v>
      </c>
      <c r="E1162" s="57" t="s">
        <v>178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176</v>
      </c>
      <c r="D1163" s="57" t="s">
        <v>180</v>
      </c>
      <c r="E1163" s="57" t="s">
        <v>181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176</v>
      </c>
      <c r="D1164" s="57" t="s">
        <v>180</v>
      </c>
      <c r="E1164" s="57" t="s">
        <v>178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176</v>
      </c>
      <c r="D1165" s="57" t="s">
        <v>177</v>
      </c>
      <c r="E1165" s="57" t="s">
        <v>178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176</v>
      </c>
      <c r="D1166" s="57" t="s">
        <v>177</v>
      </c>
      <c r="E1166" s="57" t="s">
        <v>178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176</v>
      </c>
      <c r="D1167" s="57" t="s">
        <v>177</v>
      </c>
      <c r="E1167" s="57" t="s">
        <v>181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176</v>
      </c>
      <c r="D1168" s="57" t="s">
        <v>177</v>
      </c>
      <c r="E1168" s="57" t="s">
        <v>178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176</v>
      </c>
      <c r="D1169" s="57" t="s">
        <v>180</v>
      </c>
      <c r="E1169" s="57" t="s">
        <v>178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189</v>
      </c>
      <c r="C1170" s="57" t="s">
        <v>176</v>
      </c>
      <c r="D1170" s="57" t="s">
        <v>180</v>
      </c>
      <c r="E1170" s="57" t="s">
        <v>182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176</v>
      </c>
      <c r="D1171" s="57" t="s">
        <v>180</v>
      </c>
      <c r="E1171" s="57" t="s">
        <v>181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176</v>
      </c>
      <c r="D1172" s="57" t="s">
        <v>177</v>
      </c>
      <c r="E1172" s="57" t="s">
        <v>178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176</v>
      </c>
      <c r="D1173" s="57" t="s">
        <v>180</v>
      </c>
      <c r="E1173" s="57" t="s">
        <v>178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176</v>
      </c>
      <c r="D1174" s="57" t="s">
        <v>177</v>
      </c>
      <c r="E1174" s="57" t="s">
        <v>178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176</v>
      </c>
      <c r="D1175" s="57" t="s">
        <v>180</v>
      </c>
      <c r="E1175" s="57" t="s">
        <v>181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176</v>
      </c>
      <c r="D1176" s="57" t="s">
        <v>180</v>
      </c>
      <c r="E1176" s="57" t="s">
        <v>181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176</v>
      </c>
      <c r="D1177" s="57" t="s">
        <v>180</v>
      </c>
      <c r="E1177" s="57" t="s">
        <v>178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176</v>
      </c>
      <c r="D1178" s="57" t="s">
        <v>180</v>
      </c>
      <c r="E1178" s="57" t="s">
        <v>178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176</v>
      </c>
      <c r="D1179" s="57" t="s">
        <v>177</v>
      </c>
      <c r="E1179" s="57" t="s">
        <v>178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176</v>
      </c>
      <c r="D1180" s="57" t="s">
        <v>177</v>
      </c>
      <c r="E1180" s="57" t="s">
        <v>178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176</v>
      </c>
      <c r="D1181" s="57" t="s">
        <v>180</v>
      </c>
      <c r="E1181" s="57" t="s">
        <v>178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176</v>
      </c>
      <c r="D1182" s="57" t="s">
        <v>177</v>
      </c>
      <c r="E1182" s="57" t="s">
        <v>178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176</v>
      </c>
      <c r="D1183" s="57" t="s">
        <v>177</v>
      </c>
      <c r="E1183" s="57" t="s">
        <v>181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176</v>
      </c>
      <c r="D1184" s="57" t="s">
        <v>180</v>
      </c>
      <c r="E1184" s="57" t="s">
        <v>178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176</v>
      </c>
      <c r="D1185" s="57" t="s">
        <v>180</v>
      </c>
      <c r="E1185" s="57" t="s">
        <v>178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176</v>
      </c>
      <c r="D1186" s="57" t="s">
        <v>180</v>
      </c>
      <c r="E1186" s="57" t="s">
        <v>178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176</v>
      </c>
      <c r="D1187" s="57" t="s">
        <v>180</v>
      </c>
      <c r="E1187" s="57" t="s">
        <v>178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190</v>
      </c>
      <c r="C1188" s="57" t="s">
        <v>176</v>
      </c>
      <c r="D1188" s="57" t="s">
        <v>180</v>
      </c>
      <c r="E1188" s="57" t="s">
        <v>182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176</v>
      </c>
      <c r="D1189" s="57" t="s">
        <v>180</v>
      </c>
      <c r="E1189" s="57" t="s">
        <v>178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176</v>
      </c>
      <c r="D1190" s="57" t="s">
        <v>180</v>
      </c>
      <c r="E1190" s="57" t="s">
        <v>178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176</v>
      </c>
      <c r="D1191" s="57" t="s">
        <v>177</v>
      </c>
      <c r="E1191" s="57" t="s">
        <v>178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176</v>
      </c>
      <c r="D1192" s="57" t="s">
        <v>177</v>
      </c>
      <c r="E1192" s="57" t="s">
        <v>181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176</v>
      </c>
      <c r="D1193" s="57" t="s">
        <v>180</v>
      </c>
      <c r="E1193" s="57" t="s">
        <v>178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176</v>
      </c>
      <c r="D1194" s="57" t="s">
        <v>180</v>
      </c>
      <c r="E1194" s="57" t="s">
        <v>178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176</v>
      </c>
      <c r="D1195" s="57" t="s">
        <v>180</v>
      </c>
      <c r="E1195" s="57" t="s">
        <v>178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176</v>
      </c>
      <c r="D1196" s="57" t="s">
        <v>180</v>
      </c>
      <c r="E1196" s="57" t="s">
        <v>178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176</v>
      </c>
      <c r="D1197" s="57" t="s">
        <v>177</v>
      </c>
      <c r="E1197" s="57" t="s">
        <v>178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176</v>
      </c>
      <c r="D1198" s="57" t="s">
        <v>177</v>
      </c>
      <c r="E1198" s="57" t="s">
        <v>181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176</v>
      </c>
      <c r="D1199" s="57" t="s">
        <v>177</v>
      </c>
      <c r="E1199" s="57" t="s">
        <v>178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176</v>
      </c>
      <c r="D1200" s="57" t="s">
        <v>180</v>
      </c>
      <c r="E1200" s="57" t="s">
        <v>178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190</v>
      </c>
      <c r="C1201" s="57" t="s">
        <v>176</v>
      </c>
      <c r="D1201" s="57" t="s">
        <v>180</v>
      </c>
      <c r="E1201" s="57" t="s">
        <v>182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176</v>
      </c>
      <c r="D1202" s="57" t="s">
        <v>180</v>
      </c>
      <c r="E1202" s="57" t="s">
        <v>181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176</v>
      </c>
      <c r="D1203" s="57" t="s">
        <v>180</v>
      </c>
      <c r="E1203" s="57" t="s">
        <v>181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176</v>
      </c>
      <c r="D1204" s="57" t="s">
        <v>177</v>
      </c>
      <c r="E1204" s="57" t="s">
        <v>178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176</v>
      </c>
      <c r="D1205" s="57" t="s">
        <v>177</v>
      </c>
      <c r="E1205" s="57" t="s">
        <v>178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176</v>
      </c>
      <c r="D1206" s="57" t="s">
        <v>177</v>
      </c>
      <c r="E1206" s="57" t="s">
        <v>178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176</v>
      </c>
      <c r="D1207" s="57" t="s">
        <v>180</v>
      </c>
      <c r="E1207" s="57" t="s">
        <v>181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176</v>
      </c>
      <c r="D1208" s="57" t="s">
        <v>180</v>
      </c>
      <c r="E1208" s="57" t="s">
        <v>178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176</v>
      </c>
      <c r="D1209" s="57" t="s">
        <v>180</v>
      </c>
      <c r="E1209" s="57" t="s">
        <v>181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179</v>
      </c>
      <c r="D1210" s="57" t="s">
        <v>180</v>
      </c>
      <c r="E1210" s="57" t="s">
        <v>181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179</v>
      </c>
      <c r="D1211" s="57" t="s">
        <v>180</v>
      </c>
      <c r="E1211" s="57" t="s">
        <v>178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179</v>
      </c>
      <c r="D1212" s="57" t="s">
        <v>177</v>
      </c>
      <c r="E1212" s="57" t="s">
        <v>181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179</v>
      </c>
      <c r="D1213" s="57" t="s">
        <v>180</v>
      </c>
      <c r="E1213" s="57" t="s">
        <v>181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179</v>
      </c>
      <c r="D1214" s="57" t="s">
        <v>177</v>
      </c>
      <c r="E1214" s="57" t="s">
        <v>178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179</v>
      </c>
      <c r="D1215" s="57" t="s">
        <v>180</v>
      </c>
      <c r="E1215" s="57" t="s">
        <v>178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179</v>
      </c>
      <c r="D1216" s="57" t="s">
        <v>180</v>
      </c>
      <c r="E1216" s="57" t="s">
        <v>181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179</v>
      </c>
      <c r="D1217" s="57" t="s">
        <v>180</v>
      </c>
      <c r="E1217" s="57" t="s">
        <v>178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179</v>
      </c>
      <c r="D1218" s="57" t="s">
        <v>177</v>
      </c>
      <c r="E1218" s="57" t="s">
        <v>178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179</v>
      </c>
      <c r="D1219" s="57" t="s">
        <v>180</v>
      </c>
      <c r="E1219" s="57" t="s">
        <v>181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179</v>
      </c>
      <c r="D1220" s="57" t="s">
        <v>177</v>
      </c>
      <c r="E1220" s="57" t="s">
        <v>181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179</v>
      </c>
      <c r="D1221" s="57" t="s">
        <v>177</v>
      </c>
      <c r="E1221" s="57" t="s">
        <v>178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179</v>
      </c>
      <c r="D1222" s="57" t="s">
        <v>180</v>
      </c>
      <c r="E1222" s="57" t="s">
        <v>181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179</v>
      </c>
      <c r="D1223" s="57" t="s">
        <v>180</v>
      </c>
      <c r="E1223" s="57" t="s">
        <v>178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179</v>
      </c>
      <c r="D1224" s="57" t="s">
        <v>180</v>
      </c>
      <c r="E1224" s="57" t="s">
        <v>178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179</v>
      </c>
      <c r="D1225" s="57" t="s">
        <v>180</v>
      </c>
      <c r="E1225" s="57" t="s">
        <v>178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179</v>
      </c>
      <c r="D1226" s="57" t="s">
        <v>177</v>
      </c>
      <c r="E1226" s="57" t="s">
        <v>178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179</v>
      </c>
      <c r="D1227" s="57" t="s">
        <v>180</v>
      </c>
      <c r="E1227" s="57" t="s">
        <v>178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179</v>
      </c>
      <c r="D1228" s="57" t="s">
        <v>177</v>
      </c>
      <c r="E1228" s="57" t="s">
        <v>181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179</v>
      </c>
      <c r="D1229" s="57" t="s">
        <v>177</v>
      </c>
      <c r="E1229" s="57" t="s">
        <v>178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179</v>
      </c>
      <c r="D1230" s="57" t="s">
        <v>180</v>
      </c>
      <c r="E1230" s="57" t="s">
        <v>181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179</v>
      </c>
      <c r="D1231" s="57" t="s">
        <v>180</v>
      </c>
      <c r="E1231" s="57" t="s">
        <v>181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179</v>
      </c>
      <c r="D1232" s="57" t="s">
        <v>177</v>
      </c>
      <c r="E1232" s="57" t="s">
        <v>178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179</v>
      </c>
      <c r="D1233" s="57" t="s">
        <v>177</v>
      </c>
      <c r="E1233" s="57" t="s">
        <v>178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179</v>
      </c>
      <c r="D1234" s="57" t="s">
        <v>177</v>
      </c>
      <c r="E1234" s="57" t="s">
        <v>178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179</v>
      </c>
      <c r="D1235" s="57" t="s">
        <v>180</v>
      </c>
      <c r="E1235" s="57" t="s">
        <v>178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179</v>
      </c>
      <c r="D1236" s="57" t="s">
        <v>180</v>
      </c>
      <c r="E1236" s="57" t="s">
        <v>181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179</v>
      </c>
      <c r="D1237" s="57" t="s">
        <v>180</v>
      </c>
      <c r="E1237" s="57" t="s">
        <v>181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179</v>
      </c>
      <c r="D1238" s="57" t="s">
        <v>177</v>
      </c>
      <c r="E1238" s="57" t="s">
        <v>181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179</v>
      </c>
      <c r="D1239" s="57" t="s">
        <v>180</v>
      </c>
      <c r="E1239" s="57" t="s">
        <v>181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179</v>
      </c>
      <c r="D1240" s="57" t="s">
        <v>177</v>
      </c>
      <c r="E1240" s="57" t="s">
        <v>178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179</v>
      </c>
      <c r="D1241" s="57" t="s">
        <v>180</v>
      </c>
      <c r="E1241" s="57" t="s">
        <v>178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179</v>
      </c>
      <c r="D1242" s="57" t="s">
        <v>180</v>
      </c>
      <c r="E1242" s="57" t="s">
        <v>181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179</v>
      </c>
      <c r="D1243" s="57" t="s">
        <v>177</v>
      </c>
      <c r="E1243" s="57" t="s">
        <v>178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179</v>
      </c>
      <c r="D1244" s="57" t="s">
        <v>177</v>
      </c>
      <c r="E1244" s="57" t="s">
        <v>178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179</v>
      </c>
      <c r="D1245" s="57" t="s">
        <v>177</v>
      </c>
      <c r="E1245" s="57" t="s">
        <v>181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179</v>
      </c>
      <c r="D1246" s="57" t="s">
        <v>180</v>
      </c>
      <c r="E1246" s="57" t="s">
        <v>181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179</v>
      </c>
      <c r="D1247" s="57" t="s">
        <v>177</v>
      </c>
      <c r="E1247" s="57" t="s">
        <v>178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179</v>
      </c>
      <c r="D1248" s="57" t="s">
        <v>180</v>
      </c>
      <c r="E1248" s="57" t="s">
        <v>178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179</v>
      </c>
      <c r="D1249" s="57" t="s">
        <v>180</v>
      </c>
      <c r="E1249" s="57" t="s">
        <v>178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179</v>
      </c>
      <c r="D1250" s="57" t="s">
        <v>177</v>
      </c>
      <c r="E1250" s="57" t="s">
        <v>178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179</v>
      </c>
      <c r="D1251" s="57" t="s">
        <v>177</v>
      </c>
      <c r="E1251" s="57" t="s">
        <v>178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179</v>
      </c>
      <c r="D1252" s="57" t="s">
        <v>177</v>
      </c>
      <c r="E1252" s="57" t="s">
        <v>178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179</v>
      </c>
      <c r="D1253" s="57" t="s">
        <v>177</v>
      </c>
      <c r="E1253" s="57" t="s">
        <v>178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179</v>
      </c>
      <c r="D1254" s="57" t="s">
        <v>180</v>
      </c>
      <c r="E1254" s="57" t="s">
        <v>181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179</v>
      </c>
      <c r="D1255" s="57" t="s">
        <v>180</v>
      </c>
      <c r="E1255" s="57" t="s">
        <v>178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179</v>
      </c>
      <c r="D1256" s="57" t="s">
        <v>177</v>
      </c>
      <c r="E1256" s="57" t="s">
        <v>178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179</v>
      </c>
      <c r="D1257" s="57" t="s">
        <v>180</v>
      </c>
      <c r="E1257" s="57" t="s">
        <v>181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179</v>
      </c>
      <c r="D1258" s="57" t="s">
        <v>180</v>
      </c>
      <c r="E1258" s="57" t="s">
        <v>178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179</v>
      </c>
      <c r="D1259" s="57" t="s">
        <v>180</v>
      </c>
      <c r="E1259" s="57" t="s">
        <v>178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179</v>
      </c>
      <c r="D1260" s="57" t="s">
        <v>177</v>
      </c>
      <c r="E1260" s="57" t="s">
        <v>178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179</v>
      </c>
      <c r="D1261" s="57" t="s">
        <v>180</v>
      </c>
      <c r="E1261" s="57" t="s">
        <v>181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179</v>
      </c>
      <c r="D1262" s="57" t="s">
        <v>180</v>
      </c>
      <c r="E1262" s="57" t="s">
        <v>181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179</v>
      </c>
      <c r="D1263" s="57" t="s">
        <v>180</v>
      </c>
      <c r="E1263" s="57" t="s">
        <v>178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179</v>
      </c>
      <c r="D1264" s="57" t="s">
        <v>177</v>
      </c>
      <c r="E1264" s="57" t="s">
        <v>178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179</v>
      </c>
      <c r="D1265" s="57" t="s">
        <v>180</v>
      </c>
      <c r="E1265" s="57" t="s">
        <v>178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176</v>
      </c>
      <c r="D1266" s="57" t="s">
        <v>180</v>
      </c>
      <c r="E1266" s="57" t="s">
        <v>181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176</v>
      </c>
      <c r="D1267" s="57" t="s">
        <v>177</v>
      </c>
      <c r="E1267" s="57" t="s">
        <v>181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176</v>
      </c>
      <c r="D1268" s="57" t="s">
        <v>177</v>
      </c>
      <c r="E1268" s="57" t="s">
        <v>181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176</v>
      </c>
      <c r="D1269" s="57" t="s">
        <v>180</v>
      </c>
      <c r="E1269" s="57" t="s">
        <v>181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176</v>
      </c>
      <c r="D1270" s="57" t="s">
        <v>177</v>
      </c>
      <c r="E1270" s="57" t="s">
        <v>178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176</v>
      </c>
      <c r="D1271" s="57" t="s">
        <v>180</v>
      </c>
      <c r="E1271" s="57" t="s">
        <v>181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179</v>
      </c>
      <c r="D1272" s="57" t="s">
        <v>180</v>
      </c>
      <c r="E1272" s="57" t="s">
        <v>178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179</v>
      </c>
      <c r="D1273" s="57" t="s">
        <v>180</v>
      </c>
      <c r="E1273" s="57" t="s">
        <v>181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179</v>
      </c>
      <c r="D1274" s="57" t="s">
        <v>177</v>
      </c>
      <c r="E1274" s="57" t="s">
        <v>178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179</v>
      </c>
      <c r="D1275" s="57" t="s">
        <v>180</v>
      </c>
      <c r="E1275" s="57" t="s">
        <v>181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179</v>
      </c>
      <c r="D1276" s="57" t="s">
        <v>180</v>
      </c>
      <c r="E1276" s="57" t="s">
        <v>178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179</v>
      </c>
      <c r="D1277" s="57" t="s">
        <v>177</v>
      </c>
      <c r="E1277" s="57" t="s">
        <v>178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179</v>
      </c>
      <c r="D1278" s="57" t="s">
        <v>180</v>
      </c>
      <c r="E1278" s="57" t="s">
        <v>181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179</v>
      </c>
      <c r="D1279" s="57" t="s">
        <v>177</v>
      </c>
      <c r="E1279" s="57" t="s">
        <v>178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179</v>
      </c>
      <c r="D1280" s="57" t="s">
        <v>180</v>
      </c>
      <c r="E1280" s="57" t="s">
        <v>181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179</v>
      </c>
      <c r="D1281" s="57" t="s">
        <v>180</v>
      </c>
      <c r="E1281" s="57" t="s">
        <v>178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179</v>
      </c>
      <c r="D1282" s="57" t="s">
        <v>177</v>
      </c>
      <c r="E1282" s="57" t="s">
        <v>181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179</v>
      </c>
      <c r="D1283" s="57" t="s">
        <v>177</v>
      </c>
      <c r="E1283" s="57" t="s">
        <v>178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179</v>
      </c>
      <c r="D1284" s="57" t="s">
        <v>177</v>
      </c>
      <c r="E1284" s="57" t="s">
        <v>178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179</v>
      </c>
      <c r="D1285" s="57" t="s">
        <v>177</v>
      </c>
      <c r="E1285" s="57" t="s">
        <v>181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179</v>
      </c>
      <c r="D1286" s="57" t="s">
        <v>177</v>
      </c>
      <c r="E1286" s="57" t="s">
        <v>178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179</v>
      </c>
      <c r="D1287" s="57" t="s">
        <v>180</v>
      </c>
      <c r="E1287" s="57" t="s">
        <v>178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179</v>
      </c>
      <c r="D1288" s="57" t="s">
        <v>180</v>
      </c>
      <c r="E1288" s="57" t="s">
        <v>181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179</v>
      </c>
      <c r="D1289" s="57" t="s">
        <v>180</v>
      </c>
      <c r="E1289" s="57" t="s">
        <v>181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179</v>
      </c>
      <c r="D1290" s="57" t="s">
        <v>180</v>
      </c>
      <c r="E1290" s="57" t="s">
        <v>181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179</v>
      </c>
      <c r="D1291" s="57" t="s">
        <v>177</v>
      </c>
      <c r="E1291" s="57" t="s">
        <v>178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179</v>
      </c>
      <c r="D1292" s="57" t="s">
        <v>177</v>
      </c>
      <c r="E1292" s="57" t="s">
        <v>181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179</v>
      </c>
      <c r="D1293" s="57" t="s">
        <v>180</v>
      </c>
      <c r="E1293" s="57" t="s">
        <v>178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179</v>
      </c>
      <c r="D1294" s="57" t="s">
        <v>180</v>
      </c>
      <c r="E1294" s="57" t="s">
        <v>178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179</v>
      </c>
      <c r="D1295" s="57" t="s">
        <v>180</v>
      </c>
      <c r="E1295" s="57" t="s">
        <v>178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179</v>
      </c>
      <c r="D1296" s="57" t="s">
        <v>177</v>
      </c>
      <c r="E1296" s="57" t="s">
        <v>178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179</v>
      </c>
      <c r="D1297" s="57" t="s">
        <v>180</v>
      </c>
      <c r="E1297" s="57" t="s">
        <v>181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179</v>
      </c>
      <c r="D1298" s="57" t="s">
        <v>180</v>
      </c>
      <c r="E1298" s="57" t="s">
        <v>181</v>
      </c>
      <c r="F1298" s="57">
        <f t="shared" ref="F1298:F152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179</v>
      </c>
      <c r="D1299" s="57" t="s">
        <v>177</v>
      </c>
      <c r="E1299" s="57" t="s">
        <v>178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179</v>
      </c>
      <c r="D1300" s="57" t="s">
        <v>177</v>
      </c>
      <c r="E1300" s="57" t="s">
        <v>178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179</v>
      </c>
      <c r="D1301" s="57" t="s">
        <v>180</v>
      </c>
      <c r="E1301" s="57" t="s">
        <v>178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179</v>
      </c>
      <c r="D1302" s="57" t="s">
        <v>177</v>
      </c>
      <c r="E1302" s="57" t="s">
        <v>178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179</v>
      </c>
      <c r="D1303" s="57" t="s">
        <v>177</v>
      </c>
      <c r="E1303" s="57" t="s">
        <v>178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179</v>
      </c>
      <c r="D1304" s="57" t="s">
        <v>180</v>
      </c>
      <c r="E1304" s="57" t="s">
        <v>178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179</v>
      </c>
      <c r="D1305" s="57" t="s">
        <v>177</v>
      </c>
      <c r="E1305" s="57" t="s">
        <v>178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179</v>
      </c>
      <c r="D1306" s="57" t="s">
        <v>177</v>
      </c>
      <c r="E1306" s="57" t="s">
        <v>178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179</v>
      </c>
      <c r="D1307" s="57" t="s">
        <v>180</v>
      </c>
      <c r="E1307" s="57" t="s">
        <v>178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179</v>
      </c>
      <c r="D1308" s="57" t="s">
        <v>180</v>
      </c>
      <c r="E1308" s="57" t="s">
        <v>178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179</v>
      </c>
      <c r="D1309" s="57" t="s">
        <v>180</v>
      </c>
      <c r="E1309" s="57" t="s">
        <v>178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179</v>
      </c>
      <c r="D1310" s="57" t="s">
        <v>180</v>
      </c>
      <c r="E1310" s="57" t="s">
        <v>178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179</v>
      </c>
      <c r="D1311" s="57" t="s">
        <v>177</v>
      </c>
      <c r="E1311" s="57" t="s">
        <v>178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179</v>
      </c>
      <c r="D1312" s="57" t="s">
        <v>180</v>
      </c>
      <c r="E1312" s="57" t="s">
        <v>178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179</v>
      </c>
      <c r="D1313" s="57" t="s">
        <v>180</v>
      </c>
      <c r="E1313" s="57" t="s">
        <v>181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179</v>
      </c>
      <c r="D1314" s="57" t="s">
        <v>180</v>
      </c>
      <c r="E1314" s="57" t="s">
        <v>181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179</v>
      </c>
      <c r="D1315" s="57" t="s">
        <v>177</v>
      </c>
      <c r="E1315" s="57" t="s">
        <v>178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179</v>
      </c>
      <c r="D1316" s="57" t="s">
        <v>177</v>
      </c>
      <c r="E1316" s="57" t="s">
        <v>178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179</v>
      </c>
      <c r="D1317" s="57" t="s">
        <v>180</v>
      </c>
      <c r="E1317" s="57" t="s">
        <v>178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179</v>
      </c>
      <c r="D1318" s="57" t="s">
        <v>180</v>
      </c>
      <c r="E1318" s="57" t="s">
        <v>181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179</v>
      </c>
      <c r="D1319" s="57" t="s">
        <v>180</v>
      </c>
      <c r="E1319" s="57" t="s">
        <v>181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179</v>
      </c>
      <c r="D1320" s="57" t="s">
        <v>177</v>
      </c>
      <c r="E1320" s="57" t="s">
        <v>178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179</v>
      </c>
      <c r="D1321" s="57" t="s">
        <v>177</v>
      </c>
      <c r="E1321" s="57" t="s">
        <v>181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179</v>
      </c>
      <c r="D1322" s="57" t="s">
        <v>180</v>
      </c>
      <c r="E1322" s="57" t="s">
        <v>181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179</v>
      </c>
      <c r="D1323" s="57" t="s">
        <v>180</v>
      </c>
      <c r="E1323" s="57" t="s">
        <v>181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179</v>
      </c>
      <c r="D1324" s="57" t="s">
        <v>177</v>
      </c>
      <c r="E1324" s="57" t="s">
        <v>178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179</v>
      </c>
      <c r="D1325" s="57" t="s">
        <v>180</v>
      </c>
      <c r="E1325" s="57" t="s">
        <v>181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179</v>
      </c>
      <c r="D1326" s="57" t="s">
        <v>177</v>
      </c>
      <c r="E1326" s="57" t="s">
        <v>178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179</v>
      </c>
      <c r="D1327" s="57" t="s">
        <v>180</v>
      </c>
      <c r="E1327" s="57" t="s">
        <v>178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179</v>
      </c>
      <c r="D1328" s="57" t="s">
        <v>177</v>
      </c>
      <c r="E1328" s="57" t="s">
        <v>181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179</v>
      </c>
      <c r="D1329" s="57" t="s">
        <v>177</v>
      </c>
      <c r="E1329" s="57" t="s">
        <v>181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179</v>
      </c>
      <c r="D1330" s="57" t="s">
        <v>177</v>
      </c>
      <c r="E1330" s="57" t="s">
        <v>181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179</v>
      </c>
      <c r="D1331" s="57" t="s">
        <v>177</v>
      </c>
      <c r="E1331" s="57" t="s">
        <v>181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179</v>
      </c>
      <c r="D1332" s="57" t="s">
        <v>180</v>
      </c>
      <c r="E1332" s="57" t="s">
        <v>181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179</v>
      </c>
      <c r="D1333" s="57" t="s">
        <v>177</v>
      </c>
      <c r="E1333" s="57" t="s">
        <v>178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179</v>
      </c>
      <c r="D1334" s="57" t="s">
        <v>180</v>
      </c>
      <c r="E1334" s="57" t="s">
        <v>178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184</v>
      </c>
      <c r="C1335" s="57" t="s">
        <v>179</v>
      </c>
      <c r="D1335" s="57" t="s">
        <v>180</v>
      </c>
      <c r="E1335" s="57" t="s">
        <v>178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  <c r="L1335" s="57">
        <v>1.0</v>
      </c>
    </row>
    <row r="1336">
      <c r="A1336" s="70">
        <v>44705.0</v>
      </c>
      <c r="B1336" s="57" t="s">
        <v>144</v>
      </c>
      <c r="C1336" s="57" t="s">
        <v>179</v>
      </c>
      <c r="D1336" s="57" t="s">
        <v>180</v>
      </c>
      <c r="E1336" s="57" t="s">
        <v>178</v>
      </c>
      <c r="F1336" s="57">
        <f t="shared" si="14"/>
        <v>0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  <c r="L1336" s="57">
        <v>5.0</v>
      </c>
    </row>
    <row r="1337">
      <c r="A1337" s="70">
        <v>44705.0</v>
      </c>
      <c r="B1337" s="57" t="s">
        <v>184</v>
      </c>
      <c r="C1337" s="57" t="s">
        <v>179</v>
      </c>
      <c r="D1337" s="57" t="s">
        <v>180</v>
      </c>
      <c r="E1337" s="57" t="s">
        <v>181</v>
      </c>
      <c r="F1337" s="57">
        <f t="shared" si="14"/>
        <v>0</v>
      </c>
      <c r="G1337" s="57">
        <v>0.0</v>
      </c>
      <c r="H1337" s="57">
        <v>7.16</v>
      </c>
      <c r="I1337" s="57">
        <v>1.891</v>
      </c>
      <c r="J1337" s="33">
        <f t="shared" si="2"/>
        <v>7.16</v>
      </c>
      <c r="K1337" s="33">
        <f t="shared" si="3"/>
        <v>1.891</v>
      </c>
      <c r="L1337" s="57">
        <v>1.0</v>
      </c>
    </row>
    <row r="1338">
      <c r="A1338" s="70">
        <v>44705.0</v>
      </c>
      <c r="B1338" s="57" t="s">
        <v>185</v>
      </c>
      <c r="C1338" s="57" t="s">
        <v>179</v>
      </c>
      <c r="D1338" s="57" t="s">
        <v>180</v>
      </c>
      <c r="E1338" s="57" t="s">
        <v>178</v>
      </c>
      <c r="F1338" s="57">
        <f t="shared" si="14"/>
        <v>0</v>
      </c>
      <c r="G1338" s="57">
        <v>0.0</v>
      </c>
      <c r="H1338" s="57">
        <v>1.7686</v>
      </c>
      <c r="I1338" s="57">
        <v>0.232</v>
      </c>
      <c r="J1338" s="33">
        <f t="shared" si="2"/>
        <v>1.7686</v>
      </c>
      <c r="K1338" s="33">
        <f t="shared" si="3"/>
        <v>0.232</v>
      </c>
      <c r="L1338" s="57">
        <v>3.0</v>
      </c>
    </row>
    <row r="1339">
      <c r="A1339" s="70">
        <v>44705.0</v>
      </c>
      <c r="B1339" s="57" t="s">
        <v>185</v>
      </c>
      <c r="C1339" s="57" t="s">
        <v>179</v>
      </c>
      <c r="D1339" s="57" t="s">
        <v>180</v>
      </c>
      <c r="E1339" s="57" t="s">
        <v>178</v>
      </c>
      <c r="F1339" s="57">
        <f t="shared" si="14"/>
        <v>0</v>
      </c>
      <c r="G1339" s="57">
        <v>0.0</v>
      </c>
      <c r="H1339" s="57">
        <v>2.107</v>
      </c>
      <c r="I1339" s="57">
        <v>0.352</v>
      </c>
      <c r="J1339" s="33">
        <f t="shared" si="2"/>
        <v>2.107</v>
      </c>
      <c r="K1339" s="33">
        <f t="shared" si="3"/>
        <v>0.352</v>
      </c>
      <c r="L1339" s="57">
        <v>5.0</v>
      </c>
    </row>
    <row r="1340">
      <c r="A1340" s="70">
        <v>44705.0</v>
      </c>
      <c r="B1340" s="57" t="s">
        <v>144</v>
      </c>
      <c r="C1340" s="57" t="s">
        <v>179</v>
      </c>
      <c r="D1340" s="57" t="s">
        <v>180</v>
      </c>
      <c r="E1340" s="57" t="s">
        <v>178</v>
      </c>
      <c r="F1340" s="57">
        <f t="shared" si="14"/>
        <v>0</v>
      </c>
      <c r="G1340" s="57">
        <v>0.0</v>
      </c>
      <c r="H1340" s="57">
        <v>1.6819</v>
      </c>
      <c r="I1340" s="57">
        <v>0.242</v>
      </c>
      <c r="J1340" s="33">
        <f t="shared" si="2"/>
        <v>1.6819</v>
      </c>
      <c r="K1340" s="33">
        <f t="shared" si="3"/>
        <v>0.242</v>
      </c>
      <c r="L1340" s="57">
        <v>4.0</v>
      </c>
    </row>
    <row r="1341">
      <c r="A1341" s="70">
        <v>44705.0</v>
      </c>
      <c r="B1341" s="57" t="s">
        <v>144</v>
      </c>
      <c r="C1341" s="57" t="s">
        <v>179</v>
      </c>
      <c r="D1341" s="57" t="s">
        <v>180</v>
      </c>
      <c r="E1341" s="57" t="s">
        <v>181</v>
      </c>
      <c r="F1341" s="57">
        <f t="shared" si="14"/>
        <v>0</v>
      </c>
      <c r="G1341" s="57">
        <v>0.0</v>
      </c>
      <c r="H1341" s="57">
        <v>4.079</v>
      </c>
      <c r="I1341" s="57">
        <v>1.206</v>
      </c>
      <c r="J1341" s="33">
        <f t="shared" si="2"/>
        <v>4.079</v>
      </c>
      <c r="K1341" s="33">
        <f t="shared" si="3"/>
        <v>1.206</v>
      </c>
      <c r="L1341" s="57">
        <v>5.0</v>
      </c>
    </row>
    <row r="1342">
      <c r="A1342" s="70">
        <v>44705.0</v>
      </c>
      <c r="B1342" s="57" t="s">
        <v>184</v>
      </c>
      <c r="C1342" s="57" t="s">
        <v>179</v>
      </c>
      <c r="D1342" s="57" t="s">
        <v>180</v>
      </c>
      <c r="E1342" s="57" t="s">
        <v>181</v>
      </c>
      <c r="F1342" s="57">
        <f t="shared" si="14"/>
        <v>0</v>
      </c>
      <c r="G1342" s="57">
        <v>0.0</v>
      </c>
      <c r="H1342" s="57">
        <v>7.388</v>
      </c>
      <c r="I1342" s="57">
        <v>1.63</v>
      </c>
      <c r="J1342" s="33">
        <f t="shared" si="2"/>
        <v>7.388</v>
      </c>
      <c r="K1342" s="33">
        <f t="shared" si="3"/>
        <v>1.63</v>
      </c>
      <c r="L1342" s="57">
        <v>2.2</v>
      </c>
    </row>
    <row r="1343">
      <c r="A1343" s="70">
        <v>44705.0</v>
      </c>
      <c r="B1343" s="57" t="s">
        <v>184</v>
      </c>
      <c r="C1343" s="57" t="s">
        <v>179</v>
      </c>
      <c r="D1343" s="57" t="s">
        <v>180</v>
      </c>
      <c r="E1343" s="57" t="s">
        <v>178</v>
      </c>
      <c r="F1343" s="57">
        <f t="shared" si="14"/>
        <v>0</v>
      </c>
      <c r="G1343" s="57">
        <v>0.0</v>
      </c>
      <c r="H1343" s="57">
        <v>3.3835</v>
      </c>
      <c r="I1343" s="57">
        <v>0.579</v>
      </c>
      <c r="J1343" s="33">
        <f t="shared" si="2"/>
        <v>3.3835</v>
      </c>
      <c r="K1343" s="33">
        <f t="shared" si="3"/>
        <v>0.579</v>
      </c>
      <c r="L1343" s="57">
        <v>5.0</v>
      </c>
    </row>
    <row r="1344">
      <c r="A1344" s="70">
        <v>44705.0</v>
      </c>
      <c r="B1344" s="57" t="s">
        <v>184</v>
      </c>
      <c r="C1344" s="57" t="s">
        <v>179</v>
      </c>
      <c r="D1344" s="57" t="s">
        <v>180</v>
      </c>
      <c r="E1344" s="57" t="s">
        <v>178</v>
      </c>
      <c r="F1344" s="57">
        <f t="shared" si="14"/>
        <v>0</v>
      </c>
      <c r="G1344" s="57">
        <v>0.0</v>
      </c>
      <c r="H1344" s="57">
        <v>2.8246</v>
      </c>
      <c r="I1344" s="57">
        <v>0.47</v>
      </c>
      <c r="J1344" s="33">
        <f t="shared" si="2"/>
        <v>2.8246</v>
      </c>
      <c r="K1344" s="33">
        <f t="shared" si="3"/>
        <v>0.47</v>
      </c>
      <c r="L1344" s="57">
        <v>2.1</v>
      </c>
    </row>
    <row r="1345">
      <c r="A1345" s="70">
        <v>44705.0</v>
      </c>
      <c r="B1345" s="57" t="s">
        <v>184</v>
      </c>
      <c r="C1345" s="57" t="s">
        <v>179</v>
      </c>
      <c r="D1345" s="57" t="s">
        <v>180</v>
      </c>
      <c r="E1345" s="57" t="s">
        <v>178</v>
      </c>
      <c r="F1345" s="57">
        <f t="shared" si="14"/>
        <v>0</v>
      </c>
      <c r="G1345" s="57">
        <v>0.0</v>
      </c>
      <c r="H1345" s="57">
        <v>2.7036</v>
      </c>
      <c r="I1345" s="57">
        <v>0.347</v>
      </c>
      <c r="J1345" s="33">
        <f t="shared" si="2"/>
        <v>2.7036</v>
      </c>
      <c r="K1345" s="33">
        <f t="shared" si="3"/>
        <v>0.347</v>
      </c>
      <c r="L1345" s="57">
        <v>2.2</v>
      </c>
    </row>
    <row r="1346">
      <c r="A1346" s="70">
        <v>44705.0</v>
      </c>
      <c r="B1346" s="57" t="s">
        <v>144</v>
      </c>
      <c r="C1346" s="57" t="s">
        <v>179</v>
      </c>
      <c r="D1346" s="57" t="s">
        <v>180</v>
      </c>
      <c r="E1346" s="57" t="s">
        <v>181</v>
      </c>
      <c r="F1346" s="57">
        <f t="shared" si="14"/>
        <v>0</v>
      </c>
      <c r="G1346" s="57">
        <v>0.0</v>
      </c>
      <c r="H1346" s="57">
        <v>3.6718</v>
      </c>
      <c r="I1346" s="57">
        <v>1.028</v>
      </c>
      <c r="J1346" s="33">
        <f t="shared" si="2"/>
        <v>3.6718</v>
      </c>
      <c r="K1346" s="33">
        <f t="shared" si="3"/>
        <v>1.028</v>
      </c>
      <c r="L1346" s="57">
        <v>3.0</v>
      </c>
    </row>
    <row r="1347">
      <c r="A1347" s="70">
        <v>44705.0</v>
      </c>
      <c r="B1347" s="57" t="s">
        <v>144</v>
      </c>
      <c r="C1347" s="57" t="s">
        <v>179</v>
      </c>
      <c r="D1347" s="57" t="s">
        <v>180</v>
      </c>
      <c r="E1347" s="57" t="s">
        <v>181</v>
      </c>
      <c r="F1347" s="57">
        <f t="shared" si="14"/>
        <v>0</v>
      </c>
      <c r="G1347" s="57">
        <v>0.0</v>
      </c>
      <c r="H1347" s="57">
        <v>3.8396</v>
      </c>
      <c r="I1347" s="57">
        <v>1.329</v>
      </c>
      <c r="J1347" s="33">
        <f t="shared" si="2"/>
        <v>3.8396</v>
      </c>
      <c r="K1347" s="33">
        <f t="shared" si="3"/>
        <v>1.329</v>
      </c>
      <c r="L1347" s="57">
        <v>1.0</v>
      </c>
    </row>
    <row r="1348">
      <c r="A1348" s="70">
        <v>44705.0</v>
      </c>
      <c r="B1348" s="57" t="s">
        <v>184</v>
      </c>
      <c r="C1348" s="57" t="s">
        <v>179</v>
      </c>
      <c r="D1348" s="57" t="s">
        <v>180</v>
      </c>
      <c r="E1348" s="57" t="s">
        <v>181</v>
      </c>
      <c r="F1348" s="57">
        <f t="shared" si="14"/>
        <v>0</v>
      </c>
      <c r="G1348" s="57">
        <v>0.0</v>
      </c>
      <c r="H1348" s="57">
        <v>2.083</v>
      </c>
      <c r="I1348" s="57">
        <v>7.5051</v>
      </c>
      <c r="J1348" s="33">
        <f t="shared" si="2"/>
        <v>2.083</v>
      </c>
      <c r="K1348" s="33">
        <f t="shared" si="3"/>
        <v>7.5051</v>
      </c>
      <c r="L1348" s="57">
        <v>5.0</v>
      </c>
    </row>
    <row r="1349">
      <c r="A1349" s="70">
        <v>44705.0</v>
      </c>
      <c r="B1349" s="57" t="s">
        <v>185</v>
      </c>
      <c r="C1349" s="57" t="s">
        <v>179</v>
      </c>
      <c r="D1349" s="57" t="s">
        <v>180</v>
      </c>
      <c r="E1349" s="57" t="s">
        <v>181</v>
      </c>
      <c r="F1349" s="57">
        <f t="shared" si="14"/>
        <v>0</v>
      </c>
      <c r="G1349" s="57">
        <v>0.0</v>
      </c>
      <c r="H1349" s="57">
        <v>3.6192</v>
      </c>
      <c r="I1349" s="57">
        <v>1.092</v>
      </c>
      <c r="J1349" s="33">
        <f t="shared" si="2"/>
        <v>3.6192</v>
      </c>
      <c r="K1349" s="33">
        <f t="shared" si="3"/>
        <v>1.092</v>
      </c>
      <c r="L1349" s="57">
        <v>3.0</v>
      </c>
    </row>
    <row r="1350">
      <c r="A1350" s="70">
        <v>44705.0</v>
      </c>
      <c r="B1350" s="57" t="s">
        <v>185</v>
      </c>
      <c r="C1350" s="57" t="s">
        <v>179</v>
      </c>
      <c r="D1350" s="57" t="s">
        <v>180</v>
      </c>
      <c r="E1350" s="57" t="s">
        <v>181</v>
      </c>
      <c r="F1350" s="57">
        <f t="shared" si="14"/>
        <v>0</v>
      </c>
      <c r="G1350" s="57">
        <v>0.0</v>
      </c>
      <c r="H1350" s="57">
        <v>4.6834</v>
      </c>
      <c r="I1350" s="57">
        <v>1.269</v>
      </c>
      <c r="J1350" s="33">
        <f t="shared" si="2"/>
        <v>4.6834</v>
      </c>
      <c r="K1350" s="33">
        <f t="shared" si="3"/>
        <v>1.269</v>
      </c>
      <c r="L1350" s="57">
        <v>5.0</v>
      </c>
    </row>
    <row r="1351">
      <c r="A1351" s="70">
        <v>44705.0</v>
      </c>
      <c r="B1351" s="57" t="s">
        <v>144</v>
      </c>
      <c r="C1351" s="57" t="s">
        <v>179</v>
      </c>
      <c r="D1351" s="57" t="s">
        <v>180</v>
      </c>
      <c r="E1351" s="57" t="s">
        <v>181</v>
      </c>
      <c r="F1351" s="57">
        <f t="shared" si="14"/>
        <v>0</v>
      </c>
      <c r="G1351" s="57">
        <v>0.0</v>
      </c>
      <c r="H1351" s="57">
        <v>3.3666</v>
      </c>
      <c r="I1351" s="57">
        <v>0.953</v>
      </c>
      <c r="J1351" s="33">
        <f t="shared" si="2"/>
        <v>3.3666</v>
      </c>
      <c r="K1351" s="33">
        <f t="shared" si="3"/>
        <v>0.953</v>
      </c>
      <c r="L1351" s="57">
        <v>4.0</v>
      </c>
    </row>
    <row r="1352">
      <c r="A1352" s="70">
        <v>44705.0</v>
      </c>
      <c r="B1352" s="57" t="s">
        <v>185</v>
      </c>
      <c r="C1352" s="57" t="s">
        <v>179</v>
      </c>
      <c r="D1352" s="57" t="s">
        <v>180</v>
      </c>
      <c r="E1352" s="57" t="s">
        <v>181</v>
      </c>
      <c r="F1352" s="57">
        <f t="shared" si="14"/>
        <v>0</v>
      </c>
      <c r="G1352" s="57">
        <v>0.0</v>
      </c>
      <c r="H1352" s="57">
        <v>4.3504</v>
      </c>
      <c r="I1352" s="57">
        <v>1.296</v>
      </c>
      <c r="J1352" s="33">
        <f t="shared" si="2"/>
        <v>4.3504</v>
      </c>
      <c r="K1352" s="33">
        <f t="shared" si="3"/>
        <v>1.296</v>
      </c>
      <c r="L1352" s="57">
        <v>4.0</v>
      </c>
    </row>
    <row r="1353">
      <c r="A1353" s="70">
        <v>44705.0</v>
      </c>
      <c r="B1353" s="57" t="s">
        <v>144</v>
      </c>
      <c r="C1353" s="57" t="s">
        <v>179</v>
      </c>
      <c r="D1353" s="57" t="s">
        <v>180</v>
      </c>
      <c r="E1353" s="57" t="s">
        <v>178</v>
      </c>
      <c r="F1353" s="57">
        <f t="shared" si="14"/>
        <v>0</v>
      </c>
      <c r="G1353" s="57">
        <v>0.0</v>
      </c>
      <c r="H1353" s="57">
        <v>1.916</v>
      </c>
      <c r="I1353" s="57">
        <v>0.397</v>
      </c>
      <c r="J1353" s="33">
        <f t="shared" si="2"/>
        <v>1.916</v>
      </c>
      <c r="K1353" s="33">
        <f t="shared" si="3"/>
        <v>0.397</v>
      </c>
      <c r="L1353" s="57">
        <v>1.0</v>
      </c>
    </row>
    <row r="1354">
      <c r="A1354" s="70">
        <v>44705.0</v>
      </c>
      <c r="B1354" s="57" t="s">
        <v>144</v>
      </c>
      <c r="C1354" s="57" t="s">
        <v>179</v>
      </c>
      <c r="D1354" s="57" t="s">
        <v>180</v>
      </c>
      <c r="E1354" s="57" t="s">
        <v>178</v>
      </c>
      <c r="F1354" s="57">
        <f t="shared" si="14"/>
        <v>0</v>
      </c>
      <c r="G1354" s="57">
        <v>0.0</v>
      </c>
      <c r="H1354" s="57">
        <v>1.8117</v>
      </c>
      <c r="I1354" s="57">
        <v>0.301</v>
      </c>
      <c r="J1354" s="33">
        <f t="shared" si="2"/>
        <v>1.8117</v>
      </c>
      <c r="K1354" s="33">
        <f t="shared" si="3"/>
        <v>0.301</v>
      </c>
      <c r="L1354" s="57">
        <v>3.0</v>
      </c>
    </row>
    <row r="1355">
      <c r="A1355" s="70">
        <v>44705.0</v>
      </c>
      <c r="B1355" s="57" t="s">
        <v>185</v>
      </c>
      <c r="C1355" s="57" t="s">
        <v>179</v>
      </c>
      <c r="D1355" s="57" t="s">
        <v>180</v>
      </c>
      <c r="E1355" s="57" t="s">
        <v>178</v>
      </c>
      <c r="F1355" s="57">
        <f t="shared" si="14"/>
        <v>0</v>
      </c>
      <c r="G1355" s="57">
        <v>0.0</v>
      </c>
      <c r="H1355" s="57">
        <v>1.819</v>
      </c>
      <c r="I1355" s="57">
        <v>0.264</v>
      </c>
      <c r="J1355" s="33">
        <f t="shared" si="2"/>
        <v>1.819</v>
      </c>
      <c r="K1355" s="33">
        <f t="shared" si="3"/>
        <v>0.264</v>
      </c>
      <c r="L1355" s="57">
        <v>4.0</v>
      </c>
    </row>
    <row r="1356">
      <c r="A1356" s="70">
        <v>44705.0</v>
      </c>
      <c r="B1356" s="57" t="s">
        <v>184</v>
      </c>
      <c r="C1356" s="57" t="s">
        <v>179</v>
      </c>
      <c r="D1356" s="57" t="s">
        <v>180</v>
      </c>
      <c r="E1356" s="57" t="s">
        <v>181</v>
      </c>
      <c r="F1356" s="57">
        <f t="shared" si="14"/>
        <v>0</v>
      </c>
      <c r="G1356" s="57">
        <v>0.0</v>
      </c>
      <c r="H1356" s="57">
        <v>8.3542</v>
      </c>
      <c r="I1356" s="57">
        <v>2.212</v>
      </c>
      <c r="J1356" s="33">
        <f t="shared" si="2"/>
        <v>8.3542</v>
      </c>
      <c r="K1356" s="33">
        <f t="shared" si="3"/>
        <v>2.212</v>
      </c>
      <c r="L1356" s="57">
        <v>2.1</v>
      </c>
    </row>
    <row r="1357">
      <c r="A1357" s="70"/>
      <c r="B1357" s="57"/>
      <c r="C1357" s="57"/>
      <c r="D1357" s="57"/>
      <c r="E1357" s="57"/>
      <c r="F1357" s="57">
        <f t="shared" si="14"/>
        <v>0</v>
      </c>
      <c r="G1357" s="57"/>
      <c r="H1357" s="57"/>
      <c r="I1357" s="57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si="14"/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4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4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4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4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4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4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4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4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4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4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4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4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4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4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4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4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4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4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4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4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4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4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4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4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4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4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4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4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4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4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4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4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4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4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4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4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4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4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4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4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4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4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4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4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4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4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4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4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4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4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4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4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4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4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4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4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4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4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4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4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4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4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4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4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4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4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4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4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4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4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4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4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4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4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4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4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4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4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4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4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4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4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4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4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4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4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4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4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4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4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4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4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4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4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4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4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4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4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4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4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4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4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4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4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4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4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4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4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4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4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4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4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4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4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4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4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4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4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4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4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4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4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4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4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4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4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4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4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4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4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4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4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4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4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4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4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4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4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4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4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4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4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4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4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4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4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4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4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4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4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4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4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4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4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4"/>
        <v>0</v>
      </c>
      <c r="G1513" s="57"/>
      <c r="H1513" s="57"/>
      <c r="I1513" s="57"/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4"/>
        <v>0</v>
      </c>
      <c r="G1514" s="57"/>
      <c r="H1514" s="57"/>
      <c r="I1514" s="57"/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4"/>
        <v>0</v>
      </c>
      <c r="G1515" s="57"/>
      <c r="H1515" s="57"/>
      <c r="I1515" s="57"/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4"/>
        <v>0</v>
      </c>
      <c r="G1516" s="57"/>
      <c r="H1516" s="57"/>
      <c r="I1516" s="57"/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4"/>
        <v>0</v>
      </c>
      <c r="G1517" s="57"/>
      <c r="H1517" s="57"/>
      <c r="I1517" s="57"/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4"/>
        <v>0</v>
      </c>
      <c r="G1518" s="57"/>
      <c r="H1518" s="57"/>
      <c r="I1518" s="57"/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4"/>
        <v>0</v>
      </c>
      <c r="G1519" s="57"/>
      <c r="H1519" s="57"/>
      <c r="I1519" s="57"/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4"/>
        <v>0</v>
      </c>
      <c r="G1520" s="57"/>
      <c r="H1520" s="57"/>
      <c r="I1520" s="57"/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4"/>
        <v>0</v>
      </c>
      <c r="G1521" s="57"/>
      <c r="H1521" s="57"/>
      <c r="I1521" s="57"/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4"/>
        <v>0</v>
      </c>
      <c r="G1522" s="57"/>
      <c r="H1522" s="57"/>
      <c r="I1522" s="57"/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4"/>
        <v>0</v>
      </c>
      <c r="G1523" s="57"/>
      <c r="H1523" s="57"/>
      <c r="I1523" s="57"/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4"/>
        <v>0</v>
      </c>
      <c r="G1524" s="57"/>
      <c r="H1524" s="57"/>
      <c r="I1524" s="57"/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4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4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161</v>
      </c>
      <c r="B1" s="68" t="s">
        <v>151</v>
      </c>
      <c r="C1" s="68" t="s">
        <v>191</v>
      </c>
      <c r="D1" s="68" t="s">
        <v>170</v>
      </c>
      <c r="E1" s="68" t="s">
        <v>153</v>
      </c>
      <c r="F1" s="68" t="s">
        <v>174</v>
      </c>
      <c r="G1" s="68" t="s">
        <v>175</v>
      </c>
      <c r="H1" s="68" t="s">
        <v>192</v>
      </c>
      <c r="I1" s="57" t="s">
        <v>193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44665.0</v>
      </c>
      <c r="B2" s="57">
        <v>2380.0</v>
      </c>
      <c r="C2" s="57">
        <v>1.0</v>
      </c>
      <c r="D2" s="57" t="s">
        <v>178</v>
      </c>
      <c r="E2" s="57">
        <v>1.0</v>
      </c>
      <c r="F2" s="57">
        <v>0.1899</v>
      </c>
      <c r="G2" s="57">
        <v>0.992</v>
      </c>
      <c r="H2" s="57" t="s">
        <v>194</v>
      </c>
      <c r="I2" s="33">
        <f t="shared" ref="I2:I1486" si="1">((F2-G2)/G2)</f>
        <v>-0.8085685484</v>
      </c>
    </row>
    <row r="3">
      <c r="A3" s="70">
        <v>44704.0</v>
      </c>
      <c r="B3" s="57">
        <v>2022.0</v>
      </c>
      <c r="C3" s="57">
        <v>1.0</v>
      </c>
      <c r="D3" s="57" t="s">
        <v>178</v>
      </c>
      <c r="E3" s="57">
        <v>0.0</v>
      </c>
      <c r="F3" s="57">
        <v>0.02371</v>
      </c>
      <c r="G3" s="57">
        <v>0.119</v>
      </c>
      <c r="I3" s="33">
        <f t="shared" si="1"/>
        <v>-0.8007563025</v>
      </c>
    </row>
    <row r="4">
      <c r="A4" s="70">
        <v>44690.0</v>
      </c>
      <c r="B4" s="57">
        <v>2031.0</v>
      </c>
      <c r="C4" s="57">
        <v>3.0</v>
      </c>
      <c r="D4" s="57" t="s">
        <v>178</v>
      </c>
      <c r="E4" s="57">
        <v>1.0</v>
      </c>
      <c r="F4" s="57">
        <v>0.1087</v>
      </c>
      <c r="G4" s="57">
        <v>0.1468</v>
      </c>
      <c r="I4" s="33">
        <f t="shared" si="1"/>
        <v>-0.2595367847</v>
      </c>
    </row>
    <row r="5">
      <c r="A5" s="70">
        <v>44690.0</v>
      </c>
      <c r="B5" s="57">
        <v>2030.0</v>
      </c>
      <c r="C5" s="57">
        <v>2.0</v>
      </c>
      <c r="D5" s="57" t="s">
        <v>195</v>
      </c>
      <c r="E5" s="57">
        <v>1.0</v>
      </c>
      <c r="F5" s="57">
        <v>0.265</v>
      </c>
      <c r="G5" s="57">
        <v>0.3535</v>
      </c>
      <c r="I5" s="33">
        <f t="shared" si="1"/>
        <v>-0.2503536068</v>
      </c>
    </row>
    <row r="6">
      <c r="A6" s="70">
        <v>44690.0</v>
      </c>
      <c r="B6" s="57">
        <v>2005.0</v>
      </c>
      <c r="C6" s="57">
        <v>1.0</v>
      </c>
      <c r="D6" s="57" t="s">
        <v>178</v>
      </c>
      <c r="E6" s="57">
        <v>0.0</v>
      </c>
      <c r="F6" s="57">
        <v>0.1683</v>
      </c>
      <c r="G6" s="57">
        <v>0.218</v>
      </c>
      <c r="I6" s="33">
        <f t="shared" si="1"/>
        <v>-0.2279816514</v>
      </c>
    </row>
    <row r="7">
      <c r="A7" s="70">
        <v>44690.0</v>
      </c>
      <c r="B7" s="57">
        <v>2030.0</v>
      </c>
      <c r="C7" s="57">
        <v>1.0</v>
      </c>
      <c r="D7" s="57" t="s">
        <v>195</v>
      </c>
      <c r="E7" s="57">
        <v>0.0</v>
      </c>
      <c r="F7" s="57">
        <v>0.5606</v>
      </c>
      <c r="G7" s="57">
        <v>0.522</v>
      </c>
      <c r="I7" s="33">
        <f t="shared" si="1"/>
        <v>0.07394636015</v>
      </c>
    </row>
    <row r="8">
      <c r="A8" s="70">
        <v>44708.0</v>
      </c>
      <c r="B8" s="57">
        <v>2093.0</v>
      </c>
      <c r="C8" s="57">
        <v>1.0</v>
      </c>
      <c r="D8" s="57" t="s">
        <v>195</v>
      </c>
      <c r="E8" s="57">
        <v>1.0</v>
      </c>
      <c r="F8" s="57">
        <v>0.2967</v>
      </c>
      <c r="G8" s="57">
        <v>0.194</v>
      </c>
      <c r="H8" s="57" t="s">
        <v>196</v>
      </c>
      <c r="I8" s="33">
        <f t="shared" si="1"/>
        <v>0.5293814433</v>
      </c>
    </row>
    <row r="9">
      <c r="A9" s="70">
        <v>44706.0</v>
      </c>
      <c r="B9" s="57">
        <v>2380.0</v>
      </c>
      <c r="C9" s="57">
        <v>1.0</v>
      </c>
      <c r="D9" s="57" t="s">
        <v>195</v>
      </c>
      <c r="E9" s="57">
        <v>1.0</v>
      </c>
      <c r="F9" s="57">
        <v>1.2283</v>
      </c>
      <c r="G9" s="57">
        <v>0.796</v>
      </c>
      <c r="H9" s="57" t="s">
        <v>196</v>
      </c>
      <c r="I9" s="33">
        <f t="shared" si="1"/>
        <v>0.5430904523</v>
      </c>
    </row>
    <row r="10">
      <c r="A10" s="70">
        <v>44650.0</v>
      </c>
      <c r="B10" s="57">
        <v>2352.0</v>
      </c>
      <c r="C10" s="57">
        <v>3.0</v>
      </c>
      <c r="D10" s="57" t="s">
        <v>195</v>
      </c>
      <c r="E10" s="57" t="s">
        <v>60</v>
      </c>
      <c r="F10" s="57">
        <v>0.6782</v>
      </c>
      <c r="G10" s="57">
        <v>0.437</v>
      </c>
      <c r="H10" s="57" t="s">
        <v>194</v>
      </c>
      <c r="I10" s="33">
        <f t="shared" si="1"/>
        <v>0.5519450801</v>
      </c>
    </row>
    <row r="11">
      <c r="A11" s="70">
        <v>44685.0</v>
      </c>
      <c r="B11" s="57">
        <v>2352.0</v>
      </c>
      <c r="C11" s="57">
        <v>3.0</v>
      </c>
      <c r="D11" s="57" t="s">
        <v>195</v>
      </c>
      <c r="E11" s="57">
        <v>1.0</v>
      </c>
      <c r="F11" s="57">
        <v>0.458</v>
      </c>
      <c r="G11" s="57">
        <v>0.2947</v>
      </c>
      <c r="I11" s="33">
        <f t="shared" si="1"/>
        <v>0.5541228368</v>
      </c>
    </row>
    <row r="12">
      <c r="A12" s="70">
        <v>44708.0</v>
      </c>
      <c r="B12" s="57">
        <v>2093.0</v>
      </c>
      <c r="C12" s="57">
        <v>3.0</v>
      </c>
      <c r="D12" s="57" t="s">
        <v>195</v>
      </c>
      <c r="E12" s="57">
        <v>1.0</v>
      </c>
      <c r="F12" s="57">
        <v>0.827</v>
      </c>
      <c r="G12" s="57">
        <v>0.532</v>
      </c>
      <c r="H12" s="57" t="s">
        <v>196</v>
      </c>
      <c r="I12" s="33">
        <f t="shared" si="1"/>
        <v>0.5545112782</v>
      </c>
    </row>
    <row r="13">
      <c r="A13" s="70">
        <v>44685.0</v>
      </c>
      <c r="B13" s="57">
        <v>2380.0</v>
      </c>
      <c r="C13" s="57">
        <v>2.0</v>
      </c>
      <c r="D13" s="57" t="s">
        <v>195</v>
      </c>
      <c r="E13" s="57">
        <v>1.0</v>
      </c>
      <c r="F13" s="57">
        <v>2.217</v>
      </c>
      <c r="G13" s="57">
        <v>1.4172</v>
      </c>
      <c r="I13" s="33">
        <f t="shared" si="1"/>
        <v>0.5643522439</v>
      </c>
    </row>
    <row r="14">
      <c r="A14" s="70">
        <v>44690.0</v>
      </c>
      <c r="B14" s="57">
        <v>2091.0</v>
      </c>
      <c r="C14" s="57">
        <v>1.0</v>
      </c>
      <c r="D14" s="57" t="s">
        <v>195</v>
      </c>
      <c r="E14" s="57">
        <v>1.0</v>
      </c>
      <c r="F14" s="57">
        <v>0.4477</v>
      </c>
      <c r="G14" s="57">
        <v>0.285</v>
      </c>
      <c r="I14" s="33">
        <f t="shared" si="1"/>
        <v>0.570877193</v>
      </c>
    </row>
    <row r="15">
      <c r="A15" s="70">
        <v>44706.0</v>
      </c>
      <c r="B15" s="57">
        <v>2380.0</v>
      </c>
      <c r="C15" s="57">
        <v>3.0</v>
      </c>
      <c r="D15" s="57" t="s">
        <v>195</v>
      </c>
      <c r="E15" s="57">
        <v>1.0</v>
      </c>
      <c r="F15" s="57">
        <v>0.9965</v>
      </c>
      <c r="G15" s="57">
        <v>0.631</v>
      </c>
      <c r="H15" s="57" t="s">
        <v>196</v>
      </c>
      <c r="I15" s="33">
        <f t="shared" si="1"/>
        <v>0.5792393027</v>
      </c>
    </row>
    <row r="16">
      <c r="A16" s="70">
        <v>44650.0</v>
      </c>
      <c r="B16" s="57">
        <v>2352.0</v>
      </c>
      <c r="C16" s="57">
        <v>2.0</v>
      </c>
      <c r="D16" s="57" t="s">
        <v>195</v>
      </c>
      <c r="E16" s="57" t="s">
        <v>60</v>
      </c>
      <c r="F16" s="57">
        <v>0.8877</v>
      </c>
      <c r="G16" s="57">
        <v>0.562</v>
      </c>
      <c r="H16" s="57" t="s">
        <v>194</v>
      </c>
      <c r="I16" s="33">
        <f t="shared" si="1"/>
        <v>0.5795373665</v>
      </c>
    </row>
    <row r="17">
      <c r="A17" s="70">
        <v>44706.0</v>
      </c>
      <c r="B17" s="57">
        <v>2022.0</v>
      </c>
      <c r="C17" s="57">
        <v>2.0</v>
      </c>
      <c r="D17" s="57" t="s">
        <v>195</v>
      </c>
      <c r="E17" s="57">
        <v>1.0</v>
      </c>
      <c r="F17" s="57">
        <v>0.8538</v>
      </c>
      <c r="G17" s="57">
        <v>0.539</v>
      </c>
      <c r="H17" s="57" t="s">
        <v>196</v>
      </c>
      <c r="I17" s="33">
        <f t="shared" si="1"/>
        <v>0.5840445269</v>
      </c>
    </row>
    <row r="18">
      <c r="A18" s="70">
        <v>44706.0</v>
      </c>
      <c r="B18" s="57">
        <v>2352.0</v>
      </c>
      <c r="C18" s="57">
        <v>2.0</v>
      </c>
      <c r="D18" s="57" t="s">
        <v>195</v>
      </c>
      <c r="E18" s="57">
        <v>1.0</v>
      </c>
      <c r="F18" s="57">
        <v>0.9854</v>
      </c>
      <c r="G18" s="57">
        <v>0.622</v>
      </c>
      <c r="H18" s="57" t="s">
        <v>196</v>
      </c>
      <c r="I18" s="33">
        <f t="shared" si="1"/>
        <v>0.584244373</v>
      </c>
    </row>
    <row r="19">
      <c r="A19" s="70">
        <v>44685.0</v>
      </c>
      <c r="B19" s="57">
        <v>2380.0</v>
      </c>
      <c r="C19" s="57">
        <v>1.0</v>
      </c>
      <c r="D19" s="57" t="s">
        <v>195</v>
      </c>
      <c r="E19" s="57">
        <v>1.0</v>
      </c>
      <c r="F19" s="57">
        <v>2.4192</v>
      </c>
      <c r="G19" s="57">
        <v>1.5249</v>
      </c>
      <c r="I19" s="33">
        <f t="shared" si="1"/>
        <v>0.5864646862</v>
      </c>
    </row>
    <row r="20">
      <c r="A20" s="70">
        <v>44685.0</v>
      </c>
      <c r="B20" s="57">
        <v>2331.0</v>
      </c>
      <c r="C20" s="57">
        <v>3.0</v>
      </c>
      <c r="D20" s="57" t="s">
        <v>195</v>
      </c>
      <c r="E20" s="57">
        <v>1.0</v>
      </c>
      <c r="F20" s="57">
        <v>1.6048</v>
      </c>
      <c r="G20" s="57">
        <v>1.0087</v>
      </c>
      <c r="I20" s="33">
        <f t="shared" si="1"/>
        <v>0.5909586597</v>
      </c>
    </row>
    <row r="21">
      <c r="A21" s="70">
        <v>44685.0</v>
      </c>
      <c r="B21" s="57">
        <v>2352.0</v>
      </c>
      <c r="C21" s="57">
        <v>1.0</v>
      </c>
      <c r="D21" s="57" t="s">
        <v>195</v>
      </c>
      <c r="E21" s="57">
        <v>1.0</v>
      </c>
      <c r="F21" s="57">
        <v>0.563</v>
      </c>
      <c r="G21" s="57">
        <v>0.3534</v>
      </c>
      <c r="I21" s="33">
        <f t="shared" si="1"/>
        <v>0.5930956423</v>
      </c>
    </row>
    <row r="22">
      <c r="A22" s="70">
        <v>44706.0</v>
      </c>
      <c r="B22" s="57">
        <v>2352.0</v>
      </c>
      <c r="C22" s="57">
        <v>1.0</v>
      </c>
      <c r="D22" s="57" t="s">
        <v>195</v>
      </c>
      <c r="E22" s="57">
        <v>1.0</v>
      </c>
      <c r="F22" s="57">
        <v>0.4831</v>
      </c>
      <c r="G22" s="57">
        <v>0.303</v>
      </c>
      <c r="H22" s="57" t="s">
        <v>196</v>
      </c>
      <c r="I22" s="33">
        <f t="shared" si="1"/>
        <v>0.5943894389</v>
      </c>
    </row>
    <row r="23">
      <c r="A23" s="70">
        <v>44708.0</v>
      </c>
      <c r="B23" s="57">
        <v>2093.0</v>
      </c>
      <c r="C23" s="57">
        <v>3.0</v>
      </c>
      <c r="D23" s="57" t="s">
        <v>195</v>
      </c>
      <c r="E23" s="57">
        <v>1.0</v>
      </c>
      <c r="F23" s="57">
        <v>0.184</v>
      </c>
      <c r="G23" s="57">
        <v>0.115</v>
      </c>
      <c r="H23" s="57" t="s">
        <v>196</v>
      </c>
      <c r="I23" s="33">
        <f t="shared" si="1"/>
        <v>0.6</v>
      </c>
    </row>
    <row r="24">
      <c r="A24" s="70">
        <v>44685.0</v>
      </c>
      <c r="B24" s="57">
        <v>2331.0</v>
      </c>
      <c r="C24" s="57">
        <v>2.0</v>
      </c>
      <c r="D24" s="57" t="s">
        <v>195</v>
      </c>
      <c r="E24" s="57">
        <v>1.0</v>
      </c>
      <c r="F24" s="57">
        <v>1.0574</v>
      </c>
      <c r="G24" s="57">
        <v>0.6598</v>
      </c>
      <c r="I24" s="33">
        <f t="shared" si="1"/>
        <v>0.6026068506</v>
      </c>
    </row>
    <row r="25">
      <c r="A25" s="70">
        <v>44708.0</v>
      </c>
      <c r="B25" s="57">
        <v>2091.0</v>
      </c>
      <c r="C25" s="57">
        <v>3.0</v>
      </c>
      <c r="D25" s="57" t="s">
        <v>195</v>
      </c>
      <c r="E25" s="57">
        <v>1.0</v>
      </c>
      <c r="F25" s="57">
        <v>2.632</v>
      </c>
      <c r="G25" s="57">
        <v>1.638</v>
      </c>
      <c r="H25" s="57" t="s">
        <v>196</v>
      </c>
      <c r="I25" s="33">
        <f t="shared" si="1"/>
        <v>0.6068376068</v>
      </c>
    </row>
    <row r="26">
      <c r="A26" s="70">
        <v>44665.0</v>
      </c>
      <c r="B26" s="57">
        <v>2380.0</v>
      </c>
      <c r="C26" s="57">
        <v>1.0</v>
      </c>
      <c r="D26" s="57" t="s">
        <v>195</v>
      </c>
      <c r="E26" s="57">
        <v>1.0</v>
      </c>
      <c r="F26" s="57">
        <v>1.1483</v>
      </c>
      <c r="G26" s="57">
        <v>0.7144</v>
      </c>
      <c r="H26" s="57" t="s">
        <v>194</v>
      </c>
      <c r="I26" s="33">
        <f t="shared" si="1"/>
        <v>0.6073628219</v>
      </c>
    </row>
    <row r="27">
      <c r="A27" s="70">
        <v>44635.0</v>
      </c>
      <c r="B27" s="57">
        <v>2380.0</v>
      </c>
      <c r="C27" s="57">
        <v>1.0</v>
      </c>
      <c r="D27" s="57" t="s">
        <v>195</v>
      </c>
      <c r="E27" s="57" t="s">
        <v>60</v>
      </c>
      <c r="F27" s="57">
        <v>3.071</v>
      </c>
      <c r="G27" s="57">
        <v>1.91</v>
      </c>
      <c r="H27" s="57" t="s">
        <v>197</v>
      </c>
      <c r="I27" s="33">
        <f t="shared" si="1"/>
        <v>0.6078534031</v>
      </c>
    </row>
    <row r="28">
      <c r="A28" s="70">
        <v>44708.0</v>
      </c>
      <c r="B28" s="57">
        <v>2091.0</v>
      </c>
      <c r="C28" s="57">
        <v>1.0</v>
      </c>
      <c r="D28" s="57" t="s">
        <v>195</v>
      </c>
      <c r="E28" s="57">
        <v>1.0</v>
      </c>
      <c r="F28" s="57">
        <v>1.8882</v>
      </c>
      <c r="G28" s="57">
        <v>1.174</v>
      </c>
      <c r="H28" s="57" t="s">
        <v>196</v>
      </c>
      <c r="I28" s="33">
        <f t="shared" si="1"/>
        <v>0.6083475298</v>
      </c>
    </row>
    <row r="29">
      <c r="A29" s="70">
        <v>44708.0</v>
      </c>
      <c r="B29" s="57">
        <v>2089.0</v>
      </c>
      <c r="C29" s="57">
        <v>2.0</v>
      </c>
      <c r="D29" s="57" t="s">
        <v>195</v>
      </c>
      <c r="E29" s="57">
        <v>1.0</v>
      </c>
      <c r="F29" s="57">
        <v>1.329</v>
      </c>
      <c r="G29" s="57">
        <v>0.826</v>
      </c>
      <c r="H29" s="57" t="s">
        <v>196</v>
      </c>
      <c r="I29" s="33">
        <f t="shared" si="1"/>
        <v>0.6089588378</v>
      </c>
    </row>
    <row r="30">
      <c r="A30" s="70">
        <v>44635.0</v>
      </c>
      <c r="B30" s="57">
        <v>2377.0</v>
      </c>
      <c r="C30" s="57">
        <v>1.0</v>
      </c>
      <c r="D30" s="57" t="s">
        <v>195</v>
      </c>
      <c r="E30" s="57" t="s">
        <v>60</v>
      </c>
      <c r="F30" s="57">
        <v>2.318</v>
      </c>
      <c r="G30" s="57">
        <v>1.438</v>
      </c>
      <c r="H30" s="57" t="s">
        <v>197</v>
      </c>
      <c r="I30" s="33">
        <f t="shared" si="1"/>
        <v>0.611961057</v>
      </c>
    </row>
    <row r="31">
      <c r="A31" s="70">
        <v>44690.0</v>
      </c>
      <c r="B31" s="57">
        <v>2092.0</v>
      </c>
      <c r="C31" s="57">
        <v>3.0</v>
      </c>
      <c r="D31" s="57" t="s">
        <v>195</v>
      </c>
      <c r="E31" s="57">
        <v>1.0</v>
      </c>
      <c r="F31" s="57">
        <v>1.1203</v>
      </c>
      <c r="G31" s="57">
        <v>0.693</v>
      </c>
      <c r="I31" s="33">
        <f t="shared" si="1"/>
        <v>0.6165945166</v>
      </c>
    </row>
    <row r="32">
      <c r="A32" s="70">
        <v>44706.0</v>
      </c>
      <c r="B32" s="57">
        <v>2352.0</v>
      </c>
      <c r="C32" s="57">
        <v>3.0</v>
      </c>
      <c r="D32" s="57" t="s">
        <v>178</v>
      </c>
      <c r="E32" s="57">
        <v>1.0</v>
      </c>
      <c r="F32" s="57">
        <v>0.786</v>
      </c>
      <c r="G32" s="57">
        <v>0.486</v>
      </c>
      <c r="H32" s="57" t="s">
        <v>196</v>
      </c>
      <c r="I32" s="33">
        <f t="shared" si="1"/>
        <v>0.6172839506</v>
      </c>
    </row>
    <row r="33">
      <c r="A33" s="70">
        <v>44635.0</v>
      </c>
      <c r="B33" s="57">
        <v>2093.0</v>
      </c>
      <c r="C33" s="57">
        <v>1.0</v>
      </c>
      <c r="D33" s="57" t="s">
        <v>195</v>
      </c>
      <c r="E33" s="57" t="s">
        <v>60</v>
      </c>
      <c r="F33" s="57">
        <v>2.834</v>
      </c>
      <c r="G33" s="57">
        <v>1.748</v>
      </c>
      <c r="H33" s="57" t="s">
        <v>197</v>
      </c>
      <c r="I33" s="33">
        <f t="shared" si="1"/>
        <v>0.6212814645</v>
      </c>
    </row>
    <row r="34">
      <c r="A34" s="70">
        <v>44706.0</v>
      </c>
      <c r="B34" s="57">
        <v>2023.0</v>
      </c>
      <c r="C34" s="57">
        <v>3.0</v>
      </c>
      <c r="D34" s="57" t="s">
        <v>195</v>
      </c>
      <c r="E34" s="57">
        <v>1.0</v>
      </c>
      <c r="F34" s="57">
        <v>1.996</v>
      </c>
      <c r="G34" s="57">
        <v>1.23</v>
      </c>
      <c r="H34" s="57" t="s">
        <v>196</v>
      </c>
      <c r="I34" s="33">
        <f t="shared" si="1"/>
        <v>0.6227642276</v>
      </c>
    </row>
    <row r="35">
      <c r="A35" s="70">
        <v>44662.0</v>
      </c>
      <c r="B35" s="57">
        <v>2093.0</v>
      </c>
      <c r="C35" s="57">
        <v>1.0</v>
      </c>
      <c r="D35" s="57" t="s">
        <v>195</v>
      </c>
      <c r="E35" s="57">
        <v>1.0</v>
      </c>
      <c r="F35" s="57">
        <v>1.5895</v>
      </c>
      <c r="G35" s="57">
        <v>0.979</v>
      </c>
      <c r="H35" s="57" t="s">
        <v>194</v>
      </c>
      <c r="I35" s="33">
        <f t="shared" si="1"/>
        <v>0.6235955056</v>
      </c>
    </row>
    <row r="36">
      <c r="A36" s="70">
        <v>44706.0</v>
      </c>
      <c r="B36" s="57">
        <v>2331.0</v>
      </c>
      <c r="C36" s="57">
        <v>3.0</v>
      </c>
      <c r="D36" s="57" t="s">
        <v>195</v>
      </c>
      <c r="E36" s="57">
        <v>1.0</v>
      </c>
      <c r="F36" s="57">
        <v>0.7144</v>
      </c>
      <c r="G36" s="57">
        <v>0.439</v>
      </c>
      <c r="H36" s="57" t="s">
        <v>196</v>
      </c>
      <c r="I36" s="33">
        <f t="shared" si="1"/>
        <v>0.6273348519</v>
      </c>
    </row>
    <row r="37">
      <c r="A37" s="70">
        <v>44685.0</v>
      </c>
      <c r="B37" s="57">
        <v>2377.0</v>
      </c>
      <c r="C37" s="57">
        <v>3.0</v>
      </c>
      <c r="D37" s="57" t="s">
        <v>195</v>
      </c>
      <c r="E37" s="57">
        <v>1.0</v>
      </c>
      <c r="F37" s="57">
        <v>1.1489</v>
      </c>
      <c r="G37" s="57">
        <v>0.7058</v>
      </c>
      <c r="I37" s="33">
        <f t="shared" si="1"/>
        <v>0.6277982431</v>
      </c>
    </row>
    <row r="38">
      <c r="A38" s="70">
        <v>44650.0</v>
      </c>
      <c r="B38" s="57">
        <v>2352.0</v>
      </c>
      <c r="C38" s="57">
        <v>1.0</v>
      </c>
      <c r="D38" s="57" t="s">
        <v>195</v>
      </c>
      <c r="E38" s="57" t="s">
        <v>60</v>
      </c>
      <c r="F38" s="57">
        <v>0.5258</v>
      </c>
      <c r="G38" s="57">
        <v>0.323</v>
      </c>
      <c r="H38" s="57" t="s">
        <v>194</v>
      </c>
      <c r="I38" s="33">
        <f t="shared" si="1"/>
        <v>0.6278637771</v>
      </c>
    </row>
    <row r="39">
      <c r="A39" s="70">
        <v>44704.0</v>
      </c>
      <c r="B39" s="57">
        <v>2376.0</v>
      </c>
      <c r="C39" s="57">
        <v>3.0</v>
      </c>
      <c r="D39" s="57" t="s">
        <v>195</v>
      </c>
      <c r="E39" s="57">
        <v>1.0</v>
      </c>
      <c r="F39" s="57">
        <v>2.2485</v>
      </c>
      <c r="G39" s="57">
        <v>1.378</v>
      </c>
      <c r="I39" s="33">
        <f t="shared" si="1"/>
        <v>0.631712627</v>
      </c>
    </row>
    <row r="40">
      <c r="A40" s="70">
        <v>44708.0</v>
      </c>
      <c r="B40" s="57">
        <v>2089.0</v>
      </c>
      <c r="C40" s="57">
        <v>1.0</v>
      </c>
      <c r="D40" s="57" t="s">
        <v>195</v>
      </c>
      <c r="E40" s="57">
        <v>1.0</v>
      </c>
      <c r="F40" s="57">
        <v>2.893</v>
      </c>
      <c r="G40" s="57">
        <v>1.769</v>
      </c>
      <c r="H40" s="57" t="s">
        <v>196</v>
      </c>
      <c r="I40" s="33">
        <f t="shared" si="1"/>
        <v>0.6353872244</v>
      </c>
    </row>
    <row r="41">
      <c r="A41" s="70">
        <v>44704.0</v>
      </c>
      <c r="B41" s="57">
        <v>2354.0</v>
      </c>
      <c r="C41" s="57">
        <v>3.0</v>
      </c>
      <c r="D41" s="57" t="s">
        <v>195</v>
      </c>
      <c r="E41" s="57">
        <v>1.0</v>
      </c>
      <c r="F41" s="57">
        <v>1.9796</v>
      </c>
      <c r="G41" s="57">
        <v>1.2084</v>
      </c>
      <c r="I41" s="33">
        <f t="shared" si="1"/>
        <v>0.6381992718</v>
      </c>
    </row>
    <row r="42">
      <c r="A42" s="70">
        <v>44685.0</v>
      </c>
      <c r="B42" s="57">
        <v>2352.0</v>
      </c>
      <c r="C42" s="57">
        <v>2.0</v>
      </c>
      <c r="D42" s="57" t="s">
        <v>195</v>
      </c>
      <c r="E42" s="57">
        <v>1.0</v>
      </c>
      <c r="F42" s="57">
        <v>0.6096</v>
      </c>
      <c r="G42" s="57">
        <v>0.372</v>
      </c>
      <c r="I42" s="33">
        <f t="shared" si="1"/>
        <v>0.6387096774</v>
      </c>
    </row>
    <row r="43">
      <c r="A43" s="70">
        <v>44685.0</v>
      </c>
      <c r="B43" s="57">
        <v>2380.0</v>
      </c>
      <c r="C43" s="57">
        <v>3.0</v>
      </c>
      <c r="D43" s="57" t="s">
        <v>195</v>
      </c>
      <c r="E43" s="57">
        <v>1.0</v>
      </c>
      <c r="F43" s="57">
        <v>0.9841</v>
      </c>
      <c r="G43" s="57">
        <v>0.5995</v>
      </c>
      <c r="I43" s="33">
        <f t="shared" si="1"/>
        <v>0.6415346122</v>
      </c>
    </row>
    <row r="44">
      <c r="A44" s="70">
        <v>44708.0</v>
      </c>
      <c r="B44" s="57">
        <v>2004.0</v>
      </c>
      <c r="C44" s="57">
        <v>1.0</v>
      </c>
      <c r="D44" s="57" t="s">
        <v>195</v>
      </c>
      <c r="E44" s="57">
        <v>0.0</v>
      </c>
      <c r="F44" s="57">
        <v>0.775</v>
      </c>
      <c r="G44" s="57">
        <v>0.472</v>
      </c>
      <c r="H44" s="57" t="s">
        <v>196</v>
      </c>
      <c r="I44" s="33">
        <f t="shared" si="1"/>
        <v>0.6419491525</v>
      </c>
    </row>
    <row r="45">
      <c r="A45" s="70">
        <v>44685.0</v>
      </c>
      <c r="B45" s="57">
        <v>2331.0</v>
      </c>
      <c r="C45" s="57">
        <v>1.0</v>
      </c>
      <c r="D45" s="57" t="s">
        <v>195</v>
      </c>
      <c r="E45" s="57">
        <v>1.0</v>
      </c>
      <c r="F45" s="57">
        <v>1.9995</v>
      </c>
      <c r="G45" s="57">
        <v>1.2164</v>
      </c>
      <c r="I45" s="33">
        <f t="shared" si="1"/>
        <v>0.6437849392</v>
      </c>
    </row>
    <row r="46">
      <c r="A46" s="70">
        <v>44706.0</v>
      </c>
      <c r="B46" s="57">
        <v>2345.0</v>
      </c>
      <c r="C46" s="57">
        <v>3.0</v>
      </c>
      <c r="D46" s="57" t="s">
        <v>195</v>
      </c>
      <c r="E46" s="57">
        <v>1.0</v>
      </c>
      <c r="F46" s="57">
        <v>0.6677</v>
      </c>
      <c r="G46" s="57">
        <v>0.406</v>
      </c>
      <c r="H46" s="57" t="s">
        <v>196</v>
      </c>
      <c r="I46" s="33">
        <f t="shared" si="1"/>
        <v>0.6445812808</v>
      </c>
    </row>
    <row r="47">
      <c r="A47" s="70">
        <v>44708.0</v>
      </c>
      <c r="B47" s="57">
        <v>2091.0</v>
      </c>
      <c r="C47" s="57">
        <v>2.0</v>
      </c>
      <c r="D47" s="57" t="s">
        <v>195</v>
      </c>
      <c r="E47" s="57">
        <v>1.0</v>
      </c>
      <c r="F47" s="57">
        <v>0.9241</v>
      </c>
      <c r="G47" s="57">
        <v>0.561</v>
      </c>
      <c r="H47" s="57" t="s">
        <v>196</v>
      </c>
      <c r="I47" s="33">
        <f t="shared" si="1"/>
        <v>0.6472370766</v>
      </c>
    </row>
    <row r="48">
      <c r="A48" s="70">
        <v>44704.0</v>
      </c>
      <c r="B48" s="57">
        <v>2354.0</v>
      </c>
      <c r="C48" s="57">
        <v>1.0</v>
      </c>
      <c r="D48" s="57" t="s">
        <v>195</v>
      </c>
      <c r="E48" s="57">
        <v>1.0</v>
      </c>
      <c r="F48" s="57">
        <v>1.5656</v>
      </c>
      <c r="G48" s="57">
        <v>0.95</v>
      </c>
      <c r="I48" s="33">
        <f t="shared" si="1"/>
        <v>0.648</v>
      </c>
    </row>
    <row r="49">
      <c r="A49" s="70">
        <v>44665.0</v>
      </c>
      <c r="B49" s="57">
        <v>2301.0</v>
      </c>
      <c r="C49" s="57">
        <v>1.0</v>
      </c>
      <c r="D49" s="57" t="s">
        <v>178</v>
      </c>
      <c r="E49" s="57">
        <v>1.0</v>
      </c>
      <c r="F49" s="57">
        <v>1.685</v>
      </c>
      <c r="G49" s="57">
        <v>1.0218</v>
      </c>
      <c r="H49" s="57" t="s">
        <v>194</v>
      </c>
      <c r="I49" s="33">
        <f t="shared" si="1"/>
        <v>0.6490506949</v>
      </c>
    </row>
    <row r="50">
      <c r="A50" s="70">
        <v>44685.0</v>
      </c>
      <c r="B50" s="57">
        <v>2301.0</v>
      </c>
      <c r="C50" s="57">
        <v>1.0</v>
      </c>
      <c r="D50" s="57" t="s">
        <v>195</v>
      </c>
      <c r="E50" s="57">
        <v>1.0</v>
      </c>
      <c r="F50" s="57">
        <v>2.6315</v>
      </c>
      <c r="G50" s="57">
        <v>1.5956</v>
      </c>
      <c r="I50" s="33">
        <f t="shared" si="1"/>
        <v>0.6492228629</v>
      </c>
    </row>
    <row r="51">
      <c r="A51" s="70">
        <v>44704.0</v>
      </c>
      <c r="B51" s="57">
        <v>2030.0</v>
      </c>
      <c r="C51" s="57">
        <v>3.0</v>
      </c>
      <c r="D51" s="57" t="s">
        <v>195</v>
      </c>
      <c r="E51" s="57">
        <v>1.0</v>
      </c>
      <c r="F51" s="57">
        <v>2.0399</v>
      </c>
      <c r="G51" s="57">
        <v>1.236</v>
      </c>
      <c r="I51" s="33">
        <f t="shared" si="1"/>
        <v>0.6504045307</v>
      </c>
    </row>
    <row r="52">
      <c r="A52" s="70">
        <v>44706.0</v>
      </c>
      <c r="B52" s="57">
        <v>2331.0</v>
      </c>
      <c r="C52" s="57">
        <v>2.0</v>
      </c>
      <c r="D52" s="57" t="s">
        <v>195</v>
      </c>
      <c r="E52" s="57">
        <v>1.0</v>
      </c>
      <c r="F52" s="57">
        <v>1.2565</v>
      </c>
      <c r="G52" s="57">
        <v>0.759</v>
      </c>
      <c r="H52" s="57" t="s">
        <v>196</v>
      </c>
      <c r="I52" s="33">
        <f t="shared" si="1"/>
        <v>0.6554677207</v>
      </c>
    </row>
    <row r="53">
      <c r="A53" s="70">
        <v>44706.0</v>
      </c>
      <c r="B53" s="57">
        <v>2301.0</v>
      </c>
      <c r="C53" s="57">
        <v>2.0</v>
      </c>
      <c r="D53" s="57" t="s">
        <v>195</v>
      </c>
      <c r="E53" s="57">
        <v>1.0</v>
      </c>
      <c r="F53" s="57">
        <v>2.9523</v>
      </c>
      <c r="G53" s="57">
        <v>1.783</v>
      </c>
      <c r="H53" s="57" t="s">
        <v>196</v>
      </c>
      <c r="I53" s="33">
        <f t="shared" si="1"/>
        <v>0.6558048233</v>
      </c>
    </row>
    <row r="54">
      <c r="A54" s="70">
        <v>44706.0</v>
      </c>
      <c r="B54" s="57">
        <v>2023.0</v>
      </c>
      <c r="C54" s="57">
        <v>1.0</v>
      </c>
      <c r="D54" s="57" t="s">
        <v>195</v>
      </c>
      <c r="E54" s="57">
        <v>1.0</v>
      </c>
      <c r="F54" s="57">
        <v>0.7444</v>
      </c>
      <c r="G54" s="57">
        <v>0.449</v>
      </c>
      <c r="H54" s="57" t="s">
        <v>196</v>
      </c>
      <c r="I54" s="33">
        <f t="shared" si="1"/>
        <v>0.6579064588</v>
      </c>
    </row>
    <row r="55">
      <c r="A55" s="70">
        <v>44635.0</v>
      </c>
      <c r="B55" s="57">
        <v>2301.0</v>
      </c>
      <c r="C55" s="57">
        <v>1.0</v>
      </c>
      <c r="D55" s="57" t="s">
        <v>195</v>
      </c>
      <c r="E55" s="57" t="s">
        <v>60</v>
      </c>
      <c r="F55" s="57">
        <v>3.336</v>
      </c>
      <c r="G55" s="57">
        <v>2.012</v>
      </c>
      <c r="H55" s="57" t="s">
        <v>197</v>
      </c>
      <c r="I55" s="33">
        <f t="shared" si="1"/>
        <v>0.6580516899</v>
      </c>
    </row>
    <row r="56">
      <c r="A56" s="70">
        <v>44706.0</v>
      </c>
      <c r="B56" s="57">
        <v>2032.0</v>
      </c>
      <c r="C56" s="57">
        <v>2.0</v>
      </c>
      <c r="D56" s="57" t="s">
        <v>195</v>
      </c>
      <c r="E56" s="57">
        <v>1.0</v>
      </c>
      <c r="F56" s="57">
        <v>1.3016</v>
      </c>
      <c r="G56" s="57">
        <v>0.785</v>
      </c>
      <c r="H56" s="57" t="s">
        <v>196</v>
      </c>
      <c r="I56" s="33">
        <f t="shared" si="1"/>
        <v>0.658089172</v>
      </c>
    </row>
    <row r="57">
      <c r="A57" s="70">
        <v>44706.0</v>
      </c>
      <c r="B57" s="57">
        <v>2345.0</v>
      </c>
      <c r="C57" s="57">
        <v>2.0</v>
      </c>
      <c r="D57" s="57" t="s">
        <v>195</v>
      </c>
      <c r="E57" s="57">
        <v>1.0</v>
      </c>
      <c r="F57" s="57">
        <v>1.5385</v>
      </c>
      <c r="G57" s="57">
        <v>0.9274</v>
      </c>
      <c r="H57" s="57" t="s">
        <v>196</v>
      </c>
      <c r="I57" s="33">
        <f t="shared" si="1"/>
        <v>0.6589389692</v>
      </c>
    </row>
    <row r="58">
      <c r="A58" s="70">
        <v>44685.0</v>
      </c>
      <c r="B58" s="57">
        <v>2380.0</v>
      </c>
      <c r="C58" s="57">
        <v>1.0</v>
      </c>
      <c r="D58" s="57" t="s">
        <v>178</v>
      </c>
      <c r="E58" s="57">
        <v>1.0</v>
      </c>
      <c r="F58" s="57">
        <v>0.3729</v>
      </c>
      <c r="G58" s="57">
        <v>0.2247</v>
      </c>
      <c r="I58" s="33">
        <f t="shared" si="1"/>
        <v>0.6595460614</v>
      </c>
    </row>
    <row r="59">
      <c r="A59" s="70">
        <v>44706.0</v>
      </c>
      <c r="B59" s="57">
        <v>2345.0</v>
      </c>
      <c r="C59" s="57">
        <v>1.0</v>
      </c>
      <c r="D59" s="57" t="s">
        <v>195</v>
      </c>
      <c r="E59" s="57">
        <v>1.0</v>
      </c>
      <c r="F59" s="57">
        <v>0.7286</v>
      </c>
      <c r="G59" s="57">
        <v>0.439</v>
      </c>
      <c r="H59" s="57" t="s">
        <v>196</v>
      </c>
      <c r="I59" s="33">
        <f t="shared" si="1"/>
        <v>0.6596810934</v>
      </c>
    </row>
    <row r="60">
      <c r="A60" s="70">
        <v>44665.0</v>
      </c>
      <c r="B60" s="57">
        <v>2380.0</v>
      </c>
      <c r="C60" s="57">
        <v>2.0</v>
      </c>
      <c r="D60" s="57" t="s">
        <v>195</v>
      </c>
      <c r="E60" s="57">
        <v>1.0</v>
      </c>
      <c r="F60" s="57">
        <v>0.9541</v>
      </c>
      <c r="G60" s="57">
        <v>0.5747</v>
      </c>
      <c r="H60" s="57" t="s">
        <v>194</v>
      </c>
      <c r="I60" s="33">
        <f t="shared" si="1"/>
        <v>0.6601705238</v>
      </c>
    </row>
    <row r="61">
      <c r="A61" s="70">
        <v>44665.0</v>
      </c>
      <c r="B61" s="57">
        <v>2377.0</v>
      </c>
      <c r="C61" s="57">
        <v>3.0</v>
      </c>
      <c r="D61" s="57" t="s">
        <v>195</v>
      </c>
      <c r="E61" s="57">
        <v>1.0</v>
      </c>
      <c r="F61" s="57">
        <v>0.7124</v>
      </c>
      <c r="G61" s="57">
        <v>0.4268</v>
      </c>
      <c r="H61" s="57" t="s">
        <v>194</v>
      </c>
      <c r="I61" s="33">
        <f t="shared" si="1"/>
        <v>0.6691658857</v>
      </c>
    </row>
    <row r="62">
      <c r="A62" s="70">
        <v>44708.0</v>
      </c>
      <c r="B62" s="57">
        <v>2092.0</v>
      </c>
      <c r="C62" s="57">
        <v>1.0</v>
      </c>
      <c r="D62" s="57" t="s">
        <v>195</v>
      </c>
      <c r="E62" s="57">
        <v>1.0</v>
      </c>
      <c r="F62" s="57">
        <v>1.546</v>
      </c>
      <c r="G62" s="57">
        <v>0.925</v>
      </c>
      <c r="H62" s="57" t="s">
        <v>196</v>
      </c>
      <c r="I62" s="33">
        <f t="shared" si="1"/>
        <v>0.6713513514</v>
      </c>
    </row>
    <row r="63">
      <c r="A63" s="70">
        <v>44685.0</v>
      </c>
      <c r="B63" s="57">
        <v>2301.0</v>
      </c>
      <c r="C63" s="57">
        <v>3.0</v>
      </c>
      <c r="D63" s="57" t="s">
        <v>195</v>
      </c>
      <c r="E63" s="57">
        <v>1.0</v>
      </c>
      <c r="F63" s="57">
        <v>2.3647</v>
      </c>
      <c r="G63" s="57">
        <v>1.4143</v>
      </c>
      <c r="I63" s="33">
        <f t="shared" si="1"/>
        <v>0.6719932122</v>
      </c>
    </row>
    <row r="64">
      <c r="A64" s="70">
        <v>44662.0</v>
      </c>
      <c r="B64" s="57">
        <v>2093.0</v>
      </c>
      <c r="C64" s="57">
        <v>2.0</v>
      </c>
      <c r="D64" s="57" t="s">
        <v>195</v>
      </c>
      <c r="E64" s="57">
        <v>0.0</v>
      </c>
      <c r="F64" s="57">
        <v>1.0849</v>
      </c>
      <c r="G64" s="57">
        <v>0.648</v>
      </c>
      <c r="H64" s="57" t="s">
        <v>194</v>
      </c>
      <c r="I64" s="33">
        <f t="shared" si="1"/>
        <v>0.6742283951</v>
      </c>
    </row>
    <row r="65">
      <c r="A65" s="70">
        <v>44704.0</v>
      </c>
      <c r="B65" s="57">
        <v>2354.0</v>
      </c>
      <c r="C65" s="57">
        <v>2.0</v>
      </c>
      <c r="D65" s="57" t="s">
        <v>195</v>
      </c>
      <c r="E65" s="57">
        <v>1.0</v>
      </c>
      <c r="F65" s="57">
        <v>1.7053</v>
      </c>
      <c r="G65" s="57">
        <v>1.018</v>
      </c>
      <c r="I65" s="33">
        <f t="shared" si="1"/>
        <v>0.6751473477</v>
      </c>
    </row>
    <row r="66">
      <c r="A66" s="70">
        <v>44685.0</v>
      </c>
      <c r="B66" s="57">
        <v>2331.0</v>
      </c>
      <c r="C66" s="57">
        <v>1.0</v>
      </c>
      <c r="D66" s="57" t="s">
        <v>178</v>
      </c>
      <c r="E66" s="57">
        <v>1.0</v>
      </c>
      <c r="F66" s="57">
        <v>0.3237</v>
      </c>
      <c r="G66" s="57">
        <v>0.1932</v>
      </c>
      <c r="I66" s="33">
        <f t="shared" si="1"/>
        <v>0.6754658385</v>
      </c>
    </row>
    <row r="67">
      <c r="A67" s="70">
        <v>44704.0</v>
      </c>
      <c r="B67" s="57">
        <v>2377.0</v>
      </c>
      <c r="C67" s="57">
        <v>3.0</v>
      </c>
      <c r="D67" s="57" t="s">
        <v>195</v>
      </c>
      <c r="E67" s="57">
        <v>1.0</v>
      </c>
      <c r="F67" s="57">
        <v>1.0138</v>
      </c>
      <c r="G67" s="57">
        <v>0.605</v>
      </c>
      <c r="I67" s="33">
        <f t="shared" si="1"/>
        <v>0.6757024793</v>
      </c>
    </row>
    <row r="68">
      <c r="A68" s="70">
        <v>44706.0</v>
      </c>
      <c r="B68" s="57">
        <v>2301.0</v>
      </c>
      <c r="C68" s="57">
        <v>3.0</v>
      </c>
      <c r="D68" s="57" t="s">
        <v>195</v>
      </c>
      <c r="E68" s="57">
        <v>1.0</v>
      </c>
      <c r="F68" s="57">
        <v>1.9312</v>
      </c>
      <c r="G68" s="57">
        <v>1.152</v>
      </c>
      <c r="H68" s="57" t="s">
        <v>196</v>
      </c>
      <c r="I68" s="33">
        <f t="shared" si="1"/>
        <v>0.6763888889</v>
      </c>
    </row>
    <row r="69">
      <c r="A69" s="70">
        <v>44704.0</v>
      </c>
      <c r="B69" s="57">
        <v>2377.0</v>
      </c>
      <c r="C69" s="57">
        <v>2.0</v>
      </c>
      <c r="D69" s="57" t="s">
        <v>195</v>
      </c>
      <c r="E69" s="57">
        <v>1.0</v>
      </c>
      <c r="F69" s="57">
        <v>0.4562</v>
      </c>
      <c r="G69" s="57">
        <v>0.272</v>
      </c>
      <c r="I69" s="33">
        <f t="shared" si="1"/>
        <v>0.6772058824</v>
      </c>
    </row>
    <row r="70">
      <c r="A70" s="70">
        <v>44685.0</v>
      </c>
      <c r="B70" s="57">
        <v>2345.0</v>
      </c>
      <c r="C70" s="57">
        <v>1.0</v>
      </c>
      <c r="D70" s="57" t="s">
        <v>195</v>
      </c>
      <c r="E70" s="57">
        <v>1.0</v>
      </c>
      <c r="F70" s="57">
        <v>0.9864</v>
      </c>
      <c r="G70" s="57">
        <v>0.5879</v>
      </c>
      <c r="I70" s="33">
        <f t="shared" si="1"/>
        <v>0.6778363667</v>
      </c>
    </row>
    <row r="71">
      <c r="A71" s="70">
        <v>44650.0</v>
      </c>
      <c r="B71" s="57">
        <v>2354.0</v>
      </c>
      <c r="C71" s="57">
        <v>3.0</v>
      </c>
      <c r="D71" s="57" t="s">
        <v>195</v>
      </c>
      <c r="E71" s="57" t="s">
        <v>60</v>
      </c>
      <c r="F71" s="57">
        <v>1.3947</v>
      </c>
      <c r="G71" s="57">
        <v>0.831</v>
      </c>
      <c r="H71" s="57" t="s">
        <v>194</v>
      </c>
      <c r="I71" s="33">
        <f t="shared" si="1"/>
        <v>0.6783393502</v>
      </c>
    </row>
    <row r="72">
      <c r="A72" s="70">
        <v>44685.0</v>
      </c>
      <c r="B72" s="57">
        <v>2345.0</v>
      </c>
      <c r="C72" s="57">
        <v>2.0</v>
      </c>
      <c r="D72" s="57" t="s">
        <v>195</v>
      </c>
      <c r="E72" s="57">
        <v>1.0</v>
      </c>
      <c r="F72" s="57">
        <v>1.3682</v>
      </c>
      <c r="G72" s="57">
        <v>0.8126</v>
      </c>
      <c r="I72" s="33">
        <f t="shared" si="1"/>
        <v>0.6837312331</v>
      </c>
    </row>
    <row r="73">
      <c r="A73" s="70">
        <v>44685.0</v>
      </c>
      <c r="B73" s="57">
        <v>2354.0</v>
      </c>
      <c r="C73" s="57">
        <v>2.0</v>
      </c>
      <c r="D73" s="57" t="s">
        <v>195</v>
      </c>
      <c r="E73" s="57">
        <v>1.0</v>
      </c>
      <c r="F73" s="57">
        <v>0.9092</v>
      </c>
      <c r="G73" s="57">
        <v>0.5397</v>
      </c>
      <c r="I73" s="33">
        <f t="shared" si="1"/>
        <v>0.6846396146</v>
      </c>
    </row>
    <row r="74">
      <c r="A74" s="70">
        <v>44704.0</v>
      </c>
      <c r="B74" s="57">
        <v>2376.0</v>
      </c>
      <c r="C74" s="57">
        <v>2.0</v>
      </c>
      <c r="D74" s="57" t="s">
        <v>195</v>
      </c>
      <c r="E74" s="57">
        <v>1.0</v>
      </c>
      <c r="F74" s="57">
        <v>2.2443</v>
      </c>
      <c r="G74" s="57">
        <v>1.331</v>
      </c>
      <c r="I74" s="33">
        <f t="shared" si="1"/>
        <v>0.6861758077</v>
      </c>
    </row>
    <row r="75">
      <c r="A75" s="70">
        <v>44706.0</v>
      </c>
      <c r="B75" s="57">
        <v>2331.0</v>
      </c>
      <c r="C75" s="57">
        <v>1.0</v>
      </c>
      <c r="D75" s="57" t="s">
        <v>195</v>
      </c>
      <c r="E75" s="57">
        <v>1.0</v>
      </c>
      <c r="F75" s="57">
        <v>1.1028</v>
      </c>
      <c r="G75" s="57">
        <v>0.654</v>
      </c>
      <c r="H75" s="57" t="s">
        <v>196</v>
      </c>
      <c r="I75" s="33">
        <f t="shared" si="1"/>
        <v>0.6862385321</v>
      </c>
    </row>
    <row r="76">
      <c r="A76" s="70">
        <v>44690.0</v>
      </c>
      <c r="B76" s="57">
        <v>2029.0</v>
      </c>
      <c r="C76" s="57">
        <v>2.0</v>
      </c>
      <c r="D76" s="57" t="s">
        <v>195</v>
      </c>
      <c r="E76" s="57">
        <v>1.0</v>
      </c>
      <c r="F76" s="57">
        <v>1.2912</v>
      </c>
      <c r="G76" s="57">
        <v>0.7638</v>
      </c>
      <c r="I76" s="33">
        <f t="shared" si="1"/>
        <v>0.690494894</v>
      </c>
    </row>
    <row r="77">
      <c r="A77" s="70">
        <v>44635.0</v>
      </c>
      <c r="B77" s="57">
        <v>2331.0</v>
      </c>
      <c r="C77" s="57">
        <v>1.0</v>
      </c>
      <c r="D77" s="57" t="s">
        <v>195</v>
      </c>
      <c r="E77" s="57" t="s">
        <v>60</v>
      </c>
      <c r="F77" s="57">
        <v>2.07</v>
      </c>
      <c r="G77" s="57">
        <v>1.224</v>
      </c>
      <c r="H77" s="57" t="s">
        <v>197</v>
      </c>
      <c r="I77" s="33">
        <f t="shared" si="1"/>
        <v>0.6911764706</v>
      </c>
    </row>
    <row r="78">
      <c r="A78" s="70">
        <v>44685.0</v>
      </c>
      <c r="B78" s="57">
        <v>2360.0</v>
      </c>
      <c r="C78" s="57">
        <v>1.0</v>
      </c>
      <c r="D78" s="57" t="s">
        <v>178</v>
      </c>
      <c r="E78" s="57">
        <v>0.0</v>
      </c>
      <c r="F78" s="57">
        <v>0.0501</v>
      </c>
      <c r="G78" s="57">
        <v>0.0296</v>
      </c>
      <c r="I78" s="33">
        <f t="shared" si="1"/>
        <v>0.6925675676</v>
      </c>
    </row>
    <row r="79">
      <c r="A79" s="70">
        <v>44662.0</v>
      </c>
      <c r="B79" s="57">
        <v>2091.0</v>
      </c>
      <c r="C79" s="57">
        <v>1.0</v>
      </c>
      <c r="D79" s="57" t="s">
        <v>195</v>
      </c>
      <c r="E79" s="57">
        <v>1.0</v>
      </c>
      <c r="F79" s="57">
        <v>2.8019</v>
      </c>
      <c r="G79" s="57">
        <v>1.6554</v>
      </c>
      <c r="H79" s="57" t="s">
        <v>194</v>
      </c>
      <c r="I79" s="33">
        <f t="shared" si="1"/>
        <v>0.6925818533</v>
      </c>
    </row>
    <row r="80">
      <c r="A80" s="70">
        <v>44690.0</v>
      </c>
      <c r="B80" s="57">
        <v>2093.0</v>
      </c>
      <c r="C80" s="57">
        <v>1.0</v>
      </c>
      <c r="D80" s="57" t="s">
        <v>195</v>
      </c>
      <c r="E80" s="57">
        <v>1.0</v>
      </c>
      <c r="F80" s="57">
        <v>1.6544</v>
      </c>
      <c r="G80" s="57">
        <v>0.977</v>
      </c>
      <c r="I80" s="33">
        <f t="shared" si="1"/>
        <v>0.6933469806</v>
      </c>
    </row>
    <row r="81">
      <c r="A81" s="70">
        <v>44665.0</v>
      </c>
      <c r="B81" s="57">
        <v>2377.0</v>
      </c>
      <c r="C81" s="57">
        <v>2.0</v>
      </c>
      <c r="D81" s="57" t="s">
        <v>195</v>
      </c>
      <c r="E81" s="57">
        <v>1.0</v>
      </c>
      <c r="F81" s="57">
        <v>1.263</v>
      </c>
      <c r="G81" s="57">
        <v>0.7456</v>
      </c>
      <c r="H81" s="57" t="s">
        <v>194</v>
      </c>
      <c r="I81" s="33">
        <f t="shared" si="1"/>
        <v>0.6939377682</v>
      </c>
    </row>
    <row r="82">
      <c r="A82" s="70">
        <v>44685.0</v>
      </c>
      <c r="B82" s="57">
        <v>2354.0</v>
      </c>
      <c r="C82" s="57">
        <v>1.0</v>
      </c>
      <c r="D82" s="57" t="s">
        <v>195</v>
      </c>
      <c r="E82" s="57">
        <v>1.0</v>
      </c>
      <c r="F82" s="57">
        <v>1.0381</v>
      </c>
      <c r="G82" s="57">
        <v>0.6125</v>
      </c>
      <c r="I82" s="33">
        <f t="shared" si="1"/>
        <v>0.6948571429</v>
      </c>
    </row>
    <row r="83">
      <c r="A83" s="70">
        <v>44635.0</v>
      </c>
      <c r="B83" s="57">
        <v>2089.0</v>
      </c>
      <c r="C83" s="57">
        <v>1.0</v>
      </c>
      <c r="D83" s="57" t="s">
        <v>195</v>
      </c>
      <c r="E83" s="57" t="s">
        <v>60</v>
      </c>
      <c r="F83" s="57">
        <v>5.437</v>
      </c>
      <c r="G83" s="57">
        <v>3.206</v>
      </c>
      <c r="H83" s="57" t="s">
        <v>197</v>
      </c>
      <c r="I83" s="33">
        <f t="shared" si="1"/>
        <v>0.6958827199</v>
      </c>
    </row>
    <row r="84">
      <c r="A84" s="70">
        <v>44708.0</v>
      </c>
      <c r="B84" s="57">
        <v>2089.0</v>
      </c>
      <c r="C84" s="57">
        <v>3.0</v>
      </c>
      <c r="D84" s="57" t="s">
        <v>195</v>
      </c>
      <c r="E84" s="57">
        <v>1.0</v>
      </c>
      <c r="F84" s="57">
        <v>0.636</v>
      </c>
      <c r="G84" s="57">
        <v>0.375</v>
      </c>
      <c r="H84" s="57" t="s">
        <v>196</v>
      </c>
      <c r="I84" s="33">
        <f t="shared" si="1"/>
        <v>0.696</v>
      </c>
    </row>
    <row r="85">
      <c r="A85" s="70">
        <v>44690.0</v>
      </c>
      <c r="B85" s="57">
        <v>2092.0</v>
      </c>
      <c r="C85" s="57">
        <v>2.0</v>
      </c>
      <c r="D85" s="57" t="s">
        <v>195</v>
      </c>
      <c r="E85" s="57">
        <v>1.0</v>
      </c>
      <c r="F85" s="57">
        <v>0.6106</v>
      </c>
      <c r="G85" s="57">
        <v>0.36</v>
      </c>
      <c r="I85" s="33">
        <f t="shared" si="1"/>
        <v>0.6961111111</v>
      </c>
    </row>
    <row r="86">
      <c r="A86" s="70">
        <v>44704.0</v>
      </c>
      <c r="B86" s="57">
        <v>2029.0</v>
      </c>
      <c r="C86" s="57">
        <v>2.0</v>
      </c>
      <c r="D86" s="57" t="s">
        <v>195</v>
      </c>
      <c r="E86" s="57">
        <v>1.0</v>
      </c>
      <c r="F86" s="57">
        <v>0.1904</v>
      </c>
      <c r="G86" s="57">
        <v>0.1122</v>
      </c>
      <c r="I86" s="33">
        <f t="shared" si="1"/>
        <v>0.696969697</v>
      </c>
    </row>
    <row r="87">
      <c r="A87" s="70">
        <v>44635.0</v>
      </c>
      <c r="B87" s="57">
        <v>2092.0</v>
      </c>
      <c r="C87" s="57">
        <v>1.0</v>
      </c>
      <c r="D87" s="57" t="s">
        <v>195</v>
      </c>
      <c r="E87" s="57" t="s">
        <v>60</v>
      </c>
      <c r="F87" s="57">
        <v>3.408</v>
      </c>
      <c r="G87" s="57">
        <v>2.008</v>
      </c>
      <c r="H87" s="57" t="s">
        <v>197</v>
      </c>
      <c r="I87" s="33">
        <f t="shared" si="1"/>
        <v>0.6972111554</v>
      </c>
    </row>
    <row r="88">
      <c r="A88" s="70">
        <v>44704.0</v>
      </c>
      <c r="B88" s="57">
        <v>2022.0</v>
      </c>
      <c r="C88" s="57">
        <v>3.0</v>
      </c>
      <c r="D88" s="57" t="s">
        <v>195</v>
      </c>
      <c r="E88" s="57">
        <v>1.0</v>
      </c>
      <c r="F88" s="57">
        <v>1.5818</v>
      </c>
      <c r="G88" s="57">
        <v>0.931</v>
      </c>
      <c r="I88" s="33">
        <f t="shared" si="1"/>
        <v>0.6990332975</v>
      </c>
    </row>
    <row r="89">
      <c r="A89" s="70">
        <v>44704.0</v>
      </c>
      <c r="B89" s="57">
        <v>2377.0</v>
      </c>
      <c r="C89" s="57">
        <v>1.0</v>
      </c>
      <c r="D89" s="57" t="s">
        <v>195</v>
      </c>
      <c r="E89" s="57">
        <v>1.0</v>
      </c>
      <c r="F89" s="57">
        <v>2.956</v>
      </c>
      <c r="G89" s="57">
        <v>1.739</v>
      </c>
      <c r="I89" s="33">
        <f t="shared" si="1"/>
        <v>0.6998274871</v>
      </c>
    </row>
    <row r="90">
      <c r="A90" s="70">
        <v>44650.0</v>
      </c>
      <c r="B90" s="57">
        <v>2331.0</v>
      </c>
      <c r="C90" s="57">
        <v>1.0</v>
      </c>
      <c r="D90" s="57" t="s">
        <v>195</v>
      </c>
      <c r="E90" s="57" t="s">
        <v>60</v>
      </c>
      <c r="F90" s="57">
        <v>1.5339</v>
      </c>
      <c r="G90" s="57">
        <v>0.902</v>
      </c>
      <c r="H90" s="57" t="s">
        <v>194</v>
      </c>
      <c r="I90" s="33">
        <f t="shared" si="1"/>
        <v>0.7005543237</v>
      </c>
    </row>
    <row r="91">
      <c r="A91" s="70">
        <v>44685.0</v>
      </c>
      <c r="B91" s="57">
        <v>2377.0</v>
      </c>
      <c r="C91" s="57">
        <v>1.0</v>
      </c>
      <c r="D91" s="57" t="s">
        <v>195</v>
      </c>
      <c r="E91" s="57">
        <v>1.0</v>
      </c>
      <c r="F91" s="57">
        <v>1.9358</v>
      </c>
      <c r="G91" s="57">
        <v>1.1383</v>
      </c>
      <c r="I91" s="33">
        <f t="shared" si="1"/>
        <v>0.7006061671</v>
      </c>
    </row>
    <row r="92">
      <c r="A92" s="70">
        <v>44665.0</v>
      </c>
      <c r="B92" s="57">
        <v>2345.0</v>
      </c>
      <c r="C92" s="57">
        <v>2.0</v>
      </c>
      <c r="D92" s="57" t="s">
        <v>195</v>
      </c>
      <c r="E92" s="57">
        <v>1.0</v>
      </c>
      <c r="F92" s="57">
        <v>1.4443</v>
      </c>
      <c r="G92" s="57">
        <v>0.8472</v>
      </c>
      <c r="H92" s="57" t="s">
        <v>194</v>
      </c>
      <c r="I92" s="33">
        <f t="shared" si="1"/>
        <v>0.7047922568</v>
      </c>
    </row>
    <row r="93">
      <c r="A93" s="70">
        <v>44690.0</v>
      </c>
      <c r="B93" s="57">
        <v>2092.0</v>
      </c>
      <c r="C93" s="57">
        <v>1.0</v>
      </c>
      <c r="D93" s="57" t="s">
        <v>195</v>
      </c>
      <c r="E93" s="57">
        <v>1.0</v>
      </c>
      <c r="F93" s="57">
        <v>0.6412</v>
      </c>
      <c r="G93" s="57">
        <v>0.376</v>
      </c>
      <c r="I93" s="33">
        <f t="shared" si="1"/>
        <v>0.7053191489</v>
      </c>
    </row>
    <row r="94">
      <c r="A94" s="70">
        <v>44685.0</v>
      </c>
      <c r="B94" s="57">
        <v>2352.0</v>
      </c>
      <c r="C94" s="57">
        <v>3.0</v>
      </c>
      <c r="D94" s="57" t="s">
        <v>178</v>
      </c>
      <c r="E94" s="57">
        <v>0.0</v>
      </c>
      <c r="F94" s="57">
        <v>0.0999</v>
      </c>
      <c r="G94" s="57">
        <v>0.0585</v>
      </c>
      <c r="I94" s="33">
        <f t="shared" si="1"/>
        <v>0.7076923077</v>
      </c>
    </row>
    <row r="95">
      <c r="A95" s="70">
        <v>44650.0</v>
      </c>
      <c r="B95" s="57">
        <v>2331.0</v>
      </c>
      <c r="C95" s="57">
        <v>2.0</v>
      </c>
      <c r="D95" s="57" t="s">
        <v>195</v>
      </c>
      <c r="E95" s="57" t="s">
        <v>60</v>
      </c>
      <c r="F95" s="57">
        <v>2.9236</v>
      </c>
      <c r="G95" s="57">
        <v>1.712</v>
      </c>
      <c r="H95" s="57" t="s">
        <v>194</v>
      </c>
      <c r="I95" s="33">
        <f t="shared" si="1"/>
        <v>0.7077102804</v>
      </c>
    </row>
    <row r="96">
      <c r="A96" s="70">
        <v>44708.0</v>
      </c>
      <c r="B96" s="57">
        <v>2093.0</v>
      </c>
      <c r="C96" s="57">
        <v>3.0</v>
      </c>
      <c r="D96" s="57" t="s">
        <v>195</v>
      </c>
      <c r="E96" s="57">
        <v>0.0</v>
      </c>
      <c r="F96" s="57">
        <v>1.218</v>
      </c>
      <c r="G96" s="57">
        <v>0.713</v>
      </c>
      <c r="H96" s="57" t="s">
        <v>196</v>
      </c>
      <c r="I96" s="33">
        <f t="shared" si="1"/>
        <v>0.7082748948</v>
      </c>
    </row>
    <row r="97">
      <c r="A97" s="70">
        <v>44704.0</v>
      </c>
      <c r="B97" s="57">
        <v>2083.0</v>
      </c>
      <c r="C97" s="57">
        <v>3.0</v>
      </c>
      <c r="D97" s="57" t="s">
        <v>178</v>
      </c>
      <c r="E97" s="57">
        <v>1.0</v>
      </c>
      <c r="F97" s="57">
        <v>0.6495</v>
      </c>
      <c r="G97" s="57">
        <v>0.38</v>
      </c>
      <c r="I97" s="33">
        <f t="shared" si="1"/>
        <v>0.7092105263</v>
      </c>
    </row>
    <row r="98">
      <c r="A98" s="70">
        <v>44690.0</v>
      </c>
      <c r="B98" s="57">
        <v>2093.0</v>
      </c>
      <c r="C98" s="57">
        <v>3.0</v>
      </c>
      <c r="D98" s="57" t="s">
        <v>195</v>
      </c>
      <c r="E98" s="57">
        <v>1.0</v>
      </c>
      <c r="F98" s="57">
        <v>1.5782</v>
      </c>
      <c r="G98" s="57">
        <v>0.9233</v>
      </c>
      <c r="I98" s="33">
        <f t="shared" si="1"/>
        <v>0.709303585</v>
      </c>
    </row>
    <row r="99">
      <c r="A99" s="70">
        <v>44650.0</v>
      </c>
      <c r="B99" s="57">
        <v>2352.0</v>
      </c>
      <c r="C99" s="57">
        <v>2.0</v>
      </c>
      <c r="D99" s="57" t="s">
        <v>178</v>
      </c>
      <c r="E99" s="57" t="s">
        <v>60</v>
      </c>
      <c r="F99" s="57">
        <v>0.4619</v>
      </c>
      <c r="G99" s="57">
        <v>0.27</v>
      </c>
      <c r="H99" s="57" t="s">
        <v>194</v>
      </c>
      <c r="I99" s="33">
        <f t="shared" si="1"/>
        <v>0.7107407407</v>
      </c>
    </row>
    <row r="100">
      <c r="A100" s="70">
        <v>44706.0</v>
      </c>
      <c r="B100" s="57">
        <v>2352.0</v>
      </c>
      <c r="C100" s="57">
        <v>1.0</v>
      </c>
      <c r="D100" s="57" t="s">
        <v>178</v>
      </c>
      <c r="E100" s="57">
        <v>1.0</v>
      </c>
      <c r="F100" s="57">
        <v>0.1001</v>
      </c>
      <c r="G100" s="57">
        <v>0.0585</v>
      </c>
      <c r="H100" s="57" t="s">
        <v>196</v>
      </c>
      <c r="I100" s="33">
        <f t="shared" si="1"/>
        <v>0.7111111111</v>
      </c>
    </row>
    <row r="101">
      <c r="A101" s="70">
        <v>44650.0</v>
      </c>
      <c r="B101" s="57">
        <v>2354.0</v>
      </c>
      <c r="C101" s="57">
        <v>1.0</v>
      </c>
      <c r="D101" s="57" t="s">
        <v>195</v>
      </c>
      <c r="E101" s="57" t="s">
        <v>60</v>
      </c>
      <c r="F101" s="57">
        <v>2.6446</v>
      </c>
      <c r="G101" s="57">
        <v>1.545</v>
      </c>
      <c r="H101" s="57" t="s">
        <v>194</v>
      </c>
      <c r="I101" s="33">
        <f t="shared" si="1"/>
        <v>0.7117152104</v>
      </c>
    </row>
    <row r="102">
      <c r="A102" s="70">
        <v>44685.0</v>
      </c>
      <c r="B102" s="57">
        <v>2301.0</v>
      </c>
      <c r="C102" s="57">
        <v>2.0</v>
      </c>
      <c r="D102" s="57" t="s">
        <v>195</v>
      </c>
      <c r="E102" s="57">
        <v>1.0</v>
      </c>
      <c r="F102" s="57">
        <v>1.6757</v>
      </c>
      <c r="G102" s="57">
        <v>0.9784</v>
      </c>
      <c r="I102" s="33">
        <f t="shared" si="1"/>
        <v>0.7126941946</v>
      </c>
    </row>
    <row r="103">
      <c r="A103" s="70">
        <v>44650.0</v>
      </c>
      <c r="B103" s="57">
        <v>2376.0</v>
      </c>
      <c r="C103" s="57">
        <v>2.0</v>
      </c>
      <c r="D103" s="57" t="s">
        <v>195</v>
      </c>
      <c r="E103" s="57" t="s">
        <v>60</v>
      </c>
      <c r="F103" s="57">
        <v>0.6154</v>
      </c>
      <c r="G103" s="57">
        <v>0.359</v>
      </c>
      <c r="H103" s="57" t="s">
        <v>194</v>
      </c>
      <c r="I103" s="33">
        <f t="shared" si="1"/>
        <v>0.7142061281</v>
      </c>
    </row>
    <row r="104">
      <c r="A104" s="70">
        <v>44704.0</v>
      </c>
      <c r="B104" s="57">
        <v>2376.0</v>
      </c>
      <c r="C104" s="57">
        <v>1.0</v>
      </c>
      <c r="D104" s="57" t="s">
        <v>195</v>
      </c>
      <c r="E104" s="57">
        <v>1.0</v>
      </c>
      <c r="F104" s="57">
        <v>0.7558</v>
      </c>
      <c r="G104" s="57">
        <v>0.44</v>
      </c>
      <c r="I104" s="33">
        <f t="shared" si="1"/>
        <v>0.7177272727</v>
      </c>
    </row>
    <row r="105">
      <c r="A105" s="70">
        <v>44706.0</v>
      </c>
      <c r="B105" s="57">
        <v>2301.0</v>
      </c>
      <c r="C105" s="57">
        <v>1.0</v>
      </c>
      <c r="D105" s="57" t="s">
        <v>195</v>
      </c>
      <c r="E105" s="57">
        <v>1.0</v>
      </c>
      <c r="F105" s="57">
        <v>1.3279</v>
      </c>
      <c r="G105" s="57">
        <v>0.773</v>
      </c>
      <c r="H105" s="57" t="s">
        <v>196</v>
      </c>
      <c r="I105" s="33">
        <f t="shared" si="1"/>
        <v>0.7178525226</v>
      </c>
    </row>
    <row r="106">
      <c r="A106" s="70">
        <v>44663.0</v>
      </c>
      <c r="B106" s="57">
        <v>2331.0</v>
      </c>
      <c r="C106" s="57">
        <v>2.0</v>
      </c>
      <c r="D106" s="57" t="s">
        <v>195</v>
      </c>
      <c r="E106" s="57">
        <v>1.0</v>
      </c>
      <c r="F106" s="57">
        <v>0.942</v>
      </c>
      <c r="G106" s="57">
        <v>0.548</v>
      </c>
      <c r="H106" s="57" t="s">
        <v>198</v>
      </c>
      <c r="I106" s="33">
        <f t="shared" si="1"/>
        <v>0.7189781022</v>
      </c>
    </row>
    <row r="107">
      <c r="A107" s="70">
        <v>44706.0</v>
      </c>
      <c r="B107" s="57">
        <v>2352.0</v>
      </c>
      <c r="C107" s="57">
        <v>2.0</v>
      </c>
      <c r="D107" s="57" t="s">
        <v>178</v>
      </c>
      <c r="E107" s="57">
        <v>1.0</v>
      </c>
      <c r="F107" s="57">
        <v>0.1703</v>
      </c>
      <c r="G107" s="57">
        <v>0.099</v>
      </c>
      <c r="H107" s="57" t="s">
        <v>196</v>
      </c>
      <c r="I107" s="33">
        <f t="shared" si="1"/>
        <v>0.7202020202</v>
      </c>
    </row>
    <row r="108">
      <c r="A108" s="70">
        <v>44650.0</v>
      </c>
      <c r="B108" s="57">
        <v>2377.0</v>
      </c>
      <c r="C108" s="57">
        <v>2.0</v>
      </c>
      <c r="D108" s="57" t="s">
        <v>195</v>
      </c>
      <c r="E108" s="57" t="s">
        <v>60</v>
      </c>
      <c r="F108" s="57">
        <v>0.6756</v>
      </c>
      <c r="G108" s="57">
        <v>0.392</v>
      </c>
      <c r="H108" s="57" t="s">
        <v>194</v>
      </c>
      <c r="I108" s="33">
        <f t="shared" si="1"/>
        <v>0.7234693878</v>
      </c>
    </row>
    <row r="109">
      <c r="A109" s="70">
        <v>44665.0</v>
      </c>
      <c r="B109" s="57">
        <v>2345.0</v>
      </c>
      <c r="C109" s="57">
        <v>1.0</v>
      </c>
      <c r="D109" s="57" t="s">
        <v>195</v>
      </c>
      <c r="E109" s="57">
        <v>0.0</v>
      </c>
      <c r="F109" s="57">
        <v>1.0044</v>
      </c>
      <c r="G109" s="57">
        <v>0.5822</v>
      </c>
      <c r="H109" s="57" t="s">
        <v>194</v>
      </c>
      <c r="I109" s="33">
        <f t="shared" si="1"/>
        <v>0.7251803504</v>
      </c>
    </row>
    <row r="110">
      <c r="A110" s="70">
        <v>44650.0</v>
      </c>
      <c r="B110" s="57">
        <v>2380.0</v>
      </c>
      <c r="C110" s="57">
        <v>1.0</v>
      </c>
      <c r="D110" s="57" t="s">
        <v>195</v>
      </c>
      <c r="E110" s="57" t="s">
        <v>60</v>
      </c>
      <c r="F110" s="57">
        <v>0.7421</v>
      </c>
      <c r="G110" s="57">
        <v>0.43</v>
      </c>
      <c r="H110" s="57" t="s">
        <v>194</v>
      </c>
      <c r="I110" s="33">
        <f t="shared" si="1"/>
        <v>0.7258139535</v>
      </c>
    </row>
    <row r="111">
      <c r="A111" s="70">
        <v>44704.0</v>
      </c>
      <c r="B111" s="57">
        <v>2029.0</v>
      </c>
      <c r="C111" s="57">
        <v>1.0</v>
      </c>
      <c r="D111" s="57" t="s">
        <v>195</v>
      </c>
      <c r="E111" s="57">
        <v>1.0</v>
      </c>
      <c r="F111" s="57">
        <v>0.4022</v>
      </c>
      <c r="G111" s="57">
        <v>0.233</v>
      </c>
      <c r="I111" s="33">
        <f t="shared" si="1"/>
        <v>0.7261802575</v>
      </c>
    </row>
    <row r="112">
      <c r="A112" s="70">
        <v>44650.0</v>
      </c>
      <c r="B112" s="57">
        <v>2380.0</v>
      </c>
      <c r="C112" s="57">
        <v>2.0</v>
      </c>
      <c r="D112" s="57" t="s">
        <v>195</v>
      </c>
      <c r="E112" s="57" t="s">
        <v>60</v>
      </c>
      <c r="F112" s="57">
        <v>2.6938</v>
      </c>
      <c r="G112" s="57">
        <v>1.56</v>
      </c>
      <c r="H112" s="57" t="s">
        <v>194</v>
      </c>
      <c r="I112" s="33">
        <f t="shared" si="1"/>
        <v>0.7267948718</v>
      </c>
    </row>
    <row r="113">
      <c r="A113" s="70">
        <v>44650.0</v>
      </c>
      <c r="B113" s="57">
        <v>2376.0</v>
      </c>
      <c r="C113" s="57">
        <v>1.0</v>
      </c>
      <c r="D113" s="57" t="s">
        <v>195</v>
      </c>
      <c r="E113" s="57" t="s">
        <v>60</v>
      </c>
      <c r="F113" s="57">
        <v>3.3447</v>
      </c>
      <c r="G113" s="57">
        <v>1.933</v>
      </c>
      <c r="H113" s="57" t="s">
        <v>194</v>
      </c>
      <c r="I113" s="33">
        <f t="shared" si="1"/>
        <v>0.7303155717</v>
      </c>
    </row>
    <row r="114">
      <c r="A114" s="70">
        <v>44690.0</v>
      </c>
      <c r="B114" s="57">
        <v>2028.0</v>
      </c>
      <c r="C114" s="57">
        <v>1.0</v>
      </c>
      <c r="D114" s="57" t="s">
        <v>195</v>
      </c>
      <c r="E114" s="57">
        <v>0.0</v>
      </c>
      <c r="F114" s="57">
        <v>1.2822</v>
      </c>
      <c r="G114" s="57">
        <v>0.741</v>
      </c>
      <c r="I114" s="33">
        <f t="shared" si="1"/>
        <v>0.7303643725</v>
      </c>
    </row>
    <row r="115">
      <c r="A115" s="70">
        <v>44663.0</v>
      </c>
      <c r="B115" s="57">
        <v>2331.0</v>
      </c>
      <c r="C115" s="57">
        <v>1.0</v>
      </c>
      <c r="D115" s="57" t="s">
        <v>195</v>
      </c>
      <c r="E115" s="57">
        <v>1.0</v>
      </c>
      <c r="F115" s="57">
        <v>0.471</v>
      </c>
      <c r="G115" s="57">
        <v>0.272</v>
      </c>
      <c r="H115" s="57" t="s">
        <v>198</v>
      </c>
      <c r="I115" s="33">
        <f t="shared" si="1"/>
        <v>0.7316176471</v>
      </c>
    </row>
    <row r="116">
      <c r="A116" s="70">
        <v>44635.0</v>
      </c>
      <c r="B116" s="57">
        <v>2345.0</v>
      </c>
      <c r="C116" s="57">
        <v>1.0</v>
      </c>
      <c r="D116" s="57" t="s">
        <v>195</v>
      </c>
      <c r="E116" s="57" t="s">
        <v>60</v>
      </c>
      <c r="F116" s="57">
        <v>2.032</v>
      </c>
      <c r="G116" s="57">
        <v>1.173</v>
      </c>
      <c r="H116" s="57" t="s">
        <v>197</v>
      </c>
      <c r="I116" s="33">
        <f t="shared" si="1"/>
        <v>0.7323103154</v>
      </c>
    </row>
    <row r="117">
      <c r="A117" s="70">
        <v>44685.0</v>
      </c>
      <c r="B117" s="57">
        <v>2331.0</v>
      </c>
      <c r="C117" s="57">
        <v>3.0</v>
      </c>
      <c r="D117" s="57" t="s">
        <v>178</v>
      </c>
      <c r="E117" s="57">
        <v>1.0</v>
      </c>
      <c r="F117" s="57">
        <v>0.2568</v>
      </c>
      <c r="G117" s="57">
        <v>0.1482</v>
      </c>
      <c r="I117" s="33">
        <f t="shared" si="1"/>
        <v>0.7327935223</v>
      </c>
    </row>
    <row r="118">
      <c r="A118" s="70">
        <v>44690.0</v>
      </c>
      <c r="B118" s="57">
        <v>2093.0</v>
      </c>
      <c r="C118" s="57">
        <v>2.0</v>
      </c>
      <c r="D118" s="57" t="s">
        <v>195</v>
      </c>
      <c r="E118" s="57">
        <v>1.0</v>
      </c>
      <c r="F118" s="57">
        <v>0.981</v>
      </c>
      <c r="G118" s="57">
        <v>0.5657</v>
      </c>
      <c r="I118" s="33">
        <f t="shared" si="1"/>
        <v>0.7341347004</v>
      </c>
    </row>
    <row r="119">
      <c r="A119" s="70">
        <v>44685.0</v>
      </c>
      <c r="B119" s="57">
        <v>2380.0</v>
      </c>
      <c r="C119" s="57">
        <v>2.0</v>
      </c>
      <c r="D119" s="57" t="s">
        <v>178</v>
      </c>
      <c r="E119" s="57">
        <v>1.0</v>
      </c>
      <c r="F119" s="57">
        <v>0.4747</v>
      </c>
      <c r="G119" s="57">
        <v>0.2734</v>
      </c>
      <c r="I119" s="33">
        <f t="shared" si="1"/>
        <v>0.7362838332</v>
      </c>
    </row>
    <row r="120">
      <c r="A120" s="70">
        <v>44650.0</v>
      </c>
      <c r="B120" s="57">
        <v>2354.0</v>
      </c>
      <c r="C120" s="57">
        <v>2.0</v>
      </c>
      <c r="D120" s="57" t="s">
        <v>195</v>
      </c>
      <c r="E120" s="57" t="s">
        <v>60</v>
      </c>
      <c r="F120" s="57">
        <v>3.0135</v>
      </c>
      <c r="G120" s="57">
        <v>1.735</v>
      </c>
      <c r="H120" s="57" t="s">
        <v>194</v>
      </c>
      <c r="I120" s="33">
        <f t="shared" si="1"/>
        <v>0.7368876081</v>
      </c>
    </row>
    <row r="121">
      <c r="A121" s="70">
        <v>44685.0</v>
      </c>
      <c r="B121" s="57">
        <v>2354.0</v>
      </c>
      <c r="C121" s="57">
        <v>3.0</v>
      </c>
      <c r="D121" s="57" t="s">
        <v>195</v>
      </c>
      <c r="E121" s="57">
        <v>1.0</v>
      </c>
      <c r="F121" s="57">
        <v>0.4324</v>
      </c>
      <c r="G121" s="57">
        <v>0.2488</v>
      </c>
      <c r="I121" s="33">
        <f t="shared" si="1"/>
        <v>0.7379421222</v>
      </c>
    </row>
    <row r="122">
      <c r="A122" s="70">
        <v>44708.0</v>
      </c>
      <c r="B122" s="57">
        <v>2006.0</v>
      </c>
      <c r="C122" s="57">
        <v>3.0</v>
      </c>
      <c r="D122" s="57" t="s">
        <v>195</v>
      </c>
      <c r="E122" s="57">
        <v>0.0</v>
      </c>
      <c r="F122" s="57">
        <v>0.8867</v>
      </c>
      <c r="G122" s="57">
        <v>0.51</v>
      </c>
      <c r="H122" s="57" t="s">
        <v>196</v>
      </c>
      <c r="I122" s="33">
        <f t="shared" si="1"/>
        <v>0.738627451</v>
      </c>
    </row>
    <row r="123">
      <c r="A123" s="70">
        <v>44706.0</v>
      </c>
      <c r="B123" s="57">
        <v>2372.0</v>
      </c>
      <c r="C123" s="57">
        <v>2.0</v>
      </c>
      <c r="D123" s="57" t="s">
        <v>178</v>
      </c>
      <c r="E123" s="57">
        <v>1.0</v>
      </c>
      <c r="F123" s="57">
        <v>0.2192</v>
      </c>
      <c r="G123" s="57">
        <v>0.126</v>
      </c>
      <c r="H123" s="57" t="s">
        <v>196</v>
      </c>
      <c r="I123" s="33">
        <f t="shared" si="1"/>
        <v>0.7396825397</v>
      </c>
    </row>
    <row r="124">
      <c r="A124" s="70">
        <v>44650.0</v>
      </c>
      <c r="B124" s="57">
        <v>2380.0</v>
      </c>
      <c r="C124" s="57">
        <v>3.0</v>
      </c>
      <c r="D124" s="57" t="s">
        <v>195</v>
      </c>
      <c r="E124" s="57" t="s">
        <v>60</v>
      </c>
      <c r="F124" s="57">
        <v>2.1783</v>
      </c>
      <c r="G124" s="57">
        <v>1.252</v>
      </c>
      <c r="H124" s="57" t="s">
        <v>194</v>
      </c>
      <c r="I124" s="33">
        <f t="shared" si="1"/>
        <v>0.73985623</v>
      </c>
    </row>
    <row r="125">
      <c r="A125" s="70">
        <v>44650.0</v>
      </c>
      <c r="B125" s="57">
        <v>2377.0</v>
      </c>
      <c r="C125" s="57">
        <v>3.0</v>
      </c>
      <c r="D125" s="57" t="s">
        <v>195</v>
      </c>
      <c r="E125" s="57" t="s">
        <v>60</v>
      </c>
      <c r="F125" s="57">
        <v>1.7253</v>
      </c>
      <c r="G125" s="57">
        <v>0.991</v>
      </c>
      <c r="H125" s="57" t="s">
        <v>194</v>
      </c>
      <c r="I125" s="33">
        <f t="shared" si="1"/>
        <v>0.7409687185</v>
      </c>
    </row>
    <row r="126">
      <c r="A126" s="70">
        <v>44685.0</v>
      </c>
      <c r="B126" s="57">
        <v>2380.0</v>
      </c>
      <c r="C126" s="57">
        <v>3.0</v>
      </c>
      <c r="D126" s="57" t="s">
        <v>178</v>
      </c>
      <c r="E126" s="57">
        <v>1.0</v>
      </c>
      <c r="F126" s="57">
        <v>0.2211</v>
      </c>
      <c r="G126" s="57">
        <v>0.1268</v>
      </c>
      <c r="I126" s="33">
        <f t="shared" si="1"/>
        <v>0.7436908517</v>
      </c>
    </row>
    <row r="127">
      <c r="A127" s="70">
        <v>44708.0</v>
      </c>
      <c r="B127" s="57">
        <v>2091.0</v>
      </c>
      <c r="C127" s="57">
        <v>1.0</v>
      </c>
      <c r="D127" s="57" t="s">
        <v>195</v>
      </c>
      <c r="E127" s="57">
        <v>0.0</v>
      </c>
      <c r="F127" s="57">
        <v>1.5903</v>
      </c>
      <c r="G127" s="57">
        <v>0.912</v>
      </c>
      <c r="H127" s="57" t="s">
        <v>196</v>
      </c>
      <c r="I127" s="33">
        <f t="shared" si="1"/>
        <v>0.74375</v>
      </c>
    </row>
    <row r="128">
      <c r="A128" s="70">
        <v>44704.0</v>
      </c>
      <c r="B128" s="57">
        <v>2029.0</v>
      </c>
      <c r="C128" s="57">
        <v>3.0</v>
      </c>
      <c r="D128" s="57" t="s">
        <v>195</v>
      </c>
      <c r="E128" s="57">
        <v>1.0</v>
      </c>
      <c r="F128" s="57">
        <v>0.7988</v>
      </c>
      <c r="G128" s="57">
        <v>0.458</v>
      </c>
      <c r="I128" s="33">
        <f t="shared" si="1"/>
        <v>0.7441048035</v>
      </c>
    </row>
    <row r="129">
      <c r="A129" s="70">
        <v>44704.0</v>
      </c>
      <c r="B129" s="57">
        <v>2022.0</v>
      </c>
      <c r="C129" s="57">
        <v>2.0</v>
      </c>
      <c r="D129" s="57" t="s">
        <v>195</v>
      </c>
      <c r="E129" s="57">
        <v>1.0</v>
      </c>
      <c r="F129" s="57">
        <v>1.3195</v>
      </c>
      <c r="G129" s="57">
        <v>0.756</v>
      </c>
      <c r="I129" s="33">
        <f t="shared" si="1"/>
        <v>0.7453703704</v>
      </c>
    </row>
    <row r="130">
      <c r="A130" s="70">
        <v>44685.0</v>
      </c>
      <c r="B130" s="57">
        <v>2345.0</v>
      </c>
      <c r="C130" s="57">
        <v>3.0</v>
      </c>
      <c r="D130" s="57" t="s">
        <v>178</v>
      </c>
      <c r="E130" s="57">
        <v>1.0</v>
      </c>
      <c r="F130" s="57">
        <v>0.1953</v>
      </c>
      <c r="G130" s="57">
        <v>0.1118</v>
      </c>
      <c r="I130" s="33">
        <f t="shared" si="1"/>
        <v>0.7468694097</v>
      </c>
    </row>
    <row r="131">
      <c r="A131" s="70">
        <v>44663.0</v>
      </c>
      <c r="B131" s="57">
        <v>2354.0</v>
      </c>
      <c r="C131" s="57">
        <v>1.0</v>
      </c>
      <c r="D131" s="57" t="s">
        <v>195</v>
      </c>
      <c r="E131" s="57">
        <v>1.0</v>
      </c>
      <c r="F131" s="57">
        <v>1.115</v>
      </c>
      <c r="G131" s="57">
        <v>0.638</v>
      </c>
      <c r="H131" s="57" t="s">
        <v>198</v>
      </c>
      <c r="I131" s="33">
        <f t="shared" si="1"/>
        <v>0.7476489028</v>
      </c>
    </row>
    <row r="132">
      <c r="A132" s="70">
        <v>44708.0</v>
      </c>
      <c r="B132" s="57">
        <v>2093.0</v>
      </c>
      <c r="C132" s="57">
        <v>1.0</v>
      </c>
      <c r="D132" s="57" t="s">
        <v>178</v>
      </c>
      <c r="E132" s="57">
        <v>1.0</v>
      </c>
      <c r="F132" s="57">
        <v>0.0647</v>
      </c>
      <c r="G132" s="57">
        <v>0.037</v>
      </c>
      <c r="H132" s="57" t="s">
        <v>196</v>
      </c>
      <c r="I132" s="33">
        <f t="shared" si="1"/>
        <v>0.7486486486</v>
      </c>
    </row>
    <row r="133">
      <c r="A133" s="70">
        <v>44708.0</v>
      </c>
      <c r="B133" s="57">
        <v>2006.0</v>
      </c>
      <c r="C133" s="57">
        <v>3.0</v>
      </c>
      <c r="D133" s="57" t="s">
        <v>178</v>
      </c>
      <c r="E133" s="57">
        <v>0.0</v>
      </c>
      <c r="F133" s="57">
        <v>0.1382</v>
      </c>
      <c r="G133" s="57">
        <v>0.079</v>
      </c>
      <c r="H133" s="57" t="s">
        <v>196</v>
      </c>
      <c r="I133" s="33">
        <f t="shared" si="1"/>
        <v>0.7493670886</v>
      </c>
    </row>
    <row r="134">
      <c r="A134" s="70">
        <v>44708.0</v>
      </c>
      <c r="B134" s="57">
        <v>2092.0</v>
      </c>
      <c r="C134" s="57">
        <v>2.0</v>
      </c>
      <c r="D134" s="57" t="s">
        <v>195</v>
      </c>
      <c r="E134" s="57">
        <v>1.0</v>
      </c>
      <c r="F134" s="57">
        <v>0.595</v>
      </c>
      <c r="G134" s="57">
        <v>0.34</v>
      </c>
      <c r="H134" s="57" t="s">
        <v>196</v>
      </c>
      <c r="I134" s="33">
        <f t="shared" si="1"/>
        <v>0.75</v>
      </c>
    </row>
    <row r="135">
      <c r="A135" s="70">
        <v>44704.0</v>
      </c>
      <c r="B135" s="57">
        <v>2029.0</v>
      </c>
      <c r="C135" s="57">
        <v>1.0</v>
      </c>
      <c r="D135" s="57" t="s">
        <v>195</v>
      </c>
      <c r="E135" s="57">
        <v>0.0</v>
      </c>
      <c r="F135" s="57">
        <v>1.8393</v>
      </c>
      <c r="G135" s="57">
        <v>1.051</v>
      </c>
      <c r="I135" s="33">
        <f t="shared" si="1"/>
        <v>0.7500475737</v>
      </c>
    </row>
    <row r="136">
      <c r="A136" s="70">
        <v>44684.0</v>
      </c>
      <c r="B136" s="57">
        <v>2384.0</v>
      </c>
      <c r="C136" s="57">
        <v>1.0</v>
      </c>
      <c r="D136" s="57" t="s">
        <v>178</v>
      </c>
      <c r="E136" s="57">
        <v>1.0</v>
      </c>
      <c r="F136" s="57">
        <v>0.6232</v>
      </c>
      <c r="G136" s="57">
        <v>0.3561</v>
      </c>
      <c r="H136" s="57" t="s">
        <v>199</v>
      </c>
      <c r="I136" s="33">
        <f t="shared" si="1"/>
        <v>0.750070205</v>
      </c>
    </row>
    <row r="137">
      <c r="A137" s="70">
        <v>44706.0</v>
      </c>
      <c r="B137" s="57">
        <v>2023.0</v>
      </c>
      <c r="C137" s="57">
        <v>3.0</v>
      </c>
      <c r="D137" s="57" t="s">
        <v>178</v>
      </c>
      <c r="E137" s="57">
        <v>1.0</v>
      </c>
      <c r="F137" s="57">
        <v>0.2925</v>
      </c>
      <c r="G137" s="57">
        <v>0.167</v>
      </c>
      <c r="H137" s="57" t="s">
        <v>196</v>
      </c>
      <c r="I137" s="33">
        <f t="shared" si="1"/>
        <v>0.751497006</v>
      </c>
    </row>
    <row r="138">
      <c r="A138" s="70">
        <v>44690.0</v>
      </c>
      <c r="B138" s="57">
        <v>2030.0</v>
      </c>
      <c r="C138" s="57">
        <v>1.0</v>
      </c>
      <c r="D138" s="57" t="s">
        <v>195</v>
      </c>
      <c r="E138" s="57">
        <v>1.0</v>
      </c>
      <c r="F138" s="57">
        <v>0.6378</v>
      </c>
      <c r="G138" s="57">
        <v>0.364</v>
      </c>
      <c r="I138" s="33">
        <f t="shared" si="1"/>
        <v>0.7521978022</v>
      </c>
    </row>
    <row r="139">
      <c r="A139" s="70">
        <v>44706.0</v>
      </c>
      <c r="B139" s="57">
        <v>2380.0</v>
      </c>
      <c r="C139" s="57">
        <v>1.0</v>
      </c>
      <c r="D139" s="57" t="s">
        <v>178</v>
      </c>
      <c r="E139" s="57">
        <v>1.0</v>
      </c>
      <c r="F139" s="57">
        <v>0.2349</v>
      </c>
      <c r="G139" s="57">
        <v>0.134</v>
      </c>
      <c r="H139" s="57" t="s">
        <v>196</v>
      </c>
      <c r="I139" s="33">
        <f t="shared" si="1"/>
        <v>0.7529850746</v>
      </c>
    </row>
    <row r="140">
      <c r="A140" s="70">
        <v>44708.0</v>
      </c>
      <c r="B140" s="57">
        <v>2007.0</v>
      </c>
      <c r="C140" s="57">
        <v>1.0</v>
      </c>
      <c r="D140" s="57" t="s">
        <v>195</v>
      </c>
      <c r="E140" s="57">
        <v>0.0</v>
      </c>
      <c r="F140" s="57">
        <v>1.2503</v>
      </c>
      <c r="G140" s="57">
        <v>0.712</v>
      </c>
      <c r="H140" s="57" t="s">
        <v>196</v>
      </c>
      <c r="I140" s="33">
        <f t="shared" si="1"/>
        <v>0.7560393258</v>
      </c>
    </row>
    <row r="141">
      <c r="A141" s="70">
        <v>44650.0</v>
      </c>
      <c r="B141" s="57">
        <v>2376.0</v>
      </c>
      <c r="C141" s="57">
        <v>3.0</v>
      </c>
      <c r="D141" s="57" t="s">
        <v>195</v>
      </c>
      <c r="E141" s="57" t="s">
        <v>60</v>
      </c>
      <c r="F141" s="57">
        <v>1.4186</v>
      </c>
      <c r="G141" s="57">
        <v>0.807</v>
      </c>
      <c r="H141" s="57" t="s">
        <v>194</v>
      </c>
      <c r="I141" s="33">
        <f t="shared" si="1"/>
        <v>0.7578686493</v>
      </c>
    </row>
    <row r="142">
      <c r="A142" s="70">
        <v>44690.0</v>
      </c>
      <c r="B142" s="57">
        <v>2030.0</v>
      </c>
      <c r="C142" s="57">
        <v>3.0</v>
      </c>
      <c r="D142" s="57" t="s">
        <v>195</v>
      </c>
      <c r="E142" s="57">
        <v>1.0</v>
      </c>
      <c r="F142" s="57">
        <v>1.1948</v>
      </c>
      <c r="G142" s="57">
        <v>0.679</v>
      </c>
      <c r="I142" s="33">
        <f t="shared" si="1"/>
        <v>0.759646539</v>
      </c>
    </row>
    <row r="143">
      <c r="A143" s="70">
        <v>44704.0</v>
      </c>
      <c r="B143" s="57">
        <v>2083.0</v>
      </c>
      <c r="C143" s="57">
        <v>3.0</v>
      </c>
      <c r="D143" s="57" t="s">
        <v>195</v>
      </c>
      <c r="E143" s="57">
        <v>0.0</v>
      </c>
      <c r="F143" s="57">
        <v>1.257</v>
      </c>
      <c r="G143" s="57">
        <v>0.7143</v>
      </c>
      <c r="I143" s="33">
        <f t="shared" si="1"/>
        <v>0.7597648047</v>
      </c>
    </row>
    <row r="144">
      <c r="A144" s="70">
        <v>44704.0</v>
      </c>
      <c r="B144" s="57">
        <v>2022.0</v>
      </c>
      <c r="C144" s="57">
        <v>1.0</v>
      </c>
      <c r="D144" s="57" t="s">
        <v>195</v>
      </c>
      <c r="E144" s="57">
        <v>1.0</v>
      </c>
      <c r="F144" s="57">
        <v>0.4403</v>
      </c>
      <c r="G144" s="57">
        <v>0.2501</v>
      </c>
      <c r="I144" s="33">
        <f t="shared" si="1"/>
        <v>0.7604958017</v>
      </c>
    </row>
    <row r="145">
      <c r="A145" s="70">
        <v>44690.0</v>
      </c>
      <c r="B145" s="57">
        <v>2029.0</v>
      </c>
      <c r="C145" s="57">
        <v>3.0</v>
      </c>
      <c r="D145" s="57" t="s">
        <v>195</v>
      </c>
      <c r="E145" s="57">
        <v>0.0</v>
      </c>
      <c r="F145" s="57">
        <v>1.0007</v>
      </c>
      <c r="G145" s="57">
        <v>0.568</v>
      </c>
      <c r="I145" s="33">
        <f t="shared" si="1"/>
        <v>0.7617957746</v>
      </c>
    </row>
    <row r="146">
      <c r="A146" s="70">
        <v>44665.0</v>
      </c>
      <c r="B146" s="57">
        <v>2377.0</v>
      </c>
      <c r="C146" s="57">
        <v>1.0</v>
      </c>
      <c r="D146" s="57" t="s">
        <v>195</v>
      </c>
      <c r="E146" s="57">
        <v>1.0</v>
      </c>
      <c r="F146" s="57">
        <v>1.4716</v>
      </c>
      <c r="G146" s="57">
        <v>0.8352</v>
      </c>
      <c r="H146" s="57" t="s">
        <v>194</v>
      </c>
      <c r="I146" s="33">
        <f t="shared" si="1"/>
        <v>0.7619731801</v>
      </c>
    </row>
    <row r="147">
      <c r="A147" s="70">
        <v>44708.0</v>
      </c>
      <c r="B147" s="57">
        <v>2087.0</v>
      </c>
      <c r="C147" s="57">
        <v>2.0</v>
      </c>
      <c r="D147" s="57" t="s">
        <v>195</v>
      </c>
      <c r="E147" s="57">
        <v>0.0</v>
      </c>
      <c r="F147" s="57">
        <v>0.437</v>
      </c>
      <c r="G147" s="57">
        <v>0.248</v>
      </c>
      <c r="H147" s="57" t="s">
        <v>196</v>
      </c>
      <c r="I147" s="33">
        <f t="shared" si="1"/>
        <v>0.7620967742</v>
      </c>
    </row>
    <row r="148">
      <c r="A148" s="70">
        <v>44650.0</v>
      </c>
      <c r="B148" s="57">
        <v>2301.0</v>
      </c>
      <c r="C148" s="57">
        <v>1.0</v>
      </c>
      <c r="D148" s="57" t="s">
        <v>195</v>
      </c>
      <c r="E148" s="57" t="s">
        <v>60</v>
      </c>
      <c r="F148" s="57">
        <v>1.6583</v>
      </c>
      <c r="G148" s="57">
        <v>0.941</v>
      </c>
      <c r="H148" s="57" t="s">
        <v>194</v>
      </c>
      <c r="I148" s="33">
        <f t="shared" si="1"/>
        <v>0.7622741764</v>
      </c>
    </row>
    <row r="149">
      <c r="A149" s="70">
        <v>44663.0</v>
      </c>
      <c r="B149" s="57">
        <v>2354.0</v>
      </c>
      <c r="C149" s="57">
        <v>3.0</v>
      </c>
      <c r="D149" s="57" t="s">
        <v>195</v>
      </c>
      <c r="E149" s="57">
        <v>1.0</v>
      </c>
      <c r="F149" s="57">
        <v>0.282</v>
      </c>
      <c r="G149" s="57">
        <v>0.16</v>
      </c>
      <c r="H149" s="57" t="s">
        <v>198</v>
      </c>
      <c r="I149" s="33">
        <f t="shared" si="1"/>
        <v>0.7625</v>
      </c>
    </row>
    <row r="150">
      <c r="A150" s="70">
        <v>44662.0</v>
      </c>
      <c r="B150" s="57">
        <v>2091.0</v>
      </c>
      <c r="C150" s="57">
        <v>2.0</v>
      </c>
      <c r="D150" s="57" t="s">
        <v>178</v>
      </c>
      <c r="E150" s="57">
        <v>1.0</v>
      </c>
      <c r="F150" s="57">
        <v>0.7317</v>
      </c>
      <c r="G150" s="57">
        <v>0.415</v>
      </c>
      <c r="H150" s="57" t="s">
        <v>194</v>
      </c>
      <c r="I150" s="33">
        <f t="shared" si="1"/>
        <v>0.7631325301</v>
      </c>
    </row>
    <row r="151">
      <c r="A151" s="70">
        <v>44690.0</v>
      </c>
      <c r="B151" s="57">
        <v>2028.0</v>
      </c>
      <c r="C151" s="57">
        <v>2.0</v>
      </c>
      <c r="D151" s="57" t="s">
        <v>195</v>
      </c>
      <c r="E151" s="57">
        <v>0.0</v>
      </c>
      <c r="F151" s="57">
        <v>1.2257</v>
      </c>
      <c r="G151" s="57">
        <v>0.695</v>
      </c>
      <c r="I151" s="33">
        <f t="shared" si="1"/>
        <v>0.7635971223</v>
      </c>
    </row>
    <row r="152">
      <c r="A152" s="70">
        <v>44690.0</v>
      </c>
      <c r="B152" s="57">
        <v>2023.0</v>
      </c>
      <c r="C152" s="57">
        <v>1.0</v>
      </c>
      <c r="D152" s="57" t="s">
        <v>195</v>
      </c>
      <c r="E152" s="57">
        <v>1.0</v>
      </c>
      <c r="F152" s="57">
        <v>1.4512</v>
      </c>
      <c r="G152" s="57">
        <v>0.8228</v>
      </c>
      <c r="I152" s="33">
        <f t="shared" si="1"/>
        <v>0.7637335926</v>
      </c>
    </row>
    <row r="153">
      <c r="A153" s="70">
        <v>44706.0</v>
      </c>
      <c r="B153" s="57">
        <v>2023.0</v>
      </c>
      <c r="C153" s="57">
        <v>2.0</v>
      </c>
      <c r="D153" s="57" t="s">
        <v>195</v>
      </c>
      <c r="E153" s="57">
        <v>0.0</v>
      </c>
      <c r="F153" s="57">
        <v>0.1041</v>
      </c>
      <c r="G153" s="57">
        <v>0.059</v>
      </c>
      <c r="H153" s="57" t="s">
        <v>196</v>
      </c>
      <c r="I153" s="33">
        <f t="shared" si="1"/>
        <v>0.7644067797</v>
      </c>
    </row>
    <row r="154">
      <c r="A154" s="70">
        <v>44704.0</v>
      </c>
      <c r="B154" s="57">
        <v>2028.0</v>
      </c>
      <c r="C154" s="57">
        <v>2.0</v>
      </c>
      <c r="D154" s="57" t="s">
        <v>195</v>
      </c>
      <c r="E154" s="57">
        <v>0.0</v>
      </c>
      <c r="F154" s="57">
        <v>0.7848</v>
      </c>
      <c r="G154" s="57">
        <v>0.4442</v>
      </c>
      <c r="I154" s="33">
        <f t="shared" si="1"/>
        <v>0.7667717244</v>
      </c>
    </row>
    <row r="155">
      <c r="A155" s="70">
        <v>44706.0</v>
      </c>
      <c r="B155" s="57">
        <v>2372.0</v>
      </c>
      <c r="C155" s="57">
        <v>1.0</v>
      </c>
      <c r="D155" s="57" t="s">
        <v>178</v>
      </c>
      <c r="E155" s="57">
        <v>1.0</v>
      </c>
      <c r="F155" s="57">
        <v>0.1592</v>
      </c>
      <c r="G155" s="57">
        <v>0.09</v>
      </c>
      <c r="H155" s="57" t="s">
        <v>196</v>
      </c>
      <c r="I155" s="33">
        <f t="shared" si="1"/>
        <v>0.7688888889</v>
      </c>
    </row>
    <row r="156">
      <c r="A156" s="70">
        <v>44708.0</v>
      </c>
      <c r="B156" s="57">
        <v>2012.0</v>
      </c>
      <c r="C156" s="57">
        <v>3.0</v>
      </c>
      <c r="D156" s="57" t="s">
        <v>178</v>
      </c>
      <c r="E156" s="57">
        <v>0.0</v>
      </c>
      <c r="F156" s="57">
        <v>0.023</v>
      </c>
      <c r="G156" s="57">
        <v>0.013</v>
      </c>
      <c r="H156" s="57" t="s">
        <v>196</v>
      </c>
      <c r="I156" s="33">
        <f t="shared" si="1"/>
        <v>0.7692307692</v>
      </c>
    </row>
    <row r="157">
      <c r="A157" s="70">
        <v>44708.0</v>
      </c>
      <c r="B157" s="57">
        <v>2093.0</v>
      </c>
      <c r="C157" s="57">
        <v>2.0</v>
      </c>
      <c r="D157" s="57" t="s">
        <v>195</v>
      </c>
      <c r="E157" s="57">
        <v>0.0</v>
      </c>
      <c r="F157" s="57">
        <v>0.945</v>
      </c>
      <c r="G157" s="57">
        <v>0.534</v>
      </c>
      <c r="H157" s="57" t="s">
        <v>196</v>
      </c>
      <c r="I157" s="33">
        <f t="shared" si="1"/>
        <v>0.7696629213</v>
      </c>
    </row>
    <row r="158">
      <c r="A158" s="70">
        <v>44685.0</v>
      </c>
      <c r="B158" s="57">
        <v>2352.0</v>
      </c>
      <c r="C158" s="57">
        <v>1.0</v>
      </c>
      <c r="D158" s="57" t="s">
        <v>178</v>
      </c>
      <c r="E158" s="57">
        <v>1.0</v>
      </c>
      <c r="F158" s="57">
        <v>0.1941</v>
      </c>
      <c r="G158" s="57">
        <v>0.1096</v>
      </c>
      <c r="I158" s="33">
        <f t="shared" si="1"/>
        <v>0.7709854015</v>
      </c>
    </row>
    <row r="159">
      <c r="A159" s="70">
        <v>44650.0</v>
      </c>
      <c r="B159" s="57">
        <v>2377.0</v>
      </c>
      <c r="C159" s="57">
        <v>1.0</v>
      </c>
      <c r="D159" s="57" t="s">
        <v>195</v>
      </c>
      <c r="E159" s="57" t="s">
        <v>60</v>
      </c>
      <c r="F159" s="57">
        <v>0.9263</v>
      </c>
      <c r="G159" s="57">
        <v>0.523</v>
      </c>
      <c r="H159" s="57" t="s">
        <v>194</v>
      </c>
      <c r="I159" s="33">
        <f t="shared" si="1"/>
        <v>0.7711281071</v>
      </c>
    </row>
    <row r="160">
      <c r="A160" s="70">
        <v>44706.0</v>
      </c>
      <c r="B160" s="57">
        <v>2380.0</v>
      </c>
      <c r="C160" s="57">
        <v>2.0</v>
      </c>
      <c r="D160" s="57" t="s">
        <v>178</v>
      </c>
      <c r="E160" s="57">
        <v>1.0</v>
      </c>
      <c r="F160" s="57">
        <v>0.3579</v>
      </c>
      <c r="G160" s="57">
        <v>0.202</v>
      </c>
      <c r="H160" s="57" t="s">
        <v>196</v>
      </c>
      <c r="I160" s="33">
        <f t="shared" si="1"/>
        <v>0.7717821782</v>
      </c>
    </row>
    <row r="161">
      <c r="A161" s="70">
        <v>44665.0</v>
      </c>
      <c r="B161" s="57">
        <v>2345.0</v>
      </c>
      <c r="C161" s="57">
        <v>2.0</v>
      </c>
      <c r="D161" s="57" t="s">
        <v>178</v>
      </c>
      <c r="E161" s="57">
        <v>1.0</v>
      </c>
      <c r="F161" s="57">
        <v>0.131</v>
      </c>
      <c r="G161" s="57">
        <v>0.0739</v>
      </c>
      <c r="H161" s="57" t="s">
        <v>194</v>
      </c>
      <c r="I161" s="33">
        <f t="shared" si="1"/>
        <v>0.7726657645</v>
      </c>
    </row>
    <row r="162">
      <c r="A162" s="70">
        <v>44708.0</v>
      </c>
      <c r="B162" s="57">
        <v>2007.0</v>
      </c>
      <c r="C162" s="57">
        <v>3.0</v>
      </c>
      <c r="D162" s="57" t="s">
        <v>195</v>
      </c>
      <c r="E162" s="57">
        <v>0.0</v>
      </c>
      <c r="F162" s="57">
        <v>1.4668</v>
      </c>
      <c r="G162" s="57">
        <v>0.827</v>
      </c>
      <c r="H162" s="57" t="s">
        <v>196</v>
      </c>
      <c r="I162" s="33">
        <f t="shared" si="1"/>
        <v>0.7736396614</v>
      </c>
    </row>
    <row r="163">
      <c r="A163" s="70">
        <v>44663.0</v>
      </c>
      <c r="B163" s="57">
        <v>2331.0</v>
      </c>
      <c r="C163" s="57">
        <v>1.0</v>
      </c>
      <c r="D163" s="57" t="s">
        <v>195</v>
      </c>
      <c r="E163" s="57">
        <v>1.0</v>
      </c>
      <c r="F163" s="57">
        <v>0.937</v>
      </c>
      <c r="G163" s="57">
        <v>0.528</v>
      </c>
      <c r="H163" s="57" t="s">
        <v>198</v>
      </c>
      <c r="I163" s="33">
        <f t="shared" si="1"/>
        <v>0.7746212121</v>
      </c>
    </row>
    <row r="164">
      <c r="A164" s="70">
        <v>44706.0</v>
      </c>
      <c r="B164" s="57">
        <v>2380.0</v>
      </c>
      <c r="C164" s="57">
        <v>3.0</v>
      </c>
      <c r="D164" s="57" t="s">
        <v>178</v>
      </c>
      <c r="E164" s="57">
        <v>1.0</v>
      </c>
      <c r="F164" s="57">
        <v>0.6531</v>
      </c>
      <c r="G164" s="57">
        <v>0.368</v>
      </c>
      <c r="H164" s="57" t="s">
        <v>196</v>
      </c>
      <c r="I164" s="33">
        <f t="shared" si="1"/>
        <v>0.7747282609</v>
      </c>
    </row>
    <row r="165">
      <c r="A165" s="70">
        <v>44690.0</v>
      </c>
      <c r="B165" s="57">
        <v>2026.0</v>
      </c>
      <c r="C165" s="57">
        <v>1.0</v>
      </c>
      <c r="D165" s="57" t="s">
        <v>178</v>
      </c>
      <c r="E165" s="57">
        <v>1.0</v>
      </c>
      <c r="F165" s="57">
        <v>0.355</v>
      </c>
      <c r="G165" s="57">
        <v>0.2</v>
      </c>
      <c r="I165" s="33">
        <f t="shared" si="1"/>
        <v>0.775</v>
      </c>
    </row>
    <row r="166">
      <c r="A166" s="70">
        <v>44708.0</v>
      </c>
      <c r="B166" s="57">
        <v>2004.0</v>
      </c>
      <c r="C166" s="57">
        <v>3.0</v>
      </c>
      <c r="D166" s="57" t="s">
        <v>195</v>
      </c>
      <c r="E166" s="57">
        <v>0.0</v>
      </c>
      <c r="F166" s="57">
        <v>0.387</v>
      </c>
      <c r="G166" s="57">
        <v>0.218</v>
      </c>
      <c r="H166" s="57" t="s">
        <v>196</v>
      </c>
      <c r="I166" s="33">
        <f t="shared" si="1"/>
        <v>0.7752293578</v>
      </c>
    </row>
    <row r="167">
      <c r="A167" s="70">
        <v>44662.0</v>
      </c>
      <c r="B167" s="57">
        <v>2089.0</v>
      </c>
      <c r="C167" s="57">
        <v>1.0</v>
      </c>
      <c r="D167" s="57" t="s">
        <v>195</v>
      </c>
      <c r="E167" s="57">
        <v>0.0</v>
      </c>
      <c r="F167" s="57">
        <v>0.8061</v>
      </c>
      <c r="G167" s="57">
        <v>0.454</v>
      </c>
      <c r="H167" s="57" t="s">
        <v>194</v>
      </c>
      <c r="I167" s="33">
        <f t="shared" si="1"/>
        <v>0.7755506608</v>
      </c>
    </row>
    <row r="168">
      <c r="A168" s="70">
        <v>44708.0</v>
      </c>
      <c r="B168" s="57">
        <v>2008.0</v>
      </c>
      <c r="C168" s="57">
        <v>3.0</v>
      </c>
      <c r="D168" s="57" t="s">
        <v>195</v>
      </c>
      <c r="E168" s="57">
        <v>0.0</v>
      </c>
      <c r="F168" s="57">
        <v>0.4355</v>
      </c>
      <c r="G168" s="57">
        <v>0.245</v>
      </c>
      <c r="H168" s="57" t="s">
        <v>196</v>
      </c>
      <c r="I168" s="33">
        <f t="shared" si="1"/>
        <v>0.7775510204</v>
      </c>
    </row>
    <row r="169">
      <c r="A169" s="70">
        <v>44708.0</v>
      </c>
      <c r="B169" s="57">
        <v>2004.0</v>
      </c>
      <c r="C169" s="57">
        <v>2.0</v>
      </c>
      <c r="D169" s="57" t="s">
        <v>195</v>
      </c>
      <c r="E169" s="57">
        <v>0.0</v>
      </c>
      <c r="F169" s="57">
        <v>0.939</v>
      </c>
      <c r="G169" s="57">
        <v>0.528</v>
      </c>
      <c r="H169" s="57" t="s">
        <v>196</v>
      </c>
      <c r="I169" s="33">
        <f t="shared" si="1"/>
        <v>0.7784090909</v>
      </c>
    </row>
    <row r="170">
      <c r="A170" s="70">
        <v>44704.0</v>
      </c>
      <c r="B170" s="57">
        <v>2030.0</v>
      </c>
      <c r="C170" s="57">
        <v>1.0</v>
      </c>
      <c r="D170" s="57" t="s">
        <v>195</v>
      </c>
      <c r="E170" s="57">
        <v>0.0</v>
      </c>
      <c r="F170" s="57">
        <v>0.9779</v>
      </c>
      <c r="G170" s="57">
        <v>0.549</v>
      </c>
      <c r="I170" s="33">
        <f t="shared" si="1"/>
        <v>0.7812386157</v>
      </c>
    </row>
    <row r="171">
      <c r="A171" s="70">
        <v>44650.0</v>
      </c>
      <c r="B171" s="57">
        <v>2301.0</v>
      </c>
      <c r="C171" s="57">
        <v>3.0</v>
      </c>
      <c r="D171" s="57" t="s">
        <v>195</v>
      </c>
      <c r="E171" s="57" t="s">
        <v>60</v>
      </c>
      <c r="F171" s="57">
        <v>1.4681</v>
      </c>
      <c r="G171" s="57">
        <v>0.824</v>
      </c>
      <c r="H171" s="57" t="s">
        <v>194</v>
      </c>
      <c r="I171" s="33">
        <f t="shared" si="1"/>
        <v>0.7816747573</v>
      </c>
    </row>
    <row r="172">
      <c r="A172" s="70">
        <v>44704.0</v>
      </c>
      <c r="B172" s="57">
        <v>2029.0</v>
      </c>
      <c r="C172" s="57">
        <v>3.0</v>
      </c>
      <c r="D172" s="57" t="s">
        <v>195</v>
      </c>
      <c r="E172" s="57">
        <v>0.0</v>
      </c>
      <c r="F172" s="57">
        <v>1.4277</v>
      </c>
      <c r="G172" s="57">
        <v>0.8012</v>
      </c>
      <c r="I172" s="33">
        <f t="shared" si="1"/>
        <v>0.7819520719</v>
      </c>
    </row>
    <row r="173">
      <c r="A173" s="70">
        <v>44704.0</v>
      </c>
      <c r="B173" s="57">
        <v>2380.0</v>
      </c>
      <c r="C173" s="57">
        <v>3.0</v>
      </c>
      <c r="D173" s="57" t="s">
        <v>178</v>
      </c>
      <c r="E173" s="57">
        <v>0.0</v>
      </c>
      <c r="F173" s="57">
        <v>0.2337</v>
      </c>
      <c r="G173" s="57">
        <v>0.131</v>
      </c>
      <c r="I173" s="33">
        <f t="shared" si="1"/>
        <v>0.7839694656</v>
      </c>
    </row>
    <row r="174">
      <c r="A174" s="70">
        <v>44708.0</v>
      </c>
      <c r="B174" s="57">
        <v>2008.0</v>
      </c>
      <c r="C174" s="57">
        <v>3.0</v>
      </c>
      <c r="D174" s="57" t="s">
        <v>178</v>
      </c>
      <c r="E174" s="57">
        <v>1.0</v>
      </c>
      <c r="F174" s="57">
        <v>0.0232</v>
      </c>
      <c r="G174" s="57">
        <v>0.013</v>
      </c>
      <c r="H174" s="57" t="s">
        <v>196</v>
      </c>
      <c r="I174" s="33">
        <f t="shared" si="1"/>
        <v>0.7846153846</v>
      </c>
    </row>
    <row r="175">
      <c r="A175" s="70">
        <v>44684.0</v>
      </c>
      <c r="B175" s="57">
        <v>2384.0</v>
      </c>
      <c r="C175" s="57">
        <v>2.0</v>
      </c>
      <c r="D175" s="57" t="s">
        <v>178</v>
      </c>
      <c r="E175" s="57">
        <v>1.0</v>
      </c>
      <c r="F175" s="57">
        <v>0.1245</v>
      </c>
      <c r="G175" s="57">
        <v>0.0697</v>
      </c>
      <c r="H175" s="57" t="s">
        <v>199</v>
      </c>
      <c r="I175" s="33">
        <f t="shared" si="1"/>
        <v>0.7862266858</v>
      </c>
    </row>
    <row r="176">
      <c r="A176" s="70">
        <v>44690.0</v>
      </c>
      <c r="B176" s="57">
        <v>2005.0</v>
      </c>
      <c r="C176" s="57">
        <v>3.0</v>
      </c>
      <c r="D176" s="57" t="s">
        <v>195</v>
      </c>
      <c r="E176" s="57">
        <v>0.0</v>
      </c>
      <c r="F176" s="57">
        <v>1.0888</v>
      </c>
      <c r="G176" s="57">
        <v>0.609</v>
      </c>
      <c r="I176" s="33">
        <f t="shared" si="1"/>
        <v>0.7878489327</v>
      </c>
    </row>
    <row r="177">
      <c r="A177" s="70">
        <v>44663.0</v>
      </c>
      <c r="B177" s="57">
        <v>2352.0</v>
      </c>
      <c r="C177" s="57">
        <v>2.0</v>
      </c>
      <c r="D177" s="57" t="s">
        <v>195</v>
      </c>
      <c r="E177" s="57">
        <v>1.0</v>
      </c>
      <c r="F177" s="57">
        <v>0.694</v>
      </c>
      <c r="G177" s="57">
        <v>0.388</v>
      </c>
      <c r="H177" s="57" t="s">
        <v>198</v>
      </c>
      <c r="I177" s="33">
        <f t="shared" si="1"/>
        <v>0.7886597938</v>
      </c>
    </row>
    <row r="178">
      <c r="A178" s="70">
        <v>44708.0</v>
      </c>
      <c r="B178" s="57">
        <v>2007.0</v>
      </c>
      <c r="C178" s="57">
        <v>2.0</v>
      </c>
      <c r="D178" s="57" t="s">
        <v>195</v>
      </c>
      <c r="E178" s="57">
        <v>0.0</v>
      </c>
      <c r="F178" s="57">
        <v>1.0202</v>
      </c>
      <c r="G178" s="57">
        <v>0.57</v>
      </c>
      <c r="H178" s="57" t="s">
        <v>196</v>
      </c>
      <c r="I178" s="33">
        <f t="shared" si="1"/>
        <v>0.7898245614</v>
      </c>
    </row>
    <row r="179">
      <c r="A179" s="70">
        <v>44663.0</v>
      </c>
      <c r="B179" s="57">
        <v>2352.0</v>
      </c>
      <c r="C179" s="57">
        <v>1.0</v>
      </c>
      <c r="D179" s="57" t="s">
        <v>195</v>
      </c>
      <c r="E179" s="57">
        <v>1.0</v>
      </c>
      <c r="F179" s="57">
        <v>0.324</v>
      </c>
      <c r="G179" s="57">
        <v>0.181</v>
      </c>
      <c r="H179" s="57" t="s">
        <v>198</v>
      </c>
      <c r="I179" s="33">
        <f t="shared" si="1"/>
        <v>0.7900552486</v>
      </c>
    </row>
    <row r="180">
      <c r="A180" s="70">
        <v>44704.0</v>
      </c>
      <c r="B180" s="57">
        <v>2028.0</v>
      </c>
      <c r="C180" s="57">
        <v>1.0</v>
      </c>
      <c r="D180" s="57" t="s">
        <v>195</v>
      </c>
      <c r="E180" s="57">
        <v>0.0</v>
      </c>
      <c r="F180" s="57">
        <v>0.8756</v>
      </c>
      <c r="G180" s="57">
        <v>0.489</v>
      </c>
      <c r="I180" s="33">
        <f t="shared" si="1"/>
        <v>0.790593047</v>
      </c>
    </row>
    <row r="181">
      <c r="A181" s="70">
        <v>44650.0</v>
      </c>
      <c r="B181" s="57">
        <v>2331.0</v>
      </c>
      <c r="C181" s="57">
        <v>3.0</v>
      </c>
      <c r="D181" s="57" t="s">
        <v>195</v>
      </c>
      <c r="E181" s="57" t="s">
        <v>60</v>
      </c>
      <c r="F181" s="57">
        <v>0.9921</v>
      </c>
      <c r="G181" s="57">
        <v>0.554</v>
      </c>
      <c r="H181" s="57" t="s">
        <v>194</v>
      </c>
      <c r="I181" s="33">
        <f t="shared" si="1"/>
        <v>0.7907942238</v>
      </c>
    </row>
    <row r="182">
      <c r="A182" s="70">
        <v>44706.0</v>
      </c>
      <c r="B182" s="57">
        <v>2023.0</v>
      </c>
      <c r="C182" s="57">
        <v>1.0</v>
      </c>
      <c r="D182" s="57" t="s">
        <v>178</v>
      </c>
      <c r="E182" s="57">
        <v>1.0</v>
      </c>
      <c r="F182" s="57">
        <v>0.1415</v>
      </c>
      <c r="G182" s="57">
        <v>0.079</v>
      </c>
      <c r="H182" s="57" t="s">
        <v>196</v>
      </c>
      <c r="I182" s="33">
        <f t="shared" si="1"/>
        <v>0.7911392405</v>
      </c>
    </row>
    <row r="183">
      <c r="A183" s="70">
        <v>44704.0</v>
      </c>
      <c r="B183" s="57">
        <v>2376.0</v>
      </c>
      <c r="C183" s="57">
        <v>2.0</v>
      </c>
      <c r="D183" s="57" t="s">
        <v>178</v>
      </c>
      <c r="E183" s="57">
        <v>1.0</v>
      </c>
      <c r="F183" s="57">
        <v>0.6257</v>
      </c>
      <c r="G183" s="57">
        <v>0.3493</v>
      </c>
      <c r="I183" s="33">
        <f t="shared" si="1"/>
        <v>0.7912968795</v>
      </c>
    </row>
    <row r="184">
      <c r="A184" s="70">
        <v>44704.0</v>
      </c>
      <c r="B184" s="57">
        <v>2022.0</v>
      </c>
      <c r="C184" s="57">
        <v>1.0</v>
      </c>
      <c r="D184" s="57" t="s">
        <v>178</v>
      </c>
      <c r="E184" s="57">
        <v>1.0</v>
      </c>
      <c r="F184" s="57">
        <v>0.2133</v>
      </c>
      <c r="G184" s="57">
        <v>0.119</v>
      </c>
      <c r="I184" s="33">
        <f t="shared" si="1"/>
        <v>0.7924369748</v>
      </c>
    </row>
    <row r="185">
      <c r="A185" s="70">
        <v>44708.0</v>
      </c>
      <c r="B185" s="57">
        <v>2004.0</v>
      </c>
      <c r="C185" s="57">
        <v>1.0</v>
      </c>
      <c r="D185" s="57" t="s">
        <v>178</v>
      </c>
      <c r="E185" s="57">
        <v>0.0</v>
      </c>
      <c r="F185" s="57">
        <v>0.147</v>
      </c>
      <c r="G185" s="57">
        <v>0.082</v>
      </c>
      <c r="H185" s="57" t="s">
        <v>196</v>
      </c>
      <c r="I185" s="33">
        <f t="shared" si="1"/>
        <v>0.7926829268</v>
      </c>
    </row>
    <row r="186">
      <c r="A186" s="70">
        <v>44650.0</v>
      </c>
      <c r="B186" s="57">
        <v>2352.0</v>
      </c>
      <c r="C186" s="57">
        <v>1.0</v>
      </c>
      <c r="D186" s="57" t="s">
        <v>178</v>
      </c>
      <c r="E186" s="57" t="s">
        <v>60</v>
      </c>
      <c r="F186" s="57">
        <v>0.3123</v>
      </c>
      <c r="G186" s="57">
        <v>0.174</v>
      </c>
      <c r="H186" s="57" t="s">
        <v>194</v>
      </c>
      <c r="I186" s="33">
        <f t="shared" si="1"/>
        <v>0.7948275862</v>
      </c>
    </row>
    <row r="187">
      <c r="A187" s="70">
        <v>44684.0</v>
      </c>
      <c r="B187" s="57">
        <v>2369.0</v>
      </c>
      <c r="C187" s="57">
        <v>2.0</v>
      </c>
      <c r="D187" s="57" t="s">
        <v>178</v>
      </c>
      <c r="E187" s="57">
        <v>1.0</v>
      </c>
      <c r="F187" s="57">
        <v>0.1445</v>
      </c>
      <c r="G187" s="57">
        <v>0.0805</v>
      </c>
      <c r="H187" s="57" t="s">
        <v>199</v>
      </c>
      <c r="I187" s="33">
        <f t="shared" si="1"/>
        <v>0.7950310559</v>
      </c>
    </row>
    <row r="188">
      <c r="A188" s="70">
        <v>44704.0</v>
      </c>
      <c r="B188" s="57">
        <v>2028.0</v>
      </c>
      <c r="C188" s="57">
        <v>3.0</v>
      </c>
      <c r="D188" s="57" t="s">
        <v>195</v>
      </c>
      <c r="E188" s="57">
        <v>0.0</v>
      </c>
      <c r="F188" s="57">
        <v>1.8612</v>
      </c>
      <c r="G188" s="57">
        <v>1.0362</v>
      </c>
      <c r="I188" s="33">
        <f t="shared" si="1"/>
        <v>0.7961783439</v>
      </c>
    </row>
    <row r="189">
      <c r="A189" s="70">
        <v>44650.0</v>
      </c>
      <c r="B189" s="57">
        <v>2301.0</v>
      </c>
      <c r="C189" s="57">
        <v>2.0</v>
      </c>
      <c r="D189" s="57" t="s">
        <v>195</v>
      </c>
      <c r="E189" s="57" t="s">
        <v>60</v>
      </c>
      <c r="F189" s="57">
        <v>1.2179</v>
      </c>
      <c r="G189" s="57">
        <v>0.678</v>
      </c>
      <c r="H189" s="57" t="s">
        <v>194</v>
      </c>
      <c r="I189" s="33">
        <f t="shared" si="1"/>
        <v>0.7963126844</v>
      </c>
    </row>
    <row r="190">
      <c r="A190" s="70">
        <v>44663.0</v>
      </c>
      <c r="B190" s="57">
        <v>2331.0</v>
      </c>
      <c r="C190" s="57">
        <v>2.0</v>
      </c>
      <c r="D190" s="57" t="s">
        <v>195</v>
      </c>
      <c r="E190" s="57">
        <v>1.0</v>
      </c>
      <c r="F190" s="57">
        <v>1.051</v>
      </c>
      <c r="G190" s="57">
        <v>0.585</v>
      </c>
      <c r="H190" s="57" t="s">
        <v>198</v>
      </c>
      <c r="I190" s="33">
        <f t="shared" si="1"/>
        <v>0.7965811966</v>
      </c>
    </row>
    <row r="191">
      <c r="A191" s="70">
        <v>44708.0</v>
      </c>
      <c r="B191" s="57">
        <v>2091.0</v>
      </c>
      <c r="C191" s="57">
        <v>2.0</v>
      </c>
      <c r="D191" s="57" t="s">
        <v>195</v>
      </c>
      <c r="E191" s="57">
        <v>0.0</v>
      </c>
      <c r="F191" s="57">
        <v>1.6047</v>
      </c>
      <c r="G191" s="57">
        <v>0.893</v>
      </c>
      <c r="H191" s="57" t="s">
        <v>196</v>
      </c>
      <c r="I191" s="33">
        <f t="shared" si="1"/>
        <v>0.7969764838</v>
      </c>
    </row>
    <row r="192">
      <c r="A192" s="70">
        <v>44708.0</v>
      </c>
      <c r="B192" s="57">
        <v>2092.0</v>
      </c>
      <c r="C192" s="57">
        <v>3.0</v>
      </c>
      <c r="D192" s="57" t="s">
        <v>195</v>
      </c>
      <c r="E192" s="57">
        <v>1.0</v>
      </c>
      <c r="F192" s="57">
        <v>1.001</v>
      </c>
      <c r="G192" s="57">
        <v>0.557</v>
      </c>
      <c r="H192" s="57" t="s">
        <v>196</v>
      </c>
      <c r="I192" s="33">
        <f t="shared" si="1"/>
        <v>0.7971274686</v>
      </c>
    </row>
    <row r="193">
      <c r="A193" s="70">
        <v>44650.0</v>
      </c>
      <c r="B193" s="57">
        <v>2345.0</v>
      </c>
      <c r="C193" s="57">
        <v>1.0</v>
      </c>
      <c r="D193" s="57" t="s">
        <v>195</v>
      </c>
      <c r="E193" s="57" t="s">
        <v>60</v>
      </c>
      <c r="F193" s="57">
        <v>2.1683</v>
      </c>
      <c r="G193" s="57">
        <v>1.205</v>
      </c>
      <c r="H193" s="57" t="s">
        <v>194</v>
      </c>
      <c r="I193" s="33">
        <f t="shared" si="1"/>
        <v>0.7994190871</v>
      </c>
    </row>
    <row r="194">
      <c r="A194" s="70">
        <v>44684.0</v>
      </c>
      <c r="B194" s="57">
        <v>2009.0</v>
      </c>
      <c r="C194" s="57">
        <v>3.0</v>
      </c>
      <c r="D194" s="57" t="s">
        <v>178</v>
      </c>
      <c r="E194" s="57">
        <v>1.0</v>
      </c>
      <c r="F194" s="57">
        <v>0.3108</v>
      </c>
      <c r="G194" s="57">
        <v>0.1727</v>
      </c>
      <c r="H194" s="57" t="s">
        <v>199</v>
      </c>
      <c r="I194" s="33">
        <f t="shared" si="1"/>
        <v>0.7996525767</v>
      </c>
    </row>
    <row r="195">
      <c r="A195" s="70">
        <v>44706.0</v>
      </c>
      <c r="B195" s="57">
        <v>2023.0</v>
      </c>
      <c r="C195" s="57">
        <v>1.0</v>
      </c>
      <c r="D195" s="57" t="s">
        <v>195</v>
      </c>
      <c r="E195" s="57">
        <v>0.0</v>
      </c>
      <c r="F195" s="57">
        <v>0.5673</v>
      </c>
      <c r="G195" s="57">
        <v>0.3151</v>
      </c>
      <c r="H195" s="57" t="s">
        <v>196</v>
      </c>
      <c r="I195" s="33">
        <f t="shared" si="1"/>
        <v>0.8003808315</v>
      </c>
    </row>
    <row r="196">
      <c r="A196" s="70">
        <v>44685.0</v>
      </c>
      <c r="B196" s="57">
        <v>2345.0</v>
      </c>
      <c r="C196" s="57">
        <v>2.0</v>
      </c>
      <c r="D196" s="57" t="s">
        <v>178</v>
      </c>
      <c r="E196" s="57">
        <v>1.0</v>
      </c>
      <c r="F196" s="57">
        <v>0.3434</v>
      </c>
      <c r="G196" s="57">
        <v>0.1907</v>
      </c>
      <c r="I196" s="33">
        <f t="shared" si="1"/>
        <v>0.8007341374</v>
      </c>
    </row>
    <row r="197">
      <c r="A197" s="70">
        <v>44650.0</v>
      </c>
      <c r="B197" s="57">
        <v>2345.0</v>
      </c>
      <c r="C197" s="57">
        <v>3.0</v>
      </c>
      <c r="D197" s="57" t="s">
        <v>195</v>
      </c>
      <c r="E197" s="57" t="s">
        <v>60</v>
      </c>
      <c r="F197" s="57">
        <v>1.72</v>
      </c>
      <c r="G197" s="57">
        <v>0.955</v>
      </c>
      <c r="H197" s="57" t="s">
        <v>194</v>
      </c>
      <c r="I197" s="33">
        <f t="shared" si="1"/>
        <v>0.8010471204</v>
      </c>
    </row>
    <row r="198">
      <c r="A198" s="70">
        <v>44704.0</v>
      </c>
      <c r="B198" s="57">
        <v>2022.0</v>
      </c>
      <c r="C198" s="57">
        <v>1.0</v>
      </c>
      <c r="D198" s="57" t="s">
        <v>195</v>
      </c>
      <c r="E198" s="57">
        <v>0.0</v>
      </c>
      <c r="F198" s="57">
        <v>3.5892</v>
      </c>
      <c r="G198" s="57">
        <v>1.992</v>
      </c>
      <c r="I198" s="33">
        <f t="shared" si="1"/>
        <v>0.8018072289</v>
      </c>
    </row>
    <row r="199">
      <c r="A199" s="70">
        <v>44706.0</v>
      </c>
      <c r="B199" s="57">
        <v>2352.0</v>
      </c>
      <c r="C199" s="57">
        <v>3.0</v>
      </c>
      <c r="D199" s="57" t="s">
        <v>195</v>
      </c>
      <c r="E199" s="57">
        <v>1.0</v>
      </c>
      <c r="F199" s="57">
        <v>0.2775</v>
      </c>
      <c r="G199" s="57">
        <v>0.154</v>
      </c>
      <c r="H199" s="57" t="s">
        <v>196</v>
      </c>
      <c r="I199" s="33">
        <f t="shared" si="1"/>
        <v>0.8019480519</v>
      </c>
    </row>
    <row r="200">
      <c r="A200" s="70">
        <v>44665.0</v>
      </c>
      <c r="B200" s="57">
        <v>2010.0</v>
      </c>
      <c r="C200" s="57">
        <v>1.0</v>
      </c>
      <c r="D200" s="57" t="s">
        <v>195</v>
      </c>
      <c r="E200" s="57">
        <v>0.0</v>
      </c>
      <c r="F200" s="57">
        <v>1.4059</v>
      </c>
      <c r="G200" s="57">
        <v>0.78</v>
      </c>
      <c r="H200" s="57" t="s">
        <v>194</v>
      </c>
      <c r="I200" s="33">
        <f t="shared" si="1"/>
        <v>0.8024358974</v>
      </c>
    </row>
    <row r="201">
      <c r="A201" s="70">
        <v>44690.0</v>
      </c>
      <c r="B201" s="57">
        <v>2007.0</v>
      </c>
      <c r="C201" s="57">
        <v>2.0</v>
      </c>
      <c r="D201" s="57" t="s">
        <v>195</v>
      </c>
      <c r="E201" s="57">
        <v>0.0</v>
      </c>
      <c r="F201" s="57">
        <v>0.53</v>
      </c>
      <c r="G201" s="57">
        <v>0.294</v>
      </c>
      <c r="I201" s="33">
        <f t="shared" si="1"/>
        <v>0.8027210884</v>
      </c>
    </row>
    <row r="202">
      <c r="A202" s="70">
        <v>44685.0</v>
      </c>
      <c r="B202" s="57">
        <v>2371.0</v>
      </c>
      <c r="C202" s="57">
        <v>3.0</v>
      </c>
      <c r="D202" s="57" t="s">
        <v>195</v>
      </c>
      <c r="E202" s="57">
        <v>0.0</v>
      </c>
      <c r="F202" s="57">
        <v>0.7337</v>
      </c>
      <c r="G202" s="57">
        <v>0.4063</v>
      </c>
      <c r="I202" s="33">
        <f t="shared" si="1"/>
        <v>0.8058085159</v>
      </c>
    </row>
    <row r="203">
      <c r="A203" s="70">
        <v>44704.0</v>
      </c>
      <c r="B203" s="57">
        <v>2030.0</v>
      </c>
      <c r="C203" s="57">
        <v>2.0</v>
      </c>
      <c r="D203" s="57" t="s">
        <v>195</v>
      </c>
      <c r="E203" s="57">
        <v>0.0</v>
      </c>
      <c r="F203" s="57">
        <v>0.6483</v>
      </c>
      <c r="G203" s="57">
        <v>0.359</v>
      </c>
      <c r="I203" s="33">
        <f t="shared" si="1"/>
        <v>0.8058495822</v>
      </c>
    </row>
    <row r="204">
      <c r="A204" s="70">
        <v>44650.0</v>
      </c>
      <c r="B204" s="57">
        <v>2352.0</v>
      </c>
      <c r="C204" s="57">
        <v>3.0</v>
      </c>
      <c r="D204" s="57" t="s">
        <v>178</v>
      </c>
      <c r="E204" s="57" t="s">
        <v>60</v>
      </c>
      <c r="F204" s="57">
        <v>0.2042</v>
      </c>
      <c r="G204" s="57">
        <v>0.113</v>
      </c>
      <c r="H204" s="57" t="s">
        <v>194</v>
      </c>
      <c r="I204" s="33">
        <f t="shared" si="1"/>
        <v>0.807079646</v>
      </c>
    </row>
    <row r="205">
      <c r="A205" s="70">
        <v>44665.0</v>
      </c>
      <c r="B205" s="57">
        <v>2345.0</v>
      </c>
      <c r="C205" s="57">
        <v>1.0</v>
      </c>
      <c r="D205" s="57" t="s">
        <v>178</v>
      </c>
      <c r="E205" s="57">
        <v>1.0</v>
      </c>
      <c r="F205" s="57">
        <v>0.2122</v>
      </c>
      <c r="G205" s="57">
        <v>0.1174</v>
      </c>
      <c r="H205" s="57" t="s">
        <v>194</v>
      </c>
      <c r="I205" s="33">
        <f t="shared" si="1"/>
        <v>0.8074957411</v>
      </c>
    </row>
    <row r="206">
      <c r="A206" s="70">
        <v>44708.0</v>
      </c>
      <c r="B206" s="57">
        <v>2093.0</v>
      </c>
      <c r="C206" s="57">
        <v>3.0</v>
      </c>
      <c r="D206" s="57" t="s">
        <v>178</v>
      </c>
      <c r="E206" s="57">
        <v>1.0</v>
      </c>
      <c r="F206" s="57">
        <v>0.311</v>
      </c>
      <c r="G206" s="57">
        <v>0.172</v>
      </c>
      <c r="H206" s="57" t="s">
        <v>196</v>
      </c>
      <c r="I206" s="33">
        <f t="shared" si="1"/>
        <v>0.8081395349</v>
      </c>
    </row>
    <row r="207">
      <c r="A207" s="70">
        <v>44704.0</v>
      </c>
      <c r="B207" s="57">
        <v>2384.0</v>
      </c>
      <c r="C207" s="57">
        <v>2.0</v>
      </c>
      <c r="D207" s="57" t="s">
        <v>178</v>
      </c>
      <c r="E207" s="57">
        <v>1.0</v>
      </c>
      <c r="F207" s="57">
        <v>0.297</v>
      </c>
      <c r="G207" s="57">
        <v>0.1642</v>
      </c>
      <c r="I207" s="33">
        <f t="shared" si="1"/>
        <v>0.8087697929</v>
      </c>
    </row>
    <row r="208">
      <c r="A208" s="70">
        <v>44685.0</v>
      </c>
      <c r="B208" s="57">
        <v>2331.0</v>
      </c>
      <c r="C208" s="57">
        <v>2.0</v>
      </c>
      <c r="D208" s="57" t="s">
        <v>178</v>
      </c>
      <c r="E208" s="57">
        <v>1.0</v>
      </c>
      <c r="F208" s="57">
        <v>0.2737</v>
      </c>
      <c r="G208" s="57">
        <v>0.1513</v>
      </c>
      <c r="I208" s="33">
        <f t="shared" si="1"/>
        <v>0.808988764</v>
      </c>
    </row>
    <row r="209">
      <c r="A209" s="70">
        <v>44708.0</v>
      </c>
      <c r="B209" s="57">
        <v>2005.0</v>
      </c>
      <c r="C209" s="57">
        <v>1.0</v>
      </c>
      <c r="D209" s="57" t="s">
        <v>195</v>
      </c>
      <c r="E209" s="57">
        <v>0.0</v>
      </c>
      <c r="F209" s="57">
        <v>1.273</v>
      </c>
      <c r="G209" s="57">
        <v>0.703</v>
      </c>
      <c r="H209" s="57" t="s">
        <v>196</v>
      </c>
      <c r="I209" s="33">
        <f t="shared" si="1"/>
        <v>0.8108108108</v>
      </c>
    </row>
    <row r="210">
      <c r="A210" s="70">
        <v>44708.0</v>
      </c>
      <c r="B210" s="57">
        <v>2091.0</v>
      </c>
      <c r="C210" s="57">
        <v>3.0</v>
      </c>
      <c r="D210" s="57" t="s">
        <v>195</v>
      </c>
      <c r="E210" s="57">
        <v>0.0</v>
      </c>
      <c r="F210" s="57">
        <v>0.9029</v>
      </c>
      <c r="G210" s="57">
        <v>0.498</v>
      </c>
      <c r="H210" s="57" t="s">
        <v>196</v>
      </c>
      <c r="I210" s="33">
        <f t="shared" si="1"/>
        <v>0.8130522088</v>
      </c>
    </row>
    <row r="211">
      <c r="A211" s="70">
        <v>44704.0</v>
      </c>
      <c r="B211" s="57">
        <v>2026.0</v>
      </c>
      <c r="C211" s="57">
        <v>1.0</v>
      </c>
      <c r="D211" s="57" t="s">
        <v>195</v>
      </c>
      <c r="E211" s="57">
        <v>0.0</v>
      </c>
      <c r="F211" s="57">
        <v>0.9103</v>
      </c>
      <c r="G211" s="57">
        <v>0.502</v>
      </c>
      <c r="I211" s="33">
        <f t="shared" si="1"/>
        <v>0.8133466135</v>
      </c>
    </row>
    <row r="212">
      <c r="A212" s="70">
        <v>44650.0</v>
      </c>
      <c r="B212" s="57">
        <v>2331.0</v>
      </c>
      <c r="C212" s="57">
        <v>1.0</v>
      </c>
      <c r="D212" s="57" t="s">
        <v>178</v>
      </c>
      <c r="E212" s="57">
        <v>1.0</v>
      </c>
      <c r="F212" s="57">
        <v>0.2848</v>
      </c>
      <c r="G212" s="57">
        <v>0.157</v>
      </c>
      <c r="H212" s="57" t="s">
        <v>194</v>
      </c>
      <c r="I212" s="33">
        <f t="shared" si="1"/>
        <v>0.8140127389</v>
      </c>
    </row>
    <row r="213">
      <c r="A213" s="70">
        <v>44708.0</v>
      </c>
      <c r="B213" s="57">
        <v>2092.0</v>
      </c>
      <c r="C213" s="57">
        <v>3.0</v>
      </c>
      <c r="D213" s="57" t="s">
        <v>195</v>
      </c>
      <c r="E213" s="57">
        <v>0.0</v>
      </c>
      <c r="F213" s="57">
        <v>1.212</v>
      </c>
      <c r="G213" s="57">
        <v>0.668</v>
      </c>
      <c r="H213" s="57" t="s">
        <v>196</v>
      </c>
      <c r="I213" s="33">
        <f t="shared" si="1"/>
        <v>0.8143712575</v>
      </c>
    </row>
    <row r="214">
      <c r="A214" s="70">
        <v>44704.0</v>
      </c>
      <c r="B214" s="57">
        <v>2083.0</v>
      </c>
      <c r="C214" s="57">
        <v>2.0</v>
      </c>
      <c r="D214" s="57" t="s">
        <v>178</v>
      </c>
      <c r="E214" s="57">
        <v>1.0</v>
      </c>
      <c r="F214" s="57">
        <v>0.098</v>
      </c>
      <c r="G214" s="57">
        <v>0.054</v>
      </c>
      <c r="I214" s="33">
        <f t="shared" si="1"/>
        <v>0.8148148148</v>
      </c>
    </row>
    <row r="215">
      <c r="A215" s="70">
        <v>44704.0</v>
      </c>
      <c r="B215" s="57">
        <v>2029.0</v>
      </c>
      <c r="C215" s="57">
        <v>2.0</v>
      </c>
      <c r="D215" s="57" t="s">
        <v>195</v>
      </c>
      <c r="E215" s="57">
        <v>0.0</v>
      </c>
      <c r="F215" s="57">
        <v>2.8668</v>
      </c>
      <c r="G215" s="57">
        <v>1.5796</v>
      </c>
      <c r="I215" s="33">
        <f t="shared" si="1"/>
        <v>0.8148898455</v>
      </c>
    </row>
    <row r="216">
      <c r="A216" s="70">
        <v>44684.0</v>
      </c>
      <c r="B216" s="57">
        <v>2384.0</v>
      </c>
      <c r="C216" s="57">
        <v>1.0</v>
      </c>
      <c r="D216" s="57" t="s">
        <v>195</v>
      </c>
      <c r="E216" s="57">
        <v>0.0</v>
      </c>
      <c r="F216" s="57">
        <v>1.0126</v>
      </c>
      <c r="G216" s="57">
        <v>0.5578</v>
      </c>
      <c r="H216" s="57" t="s">
        <v>199</v>
      </c>
      <c r="I216" s="33">
        <f t="shared" si="1"/>
        <v>0.8153460022</v>
      </c>
    </row>
    <row r="217">
      <c r="A217" s="70">
        <v>44704.0</v>
      </c>
      <c r="B217" s="57">
        <v>2083.0</v>
      </c>
      <c r="C217" s="57">
        <v>1.0</v>
      </c>
      <c r="D217" s="57" t="s">
        <v>178</v>
      </c>
      <c r="E217" s="57">
        <v>1.0</v>
      </c>
      <c r="F217" s="57">
        <v>0.3504</v>
      </c>
      <c r="G217" s="57">
        <v>0.193</v>
      </c>
      <c r="I217" s="33">
        <f t="shared" si="1"/>
        <v>0.8155440415</v>
      </c>
    </row>
    <row r="218">
      <c r="A218" s="70">
        <v>44685.0</v>
      </c>
      <c r="B218" s="57">
        <v>2379.0</v>
      </c>
      <c r="C218" s="57">
        <v>1.0</v>
      </c>
      <c r="D218" s="57" t="s">
        <v>178</v>
      </c>
      <c r="E218" s="57">
        <v>1.0</v>
      </c>
      <c r="F218" s="57">
        <v>0.3102</v>
      </c>
      <c r="G218" s="57">
        <v>0.1708</v>
      </c>
      <c r="I218" s="33">
        <f t="shared" si="1"/>
        <v>0.8161592506</v>
      </c>
    </row>
    <row r="219">
      <c r="A219" s="70">
        <v>44684.0</v>
      </c>
      <c r="B219" s="57">
        <v>2364.0</v>
      </c>
      <c r="C219" s="57">
        <v>2.0</v>
      </c>
      <c r="D219" s="57" t="s">
        <v>178</v>
      </c>
      <c r="E219" s="57">
        <v>1.0</v>
      </c>
      <c r="F219" s="57">
        <v>0.1546</v>
      </c>
      <c r="G219" s="57">
        <v>0.0851</v>
      </c>
      <c r="H219" s="57" t="s">
        <v>199</v>
      </c>
      <c r="I219" s="33">
        <f t="shared" si="1"/>
        <v>0.8166862515</v>
      </c>
    </row>
    <row r="220">
      <c r="A220" s="70">
        <v>44684.0</v>
      </c>
      <c r="B220" s="57">
        <v>2382.0</v>
      </c>
      <c r="C220" s="57">
        <v>2.0</v>
      </c>
      <c r="D220" s="57" t="s">
        <v>195</v>
      </c>
      <c r="E220" s="57">
        <v>0.0</v>
      </c>
      <c r="F220" s="57">
        <v>1.7716</v>
      </c>
      <c r="G220" s="57">
        <v>0.9747</v>
      </c>
      <c r="H220" s="57" t="s">
        <v>199</v>
      </c>
      <c r="I220" s="33">
        <f t="shared" si="1"/>
        <v>0.8175848979</v>
      </c>
    </row>
    <row r="221">
      <c r="A221" s="70">
        <v>44690.0</v>
      </c>
      <c r="B221" s="57">
        <v>2092.0</v>
      </c>
      <c r="C221" s="57">
        <v>1.0</v>
      </c>
      <c r="D221" s="57" t="s">
        <v>178</v>
      </c>
      <c r="E221" s="57">
        <v>1.0</v>
      </c>
      <c r="F221" s="57">
        <v>0.0818</v>
      </c>
      <c r="G221" s="57">
        <v>0.045</v>
      </c>
      <c r="I221" s="33">
        <f t="shared" si="1"/>
        <v>0.8177777778</v>
      </c>
    </row>
    <row r="222">
      <c r="A222" s="70">
        <v>44706.0</v>
      </c>
      <c r="B222" s="57">
        <v>2380.0</v>
      </c>
      <c r="C222" s="57">
        <v>2.0</v>
      </c>
      <c r="D222" s="57" t="s">
        <v>195</v>
      </c>
      <c r="E222" s="57">
        <v>0.0</v>
      </c>
      <c r="F222" s="57">
        <v>0.02</v>
      </c>
      <c r="G222" s="57">
        <v>0.011</v>
      </c>
      <c r="H222" s="57" t="s">
        <v>196</v>
      </c>
      <c r="I222" s="33">
        <f t="shared" si="1"/>
        <v>0.8181818182</v>
      </c>
    </row>
    <row r="223">
      <c r="A223" s="70">
        <v>44704.0</v>
      </c>
      <c r="B223" s="57">
        <v>2083.0</v>
      </c>
      <c r="C223" s="57">
        <v>1.0</v>
      </c>
      <c r="D223" s="57" t="s">
        <v>195</v>
      </c>
      <c r="E223" s="57">
        <v>0.0</v>
      </c>
      <c r="F223" s="57">
        <v>1.5564</v>
      </c>
      <c r="G223" s="57">
        <v>0.856</v>
      </c>
      <c r="I223" s="33">
        <f t="shared" si="1"/>
        <v>0.8182242991</v>
      </c>
    </row>
    <row r="224">
      <c r="A224" s="70">
        <v>44684.0</v>
      </c>
      <c r="B224" s="57">
        <v>2369.0</v>
      </c>
      <c r="C224" s="57">
        <v>3.0</v>
      </c>
      <c r="D224" s="57" t="s">
        <v>178</v>
      </c>
      <c r="E224" s="57">
        <v>1.0</v>
      </c>
      <c r="F224" s="57">
        <v>0.0982</v>
      </c>
      <c r="G224" s="57">
        <v>0.054</v>
      </c>
      <c r="H224" s="57" t="s">
        <v>199</v>
      </c>
      <c r="I224" s="33">
        <f t="shared" si="1"/>
        <v>0.8185185185</v>
      </c>
    </row>
    <row r="225">
      <c r="A225" s="70">
        <v>44704.0</v>
      </c>
      <c r="B225" s="57">
        <v>2384.0</v>
      </c>
      <c r="C225" s="57">
        <v>2.0</v>
      </c>
      <c r="D225" s="57" t="s">
        <v>195</v>
      </c>
      <c r="E225" s="57">
        <v>0.0</v>
      </c>
      <c r="F225" s="57">
        <v>0.9488</v>
      </c>
      <c r="G225" s="57">
        <v>0.5214</v>
      </c>
      <c r="I225" s="33">
        <f t="shared" si="1"/>
        <v>0.8197161488</v>
      </c>
    </row>
    <row r="226">
      <c r="A226" s="70">
        <v>44690.0</v>
      </c>
      <c r="B226" s="57">
        <v>2022.0</v>
      </c>
      <c r="C226" s="57">
        <v>3.0</v>
      </c>
      <c r="D226" s="57" t="s">
        <v>195</v>
      </c>
      <c r="E226" s="57">
        <v>1.0</v>
      </c>
      <c r="F226" s="57">
        <v>1.29</v>
      </c>
      <c r="G226" s="57">
        <v>0.7086</v>
      </c>
      <c r="I226" s="33">
        <f t="shared" si="1"/>
        <v>0.8204911092</v>
      </c>
    </row>
    <row r="227">
      <c r="A227" s="70">
        <v>44704.0</v>
      </c>
      <c r="B227" s="57">
        <v>2029.0</v>
      </c>
      <c r="C227" s="57">
        <v>2.0</v>
      </c>
      <c r="D227" s="57" t="s">
        <v>178</v>
      </c>
      <c r="E227" s="57">
        <v>1.0</v>
      </c>
      <c r="F227" s="57">
        <v>0.3259</v>
      </c>
      <c r="G227" s="57">
        <v>0.179</v>
      </c>
      <c r="I227" s="33">
        <f t="shared" si="1"/>
        <v>0.8206703911</v>
      </c>
    </row>
    <row r="228">
      <c r="A228" s="70">
        <v>44706.0</v>
      </c>
      <c r="B228" s="57">
        <v>2372.0</v>
      </c>
      <c r="C228" s="57">
        <v>3.0</v>
      </c>
      <c r="D228" s="57" t="s">
        <v>178</v>
      </c>
      <c r="E228" s="57">
        <v>1.0</v>
      </c>
      <c r="F228" s="57">
        <v>0.3296</v>
      </c>
      <c r="G228" s="57">
        <v>0.181</v>
      </c>
      <c r="H228" s="57" t="s">
        <v>196</v>
      </c>
      <c r="I228" s="33">
        <f t="shared" si="1"/>
        <v>0.8209944751</v>
      </c>
    </row>
    <row r="229">
      <c r="A229" s="70">
        <v>44708.0</v>
      </c>
      <c r="B229" s="57">
        <v>2012.0</v>
      </c>
      <c r="C229" s="57">
        <v>3.0</v>
      </c>
      <c r="D229" s="57" t="s">
        <v>195</v>
      </c>
      <c r="E229" s="57">
        <v>0.0</v>
      </c>
      <c r="F229" s="57">
        <v>0.173</v>
      </c>
      <c r="G229" s="57">
        <v>0.095</v>
      </c>
      <c r="H229" s="57" t="s">
        <v>196</v>
      </c>
      <c r="I229" s="33">
        <f t="shared" si="1"/>
        <v>0.8210526316</v>
      </c>
    </row>
    <row r="230">
      <c r="A230" s="70">
        <v>44685.0</v>
      </c>
      <c r="B230" s="57">
        <v>2360.0</v>
      </c>
      <c r="C230" s="57">
        <v>2.0</v>
      </c>
      <c r="D230" s="57" t="s">
        <v>178</v>
      </c>
      <c r="E230" s="57">
        <v>1.0</v>
      </c>
      <c r="F230" s="57">
        <v>0.2772</v>
      </c>
      <c r="G230" s="57">
        <v>0.1522</v>
      </c>
      <c r="I230" s="33">
        <f t="shared" si="1"/>
        <v>0.8212877792</v>
      </c>
    </row>
    <row r="231">
      <c r="A231" s="70">
        <v>44708.0</v>
      </c>
      <c r="B231" s="57">
        <v>2015.0</v>
      </c>
      <c r="C231" s="57">
        <v>3.0</v>
      </c>
      <c r="D231" s="57" t="s">
        <v>195</v>
      </c>
      <c r="E231" s="57">
        <v>0.0</v>
      </c>
      <c r="F231" s="57">
        <v>0.53</v>
      </c>
      <c r="G231" s="57">
        <v>0.291</v>
      </c>
      <c r="H231" s="57" t="s">
        <v>196</v>
      </c>
      <c r="I231" s="33">
        <f t="shared" si="1"/>
        <v>0.8213058419</v>
      </c>
    </row>
    <row r="232">
      <c r="A232" s="70">
        <v>44665.0</v>
      </c>
      <c r="B232" s="57">
        <v>2012.0</v>
      </c>
      <c r="C232" s="57">
        <v>1.0</v>
      </c>
      <c r="D232" s="57" t="s">
        <v>178</v>
      </c>
      <c r="E232" s="57">
        <v>1.0</v>
      </c>
      <c r="F232" s="57">
        <v>0.4603</v>
      </c>
      <c r="G232" s="57">
        <v>0.2527</v>
      </c>
      <c r="H232" s="57" t="s">
        <v>194</v>
      </c>
      <c r="I232" s="33">
        <f t="shared" si="1"/>
        <v>0.821527503</v>
      </c>
    </row>
    <row r="233">
      <c r="A233" s="70">
        <v>44684.0</v>
      </c>
      <c r="B233" s="57">
        <v>2382.0</v>
      </c>
      <c r="C233" s="57">
        <v>3.0</v>
      </c>
      <c r="D233" s="57" t="s">
        <v>195</v>
      </c>
      <c r="E233" s="57">
        <v>0.0</v>
      </c>
      <c r="F233" s="57">
        <v>0.7293</v>
      </c>
      <c r="G233" s="57">
        <v>0.3999</v>
      </c>
      <c r="H233" s="57" t="s">
        <v>199</v>
      </c>
      <c r="I233" s="33">
        <f t="shared" si="1"/>
        <v>0.8237059265</v>
      </c>
    </row>
    <row r="234">
      <c r="A234" s="70">
        <v>44684.0</v>
      </c>
      <c r="B234" s="57">
        <v>2364.0</v>
      </c>
      <c r="C234" s="57">
        <v>1.0</v>
      </c>
      <c r="D234" s="57" t="s">
        <v>178</v>
      </c>
      <c r="E234" s="57">
        <v>1.0</v>
      </c>
      <c r="F234" s="57">
        <v>1.0405</v>
      </c>
      <c r="G234" s="57">
        <v>0.5704</v>
      </c>
      <c r="H234" s="57" t="s">
        <v>199</v>
      </c>
      <c r="I234" s="33">
        <f t="shared" si="1"/>
        <v>0.8241584853</v>
      </c>
    </row>
    <row r="235">
      <c r="A235" s="70">
        <v>44685.0</v>
      </c>
      <c r="B235" s="57">
        <v>2360.0</v>
      </c>
      <c r="C235" s="57">
        <v>1.0</v>
      </c>
      <c r="D235" s="57" t="s">
        <v>178</v>
      </c>
      <c r="E235" s="57">
        <v>1.0</v>
      </c>
      <c r="F235" s="57">
        <v>0.11</v>
      </c>
      <c r="G235" s="57">
        <v>0.0603</v>
      </c>
      <c r="I235" s="33">
        <f t="shared" si="1"/>
        <v>0.824212272</v>
      </c>
    </row>
    <row r="236">
      <c r="A236" s="70">
        <v>44704.0</v>
      </c>
      <c r="B236" s="57">
        <v>2384.0</v>
      </c>
      <c r="C236" s="57">
        <v>1.0</v>
      </c>
      <c r="D236" s="57" t="s">
        <v>178</v>
      </c>
      <c r="E236" s="57">
        <v>1.0</v>
      </c>
      <c r="F236" s="57">
        <v>0.2038</v>
      </c>
      <c r="G236" s="57">
        <v>0.1116</v>
      </c>
      <c r="I236" s="33">
        <f t="shared" si="1"/>
        <v>0.8261648746</v>
      </c>
    </row>
    <row r="237">
      <c r="A237" s="70">
        <v>44708.0</v>
      </c>
      <c r="B237" s="57">
        <v>2012.0</v>
      </c>
      <c r="C237" s="57">
        <v>2.0</v>
      </c>
      <c r="D237" s="57" t="s">
        <v>195</v>
      </c>
      <c r="E237" s="57">
        <v>0.0</v>
      </c>
      <c r="F237" s="57">
        <v>0.61</v>
      </c>
      <c r="G237" s="57">
        <v>0.334</v>
      </c>
      <c r="H237" s="57" t="s">
        <v>196</v>
      </c>
      <c r="I237" s="33">
        <f t="shared" si="1"/>
        <v>0.8263473054</v>
      </c>
    </row>
    <row r="238">
      <c r="A238" s="70">
        <v>44685.0</v>
      </c>
      <c r="B238" s="57">
        <v>2345.0</v>
      </c>
      <c r="C238" s="57">
        <v>1.0</v>
      </c>
      <c r="D238" s="57" t="s">
        <v>178</v>
      </c>
      <c r="E238" s="57">
        <v>1.0</v>
      </c>
      <c r="F238" s="57">
        <v>0.3142</v>
      </c>
      <c r="G238" s="57">
        <v>0.1719</v>
      </c>
      <c r="I238" s="33">
        <f t="shared" si="1"/>
        <v>0.8278068645</v>
      </c>
    </row>
    <row r="239">
      <c r="A239" s="70">
        <v>44704.0</v>
      </c>
      <c r="B239" s="57">
        <v>2022.0</v>
      </c>
      <c r="C239" s="57">
        <v>3.0</v>
      </c>
      <c r="D239" s="57" t="s">
        <v>195</v>
      </c>
      <c r="E239" s="57">
        <v>0.0</v>
      </c>
      <c r="F239" s="57">
        <v>0.4113</v>
      </c>
      <c r="G239" s="57">
        <v>0.225</v>
      </c>
      <c r="I239" s="33">
        <f t="shared" si="1"/>
        <v>0.828</v>
      </c>
    </row>
    <row r="240">
      <c r="A240" s="70">
        <v>44684.0</v>
      </c>
      <c r="B240" s="57">
        <v>2384.0</v>
      </c>
      <c r="C240" s="57">
        <v>2.0</v>
      </c>
      <c r="D240" s="57" t="s">
        <v>195</v>
      </c>
      <c r="E240" s="57">
        <v>0.0</v>
      </c>
      <c r="F240" s="57">
        <v>0.7331</v>
      </c>
      <c r="G240" s="57">
        <v>0.401</v>
      </c>
      <c r="H240" s="57" t="s">
        <v>199</v>
      </c>
      <c r="I240" s="33">
        <f t="shared" si="1"/>
        <v>0.8281795511</v>
      </c>
    </row>
    <row r="241">
      <c r="A241" s="70">
        <v>44708.0</v>
      </c>
      <c r="B241" s="57">
        <v>2089.0</v>
      </c>
      <c r="C241" s="57">
        <v>1.0</v>
      </c>
      <c r="D241" s="57" t="s">
        <v>195</v>
      </c>
      <c r="E241" s="57">
        <v>0.0</v>
      </c>
      <c r="F241" s="57">
        <v>3.231</v>
      </c>
      <c r="G241" s="57">
        <v>1.766</v>
      </c>
      <c r="H241" s="57" t="s">
        <v>196</v>
      </c>
      <c r="I241" s="33">
        <f t="shared" si="1"/>
        <v>0.8295583239</v>
      </c>
    </row>
    <row r="242">
      <c r="A242" s="70">
        <v>44650.0</v>
      </c>
      <c r="B242" s="57">
        <v>2331.0</v>
      </c>
      <c r="C242" s="57">
        <v>2.0</v>
      </c>
      <c r="D242" s="57" t="s">
        <v>178</v>
      </c>
      <c r="E242" s="57" t="s">
        <v>60</v>
      </c>
      <c r="F242" s="57">
        <v>0.3717</v>
      </c>
      <c r="G242" s="57">
        <v>0.203</v>
      </c>
      <c r="H242" s="57" t="s">
        <v>194</v>
      </c>
      <c r="I242" s="33">
        <f t="shared" si="1"/>
        <v>0.8310344828</v>
      </c>
    </row>
    <row r="243">
      <c r="A243" s="70">
        <v>44684.0</v>
      </c>
      <c r="B243" s="57">
        <v>2382.0</v>
      </c>
      <c r="C243" s="57">
        <v>1.0</v>
      </c>
      <c r="D243" s="57" t="s">
        <v>178</v>
      </c>
      <c r="E243" s="57">
        <v>1.0</v>
      </c>
      <c r="F243" s="57">
        <v>0.3527</v>
      </c>
      <c r="G243" s="57">
        <v>0.1926</v>
      </c>
      <c r="H243" s="57" t="s">
        <v>199</v>
      </c>
      <c r="I243" s="33">
        <f t="shared" si="1"/>
        <v>0.8312564901</v>
      </c>
    </row>
    <row r="244">
      <c r="A244" s="70">
        <v>44665.0</v>
      </c>
      <c r="B244" s="57">
        <v>2380.0</v>
      </c>
      <c r="C244" s="57">
        <v>2.0</v>
      </c>
      <c r="D244" s="57" t="s">
        <v>178</v>
      </c>
      <c r="E244" s="57">
        <v>1.0</v>
      </c>
      <c r="F244" s="57">
        <v>0.1664</v>
      </c>
      <c r="G244" s="57">
        <v>0.0908</v>
      </c>
      <c r="H244" s="57" t="s">
        <v>194</v>
      </c>
      <c r="I244" s="33">
        <f t="shared" si="1"/>
        <v>0.8325991189</v>
      </c>
    </row>
    <row r="245">
      <c r="A245" s="70">
        <v>44690.0</v>
      </c>
      <c r="B245" s="57">
        <v>2022.0</v>
      </c>
      <c r="C245" s="57">
        <v>1.0</v>
      </c>
      <c r="D245" s="57" t="s">
        <v>195</v>
      </c>
      <c r="E245" s="57">
        <v>1.0</v>
      </c>
      <c r="F245" s="57">
        <v>0.3887</v>
      </c>
      <c r="G245" s="57">
        <v>0.2121</v>
      </c>
      <c r="I245" s="33">
        <f t="shared" si="1"/>
        <v>0.8326261198</v>
      </c>
    </row>
    <row r="246">
      <c r="A246" s="70">
        <v>44704.0</v>
      </c>
      <c r="B246" s="57">
        <v>2384.0</v>
      </c>
      <c r="C246" s="57">
        <v>1.0</v>
      </c>
      <c r="D246" s="57" t="s">
        <v>195</v>
      </c>
      <c r="E246" s="57">
        <v>0.0</v>
      </c>
      <c r="F246" s="57">
        <v>1.0302</v>
      </c>
      <c r="G246" s="57">
        <v>0.562</v>
      </c>
      <c r="I246" s="33">
        <f t="shared" si="1"/>
        <v>0.8330960854</v>
      </c>
    </row>
    <row r="247">
      <c r="A247" s="70">
        <v>44690.0</v>
      </c>
      <c r="B247" s="57">
        <v>2089.0</v>
      </c>
      <c r="C247" s="57">
        <v>2.0</v>
      </c>
      <c r="D247" s="57" t="s">
        <v>195</v>
      </c>
      <c r="E247" s="57">
        <v>0.0</v>
      </c>
      <c r="F247" s="57">
        <v>0.8859</v>
      </c>
      <c r="G247" s="57">
        <v>0.483</v>
      </c>
      <c r="I247" s="33">
        <f t="shared" si="1"/>
        <v>0.8341614907</v>
      </c>
    </row>
    <row r="248">
      <c r="A248" s="70">
        <v>44684.0</v>
      </c>
      <c r="B248" s="57">
        <v>2382.0</v>
      </c>
      <c r="C248" s="57">
        <v>3.0</v>
      </c>
      <c r="D248" s="57" t="s">
        <v>178</v>
      </c>
      <c r="E248" s="57">
        <v>1.0</v>
      </c>
      <c r="F248" s="57">
        <v>0.0587</v>
      </c>
      <c r="G248" s="57">
        <v>0.032</v>
      </c>
      <c r="H248" s="57" t="s">
        <v>199</v>
      </c>
      <c r="I248" s="33">
        <f t="shared" si="1"/>
        <v>0.834375</v>
      </c>
    </row>
    <row r="249">
      <c r="A249" s="70">
        <v>44685.0</v>
      </c>
      <c r="B249" s="57">
        <v>2331.0</v>
      </c>
      <c r="C249" s="57">
        <v>2.0</v>
      </c>
      <c r="D249" s="57" t="s">
        <v>195</v>
      </c>
      <c r="E249" s="57">
        <v>0.0</v>
      </c>
      <c r="F249" s="57">
        <v>0.196</v>
      </c>
      <c r="G249" s="57">
        <v>0.1068</v>
      </c>
      <c r="I249" s="33">
        <f t="shared" si="1"/>
        <v>0.8352059925</v>
      </c>
    </row>
    <row r="250">
      <c r="A250" s="70">
        <v>44708.0</v>
      </c>
      <c r="B250" s="57">
        <v>2089.0</v>
      </c>
      <c r="C250" s="57">
        <v>3.0</v>
      </c>
      <c r="D250" s="57" t="s">
        <v>195</v>
      </c>
      <c r="E250" s="57">
        <v>0.0</v>
      </c>
      <c r="F250" s="57">
        <v>0.969</v>
      </c>
      <c r="G250" s="57">
        <v>0.528</v>
      </c>
      <c r="H250" s="57" t="s">
        <v>196</v>
      </c>
      <c r="I250" s="33">
        <f t="shared" si="1"/>
        <v>0.8352272727</v>
      </c>
    </row>
    <row r="251">
      <c r="A251" s="70">
        <v>44684.0</v>
      </c>
      <c r="B251" s="57">
        <v>2382.0</v>
      </c>
      <c r="C251" s="57">
        <v>2.0</v>
      </c>
      <c r="D251" s="57" t="s">
        <v>178</v>
      </c>
      <c r="E251" s="57">
        <v>1.0</v>
      </c>
      <c r="F251" s="57">
        <v>0.4173</v>
      </c>
      <c r="G251" s="57">
        <v>0.2272</v>
      </c>
      <c r="H251" s="57" t="s">
        <v>199</v>
      </c>
      <c r="I251" s="33">
        <f t="shared" si="1"/>
        <v>0.8367077465</v>
      </c>
    </row>
    <row r="252">
      <c r="A252" s="70">
        <v>44704.0</v>
      </c>
      <c r="B252" s="57">
        <v>2027.0</v>
      </c>
      <c r="C252" s="57">
        <v>1.0</v>
      </c>
      <c r="D252" s="57" t="s">
        <v>178</v>
      </c>
      <c r="E252" s="57">
        <v>1.0</v>
      </c>
      <c r="F252" s="57">
        <v>0.2886</v>
      </c>
      <c r="G252" s="57">
        <v>0.1571</v>
      </c>
      <c r="I252" s="33">
        <f t="shared" si="1"/>
        <v>0.8370464672</v>
      </c>
    </row>
    <row r="253">
      <c r="A253" s="70">
        <v>44706.0</v>
      </c>
      <c r="B253" s="57">
        <v>2331.0</v>
      </c>
      <c r="C253" s="57">
        <v>2.0</v>
      </c>
      <c r="D253" s="57" t="s">
        <v>195</v>
      </c>
      <c r="E253" s="57">
        <v>0.0</v>
      </c>
      <c r="F253" s="57">
        <v>1.1281</v>
      </c>
      <c r="G253" s="57">
        <v>0.614</v>
      </c>
      <c r="H253" s="57" t="s">
        <v>196</v>
      </c>
      <c r="I253" s="33">
        <f t="shared" si="1"/>
        <v>0.8372964169</v>
      </c>
    </row>
    <row r="254">
      <c r="A254" s="70">
        <v>44708.0</v>
      </c>
      <c r="B254" s="57">
        <v>2012.0</v>
      </c>
      <c r="C254" s="57">
        <v>1.0</v>
      </c>
      <c r="D254" s="57" t="s">
        <v>195</v>
      </c>
      <c r="E254" s="57">
        <v>0.0</v>
      </c>
      <c r="F254" s="57">
        <v>0.522</v>
      </c>
      <c r="G254" s="57">
        <v>0.284</v>
      </c>
      <c r="H254" s="57" t="s">
        <v>196</v>
      </c>
      <c r="I254" s="33">
        <f t="shared" si="1"/>
        <v>0.838028169</v>
      </c>
    </row>
    <row r="255">
      <c r="A255" s="70">
        <v>44685.0</v>
      </c>
      <c r="B255" s="57">
        <v>2379.0</v>
      </c>
      <c r="C255" s="57">
        <v>2.0</v>
      </c>
      <c r="D255" s="57" t="s">
        <v>178</v>
      </c>
      <c r="E255" s="57">
        <v>1.0</v>
      </c>
      <c r="F255" s="57">
        <v>0.4021</v>
      </c>
      <c r="G255" s="57">
        <v>0.2187</v>
      </c>
      <c r="I255" s="33">
        <f t="shared" si="1"/>
        <v>0.8385916781</v>
      </c>
    </row>
    <row r="256">
      <c r="A256" s="70">
        <v>44665.0</v>
      </c>
      <c r="B256" s="57">
        <v>2384.0</v>
      </c>
      <c r="C256" s="57">
        <v>3.0</v>
      </c>
      <c r="D256" s="57" t="s">
        <v>178</v>
      </c>
      <c r="E256" s="57">
        <v>1.0</v>
      </c>
      <c r="F256" s="57">
        <v>0.1061</v>
      </c>
      <c r="G256" s="57">
        <v>0.0577</v>
      </c>
      <c r="H256" s="57" t="s">
        <v>194</v>
      </c>
      <c r="I256" s="33">
        <f t="shared" si="1"/>
        <v>0.8388214905</v>
      </c>
    </row>
    <row r="257">
      <c r="A257" s="70">
        <v>44708.0</v>
      </c>
      <c r="B257" s="57">
        <v>2091.0</v>
      </c>
      <c r="C257" s="57">
        <v>3.0</v>
      </c>
      <c r="D257" s="57" t="s">
        <v>178</v>
      </c>
      <c r="E257" s="57">
        <v>1.0</v>
      </c>
      <c r="F257" s="57">
        <v>1.1275</v>
      </c>
      <c r="G257" s="57">
        <v>0.613</v>
      </c>
      <c r="H257" s="57" t="s">
        <v>196</v>
      </c>
      <c r="I257" s="33">
        <f t="shared" si="1"/>
        <v>0.839314845</v>
      </c>
    </row>
    <row r="258">
      <c r="A258" s="70">
        <v>44684.0</v>
      </c>
      <c r="B258" s="57">
        <v>2382.0</v>
      </c>
      <c r="C258" s="57">
        <v>1.0</v>
      </c>
      <c r="D258" s="57" t="s">
        <v>195</v>
      </c>
      <c r="E258" s="57">
        <v>0.0</v>
      </c>
      <c r="F258" s="57">
        <v>1.8023</v>
      </c>
      <c r="G258" s="57">
        <v>0.9798</v>
      </c>
      <c r="H258" s="57" t="s">
        <v>199</v>
      </c>
      <c r="I258" s="33">
        <f t="shared" si="1"/>
        <v>0.839457032</v>
      </c>
    </row>
    <row r="259">
      <c r="A259" s="70">
        <v>44708.0</v>
      </c>
      <c r="B259" s="57">
        <v>2005.0</v>
      </c>
      <c r="C259" s="57">
        <v>3.0</v>
      </c>
      <c r="D259" s="57" t="s">
        <v>195</v>
      </c>
      <c r="E259" s="57">
        <v>0.0</v>
      </c>
      <c r="F259" s="57">
        <v>0.563</v>
      </c>
      <c r="G259" s="57">
        <v>0.306</v>
      </c>
      <c r="H259" s="57" t="s">
        <v>196</v>
      </c>
      <c r="I259" s="33">
        <f t="shared" si="1"/>
        <v>0.839869281</v>
      </c>
    </row>
    <row r="260">
      <c r="A260" s="70">
        <v>44706.0</v>
      </c>
      <c r="B260" s="57">
        <v>2023.0</v>
      </c>
      <c r="C260" s="57">
        <v>2.0</v>
      </c>
      <c r="D260" s="57" t="s">
        <v>178</v>
      </c>
      <c r="E260" s="57">
        <v>1.0</v>
      </c>
      <c r="F260" s="57">
        <v>0.414</v>
      </c>
      <c r="G260" s="57">
        <v>0.225</v>
      </c>
      <c r="H260" s="57" t="s">
        <v>196</v>
      </c>
      <c r="I260" s="33">
        <f t="shared" si="1"/>
        <v>0.84</v>
      </c>
    </row>
    <row r="261">
      <c r="A261" s="70">
        <v>44662.0</v>
      </c>
      <c r="B261" s="57">
        <v>2092.0</v>
      </c>
      <c r="C261" s="57">
        <v>1.0</v>
      </c>
      <c r="D261" s="57" t="s">
        <v>195</v>
      </c>
      <c r="E261" s="57">
        <v>1.0</v>
      </c>
      <c r="F261" s="57">
        <v>3.8794</v>
      </c>
      <c r="G261" s="57">
        <v>2.108</v>
      </c>
      <c r="H261" s="57" t="s">
        <v>194</v>
      </c>
      <c r="I261" s="33">
        <f t="shared" si="1"/>
        <v>0.8403225806</v>
      </c>
    </row>
    <row r="262">
      <c r="A262" s="70">
        <v>44706.0</v>
      </c>
      <c r="B262" s="57">
        <v>2345.0</v>
      </c>
      <c r="C262" s="57">
        <v>2.0</v>
      </c>
      <c r="D262" s="57" t="s">
        <v>178</v>
      </c>
      <c r="E262" s="57">
        <v>1.0</v>
      </c>
      <c r="F262" s="57">
        <v>0.2632</v>
      </c>
      <c r="G262" s="57">
        <v>0.143</v>
      </c>
      <c r="H262" s="57" t="s">
        <v>196</v>
      </c>
      <c r="I262" s="33">
        <f t="shared" si="1"/>
        <v>0.8405594406</v>
      </c>
    </row>
    <row r="263">
      <c r="A263" s="70">
        <v>44684.0</v>
      </c>
      <c r="B263" s="57">
        <v>2010.0</v>
      </c>
      <c r="C263" s="57">
        <v>3.0</v>
      </c>
      <c r="D263" s="57" t="s">
        <v>178</v>
      </c>
      <c r="E263" s="57">
        <v>1.0</v>
      </c>
      <c r="F263" s="57">
        <v>0.2281</v>
      </c>
      <c r="G263" s="57">
        <v>0.1239</v>
      </c>
      <c r="H263" s="57" t="s">
        <v>199</v>
      </c>
      <c r="I263" s="33">
        <f t="shared" si="1"/>
        <v>0.8410008071</v>
      </c>
    </row>
    <row r="264">
      <c r="A264" s="70">
        <v>44704.0</v>
      </c>
      <c r="B264" s="57">
        <v>2354.0</v>
      </c>
      <c r="C264" s="57">
        <v>3.0</v>
      </c>
      <c r="D264" s="57" t="s">
        <v>178</v>
      </c>
      <c r="E264" s="57">
        <v>1.0</v>
      </c>
      <c r="F264" s="57">
        <v>0.3161</v>
      </c>
      <c r="G264" s="57">
        <v>0.1715</v>
      </c>
      <c r="I264" s="33">
        <f t="shared" si="1"/>
        <v>0.843148688</v>
      </c>
    </row>
    <row r="265">
      <c r="A265" s="70">
        <v>44704.0</v>
      </c>
      <c r="B265" s="57">
        <v>2354.0</v>
      </c>
      <c r="C265" s="57">
        <v>2.0</v>
      </c>
      <c r="D265" s="57" t="s">
        <v>178</v>
      </c>
      <c r="E265" s="57">
        <v>1.0</v>
      </c>
      <c r="F265" s="57">
        <v>0.3005</v>
      </c>
      <c r="G265" s="57">
        <v>0.163</v>
      </c>
      <c r="I265" s="33">
        <f t="shared" si="1"/>
        <v>0.8435582822</v>
      </c>
    </row>
    <row r="266">
      <c r="A266" s="70">
        <v>44708.0</v>
      </c>
      <c r="B266" s="57">
        <v>2093.0</v>
      </c>
      <c r="C266" s="57">
        <v>2.0</v>
      </c>
      <c r="D266" s="57" t="s">
        <v>178</v>
      </c>
      <c r="E266" s="57">
        <v>1.0</v>
      </c>
      <c r="F266" s="57">
        <v>0.083</v>
      </c>
      <c r="G266" s="57">
        <v>0.045</v>
      </c>
      <c r="H266" s="57" t="s">
        <v>196</v>
      </c>
      <c r="I266" s="33">
        <f t="shared" si="1"/>
        <v>0.8444444444</v>
      </c>
    </row>
    <row r="267">
      <c r="A267" s="70">
        <v>44690.0</v>
      </c>
      <c r="B267" s="57">
        <v>2092.0</v>
      </c>
      <c r="C267" s="57">
        <v>1.0</v>
      </c>
      <c r="D267" s="57" t="s">
        <v>178</v>
      </c>
      <c r="E267" s="57">
        <v>1.0</v>
      </c>
      <c r="F267" s="57">
        <v>0.1033</v>
      </c>
      <c r="G267" s="57">
        <v>0.056</v>
      </c>
      <c r="I267" s="33">
        <f t="shared" si="1"/>
        <v>0.8446428571</v>
      </c>
    </row>
    <row r="268">
      <c r="A268" s="70">
        <v>44708.0</v>
      </c>
      <c r="B268" s="57">
        <v>2089.0</v>
      </c>
      <c r="C268" s="57">
        <v>1.0</v>
      </c>
      <c r="D268" s="57" t="s">
        <v>178</v>
      </c>
      <c r="E268" s="57">
        <v>1.0</v>
      </c>
      <c r="F268" s="57">
        <v>1.037</v>
      </c>
      <c r="G268" s="57">
        <v>0.562</v>
      </c>
      <c r="H268" s="57" t="s">
        <v>196</v>
      </c>
      <c r="I268" s="33">
        <f t="shared" si="1"/>
        <v>0.8451957295</v>
      </c>
    </row>
    <row r="269">
      <c r="A269" s="70">
        <v>44706.0</v>
      </c>
      <c r="B269" s="57">
        <v>2372.0</v>
      </c>
      <c r="C269" s="57">
        <v>2.0</v>
      </c>
      <c r="D269" s="57" t="s">
        <v>195</v>
      </c>
      <c r="E269" s="57">
        <v>0.0</v>
      </c>
      <c r="F269" s="57">
        <v>1.047</v>
      </c>
      <c r="G269" s="57">
        <v>0.5672</v>
      </c>
      <c r="H269" s="57" t="s">
        <v>196</v>
      </c>
      <c r="I269" s="33">
        <f t="shared" si="1"/>
        <v>0.845909732</v>
      </c>
    </row>
    <row r="270">
      <c r="A270" s="70">
        <v>44706.0</v>
      </c>
      <c r="B270" s="57">
        <v>2025.0</v>
      </c>
      <c r="C270" s="57">
        <v>2.0</v>
      </c>
      <c r="D270" s="57" t="s">
        <v>178</v>
      </c>
      <c r="E270" s="57">
        <v>1.0</v>
      </c>
      <c r="F270" s="57">
        <v>0.6223</v>
      </c>
      <c r="G270" s="57">
        <v>0.337</v>
      </c>
      <c r="H270" s="57" t="s">
        <v>196</v>
      </c>
      <c r="I270" s="33">
        <f t="shared" si="1"/>
        <v>0.8465875371</v>
      </c>
    </row>
    <row r="271">
      <c r="A271" s="70">
        <v>44708.0</v>
      </c>
      <c r="B271" s="57">
        <v>2013.0</v>
      </c>
      <c r="C271" s="57">
        <v>3.0</v>
      </c>
      <c r="D271" s="57" t="s">
        <v>195</v>
      </c>
      <c r="E271" s="57">
        <v>0.0</v>
      </c>
      <c r="F271" s="57">
        <v>1.262</v>
      </c>
      <c r="G271" s="57">
        <v>0.683</v>
      </c>
      <c r="H271" s="57" t="s">
        <v>196</v>
      </c>
      <c r="I271" s="33">
        <f t="shared" si="1"/>
        <v>0.8477306003</v>
      </c>
    </row>
    <row r="272">
      <c r="A272" s="70">
        <v>44684.0</v>
      </c>
      <c r="B272" s="57">
        <v>2384.0</v>
      </c>
      <c r="C272" s="57">
        <v>3.0</v>
      </c>
      <c r="D272" s="57" t="s">
        <v>178</v>
      </c>
      <c r="E272" s="57">
        <v>1.0</v>
      </c>
      <c r="F272" s="57">
        <v>0.3968</v>
      </c>
      <c r="G272" s="57">
        <v>0.2147</v>
      </c>
      <c r="H272" s="57" t="s">
        <v>199</v>
      </c>
      <c r="I272" s="33">
        <f t="shared" si="1"/>
        <v>0.8481602236</v>
      </c>
    </row>
    <row r="273">
      <c r="A273" s="70">
        <v>44704.0</v>
      </c>
      <c r="B273" s="57">
        <v>2029.0</v>
      </c>
      <c r="C273" s="57">
        <v>3.0</v>
      </c>
      <c r="D273" s="57" t="s">
        <v>178</v>
      </c>
      <c r="E273" s="57">
        <v>1.0</v>
      </c>
      <c r="F273" s="57">
        <v>0.3436</v>
      </c>
      <c r="G273" s="57">
        <v>0.1859</v>
      </c>
      <c r="I273" s="33">
        <f t="shared" si="1"/>
        <v>0.8483055406</v>
      </c>
    </row>
    <row r="274">
      <c r="A274" s="70">
        <v>44704.0</v>
      </c>
      <c r="B274" s="57">
        <v>2365.0</v>
      </c>
      <c r="C274" s="57">
        <v>3.0</v>
      </c>
      <c r="D274" s="57" t="s">
        <v>178</v>
      </c>
      <c r="E274" s="57">
        <v>1.0</v>
      </c>
      <c r="F274" s="57">
        <v>0.4345</v>
      </c>
      <c r="G274" s="57">
        <v>0.235</v>
      </c>
      <c r="I274" s="33">
        <f t="shared" si="1"/>
        <v>0.8489361702</v>
      </c>
    </row>
    <row r="275">
      <c r="A275" s="70">
        <v>44704.0</v>
      </c>
      <c r="B275" s="57">
        <v>2030.0</v>
      </c>
      <c r="C275" s="57">
        <v>3.0</v>
      </c>
      <c r="D275" s="57" t="s">
        <v>195</v>
      </c>
      <c r="E275" s="57">
        <v>0.0</v>
      </c>
      <c r="F275" s="57">
        <v>0.2367</v>
      </c>
      <c r="G275" s="57">
        <v>0.128</v>
      </c>
      <c r="I275" s="33">
        <f t="shared" si="1"/>
        <v>0.84921875</v>
      </c>
    </row>
    <row r="276">
      <c r="A276" s="70">
        <v>44685.0</v>
      </c>
      <c r="B276" s="57">
        <v>2379.0</v>
      </c>
      <c r="C276" s="57">
        <v>3.0</v>
      </c>
      <c r="D276" s="57" t="s">
        <v>178</v>
      </c>
      <c r="E276" s="57">
        <v>1.0</v>
      </c>
      <c r="F276" s="57">
        <v>0.1452</v>
      </c>
      <c r="G276" s="57">
        <v>0.0785</v>
      </c>
      <c r="I276" s="33">
        <f t="shared" si="1"/>
        <v>0.8496815287</v>
      </c>
    </row>
    <row r="277">
      <c r="A277" s="70">
        <v>44635.0</v>
      </c>
      <c r="B277" s="57">
        <v>2022.0</v>
      </c>
      <c r="C277" s="57">
        <v>1.0</v>
      </c>
      <c r="D277" s="57" t="s">
        <v>195</v>
      </c>
      <c r="E277" s="57" t="s">
        <v>60</v>
      </c>
      <c r="F277" s="57">
        <v>6.191</v>
      </c>
      <c r="G277" s="57">
        <v>3.347</v>
      </c>
      <c r="H277" s="57" t="s">
        <v>197</v>
      </c>
      <c r="I277" s="33">
        <f t="shared" si="1"/>
        <v>0.8497161637</v>
      </c>
    </row>
    <row r="278">
      <c r="A278" s="70">
        <v>44704.0</v>
      </c>
      <c r="B278" s="57">
        <v>2343.0</v>
      </c>
      <c r="C278" s="57">
        <v>2.0</v>
      </c>
      <c r="D278" s="57" t="s">
        <v>195</v>
      </c>
      <c r="E278" s="57">
        <v>0.0</v>
      </c>
      <c r="F278" s="57">
        <v>1.2636</v>
      </c>
      <c r="G278" s="57">
        <v>0.683</v>
      </c>
      <c r="I278" s="33">
        <f t="shared" si="1"/>
        <v>0.8500732064</v>
      </c>
    </row>
    <row r="279">
      <c r="A279" s="70">
        <v>44690.0</v>
      </c>
      <c r="B279" s="57">
        <v>2005.0</v>
      </c>
      <c r="C279" s="57">
        <v>2.0</v>
      </c>
      <c r="D279" s="57" t="s">
        <v>195</v>
      </c>
      <c r="E279" s="57">
        <v>0.0</v>
      </c>
      <c r="F279" s="57">
        <v>0.853</v>
      </c>
      <c r="G279" s="57">
        <v>0.461</v>
      </c>
      <c r="I279" s="33">
        <f t="shared" si="1"/>
        <v>0.8503253796</v>
      </c>
    </row>
    <row r="280">
      <c r="A280" s="70">
        <v>44706.0</v>
      </c>
      <c r="B280" s="57">
        <v>2331.0</v>
      </c>
      <c r="C280" s="57">
        <v>1.0</v>
      </c>
      <c r="D280" s="57" t="s">
        <v>195</v>
      </c>
      <c r="E280" s="57">
        <v>0.0</v>
      </c>
      <c r="F280" s="57">
        <v>1.1251</v>
      </c>
      <c r="G280" s="57">
        <v>0.608</v>
      </c>
      <c r="H280" s="57" t="s">
        <v>196</v>
      </c>
      <c r="I280" s="33">
        <f t="shared" si="1"/>
        <v>0.8504934211</v>
      </c>
    </row>
    <row r="281">
      <c r="A281" s="70">
        <v>44704.0</v>
      </c>
      <c r="B281" s="57">
        <v>2083.0</v>
      </c>
      <c r="C281" s="57">
        <v>2.0</v>
      </c>
      <c r="D281" s="57" t="s">
        <v>195</v>
      </c>
      <c r="E281" s="57">
        <v>0.0</v>
      </c>
      <c r="F281" s="57">
        <v>0.5237</v>
      </c>
      <c r="G281" s="57">
        <v>0.283</v>
      </c>
      <c r="I281" s="33">
        <f t="shared" si="1"/>
        <v>0.8505300353</v>
      </c>
    </row>
    <row r="282">
      <c r="A282" s="70">
        <v>44685.0</v>
      </c>
      <c r="B282" s="57">
        <v>2377.0</v>
      </c>
      <c r="C282" s="57">
        <v>2.0</v>
      </c>
      <c r="D282" s="57" t="s">
        <v>195</v>
      </c>
      <c r="E282" s="57">
        <v>1.0</v>
      </c>
      <c r="F282" s="57">
        <v>1.3244</v>
      </c>
      <c r="G282" s="57">
        <v>0.7156</v>
      </c>
      <c r="I282" s="33">
        <f t="shared" si="1"/>
        <v>0.8507546115</v>
      </c>
    </row>
    <row r="283">
      <c r="A283" s="70">
        <v>44708.0</v>
      </c>
      <c r="B283" s="57">
        <v>2089.0</v>
      </c>
      <c r="C283" s="57">
        <v>1.0</v>
      </c>
      <c r="D283" s="57" t="s">
        <v>195</v>
      </c>
      <c r="E283" s="57">
        <v>0.0</v>
      </c>
      <c r="F283" s="57">
        <v>1.451</v>
      </c>
      <c r="G283" s="57">
        <v>0.784</v>
      </c>
      <c r="H283" s="57" t="s">
        <v>196</v>
      </c>
      <c r="I283" s="33">
        <f t="shared" si="1"/>
        <v>0.8507653061</v>
      </c>
    </row>
    <row r="284">
      <c r="A284" s="70">
        <v>44704.0</v>
      </c>
      <c r="B284" s="57">
        <v>2376.0</v>
      </c>
      <c r="C284" s="57">
        <v>3.0</v>
      </c>
      <c r="D284" s="57" t="s">
        <v>178</v>
      </c>
      <c r="E284" s="57">
        <v>1.0</v>
      </c>
      <c r="F284" s="57">
        <v>0.5868</v>
      </c>
      <c r="G284" s="57">
        <v>0.317</v>
      </c>
      <c r="I284" s="33">
        <f t="shared" si="1"/>
        <v>0.8511041009</v>
      </c>
    </row>
    <row r="285">
      <c r="A285" s="70">
        <v>44685.0</v>
      </c>
      <c r="B285" s="57">
        <v>2377.0</v>
      </c>
      <c r="C285" s="57">
        <v>3.0</v>
      </c>
      <c r="D285" s="57" t="s">
        <v>178</v>
      </c>
      <c r="E285" s="57">
        <v>1.0</v>
      </c>
      <c r="F285" s="57">
        <v>0.1272</v>
      </c>
      <c r="G285" s="57">
        <v>0.0687</v>
      </c>
      <c r="I285" s="33">
        <f t="shared" si="1"/>
        <v>0.8515283843</v>
      </c>
    </row>
    <row r="286">
      <c r="A286" s="70">
        <v>44685.0</v>
      </c>
      <c r="B286" s="57">
        <v>2378.0</v>
      </c>
      <c r="C286" s="57">
        <v>1.0</v>
      </c>
      <c r="D286" s="57" t="s">
        <v>195</v>
      </c>
      <c r="E286" s="57">
        <v>0.0</v>
      </c>
      <c r="F286" s="57">
        <v>0.6109</v>
      </c>
      <c r="G286" s="57">
        <v>0.3299</v>
      </c>
      <c r="I286" s="33">
        <f t="shared" si="1"/>
        <v>0.8517732646</v>
      </c>
    </row>
    <row r="287">
      <c r="A287" s="70">
        <v>44706.0</v>
      </c>
      <c r="B287" s="57">
        <v>2345.0</v>
      </c>
      <c r="C287" s="57">
        <v>3.0</v>
      </c>
      <c r="D287" s="57" t="s">
        <v>178</v>
      </c>
      <c r="E287" s="57">
        <v>1.0</v>
      </c>
      <c r="F287" s="57">
        <v>0.3596</v>
      </c>
      <c r="G287" s="57">
        <v>0.194</v>
      </c>
      <c r="H287" s="57" t="s">
        <v>196</v>
      </c>
      <c r="I287" s="33">
        <f t="shared" si="1"/>
        <v>0.8536082474</v>
      </c>
    </row>
    <row r="288">
      <c r="A288" s="70">
        <v>44708.0</v>
      </c>
      <c r="B288" s="57">
        <v>2015.0</v>
      </c>
      <c r="C288" s="57">
        <v>2.0</v>
      </c>
      <c r="D288" s="57" t="s">
        <v>195</v>
      </c>
      <c r="E288" s="57">
        <v>0.0</v>
      </c>
      <c r="F288" s="57">
        <v>0.547</v>
      </c>
      <c r="G288" s="57">
        <v>0.295</v>
      </c>
      <c r="H288" s="57" t="s">
        <v>196</v>
      </c>
      <c r="I288" s="33">
        <f t="shared" si="1"/>
        <v>0.8542372881</v>
      </c>
    </row>
    <row r="289">
      <c r="A289" s="70">
        <v>44706.0</v>
      </c>
      <c r="B289" s="57">
        <v>2021.0</v>
      </c>
      <c r="C289" s="57">
        <v>1.0</v>
      </c>
      <c r="D289" s="57" t="s">
        <v>195</v>
      </c>
      <c r="E289" s="57">
        <v>0.0</v>
      </c>
      <c r="F289" s="57">
        <v>0.5694</v>
      </c>
      <c r="G289" s="57">
        <v>0.307</v>
      </c>
      <c r="H289" s="57" t="s">
        <v>196</v>
      </c>
      <c r="I289" s="33">
        <f t="shared" si="1"/>
        <v>0.854723127</v>
      </c>
    </row>
    <row r="290">
      <c r="A290" s="70">
        <v>44665.0</v>
      </c>
      <c r="B290" s="57">
        <v>2384.0</v>
      </c>
      <c r="C290" s="57">
        <v>1.0</v>
      </c>
      <c r="D290" s="57" t="s">
        <v>178</v>
      </c>
      <c r="E290" s="57">
        <v>1.0</v>
      </c>
      <c r="F290" s="57">
        <v>0.4188</v>
      </c>
      <c r="G290" s="57">
        <v>0.2257</v>
      </c>
      <c r="H290" s="57" t="s">
        <v>194</v>
      </c>
      <c r="I290" s="33">
        <f t="shared" si="1"/>
        <v>0.8555604785</v>
      </c>
    </row>
    <row r="291">
      <c r="A291" s="70">
        <v>44706.0</v>
      </c>
      <c r="B291" s="57">
        <v>2301.0</v>
      </c>
      <c r="C291" s="57">
        <v>2.0</v>
      </c>
      <c r="D291" s="57" t="s">
        <v>178</v>
      </c>
      <c r="E291" s="57">
        <v>1.0</v>
      </c>
      <c r="F291" s="57">
        <v>0.505</v>
      </c>
      <c r="G291" s="57">
        <v>0.272</v>
      </c>
      <c r="H291" s="57" t="s">
        <v>196</v>
      </c>
      <c r="I291" s="33">
        <f t="shared" si="1"/>
        <v>0.8566176471</v>
      </c>
    </row>
    <row r="292">
      <c r="A292" s="70">
        <v>44690.0</v>
      </c>
      <c r="B292" s="57">
        <v>2007.0</v>
      </c>
      <c r="C292" s="57">
        <v>3.0</v>
      </c>
      <c r="D292" s="57" t="s">
        <v>195</v>
      </c>
      <c r="E292" s="57">
        <v>0.0</v>
      </c>
      <c r="F292" s="57">
        <v>0.9165</v>
      </c>
      <c r="G292" s="57">
        <v>0.493</v>
      </c>
      <c r="I292" s="33">
        <f t="shared" si="1"/>
        <v>0.8590263692</v>
      </c>
    </row>
    <row r="293">
      <c r="A293" s="70">
        <v>44706.0</v>
      </c>
      <c r="B293" s="57">
        <v>2371.0</v>
      </c>
      <c r="C293" s="57">
        <v>2.0</v>
      </c>
      <c r="D293" s="57" t="s">
        <v>178</v>
      </c>
      <c r="E293" s="57">
        <v>1.0</v>
      </c>
      <c r="F293" s="57">
        <v>0.4276</v>
      </c>
      <c r="G293" s="57">
        <v>0.23</v>
      </c>
      <c r="H293" s="57" t="s">
        <v>196</v>
      </c>
      <c r="I293" s="33">
        <f t="shared" si="1"/>
        <v>0.8591304348</v>
      </c>
    </row>
    <row r="294">
      <c r="A294" s="70">
        <v>44704.0</v>
      </c>
      <c r="B294" s="57">
        <v>2026.0</v>
      </c>
      <c r="C294" s="57">
        <v>1.0</v>
      </c>
      <c r="D294" s="57" t="s">
        <v>178</v>
      </c>
      <c r="E294" s="57">
        <v>1.0</v>
      </c>
      <c r="F294" s="57">
        <v>0.1283</v>
      </c>
      <c r="G294" s="57">
        <v>0.069</v>
      </c>
      <c r="I294" s="33">
        <f t="shared" si="1"/>
        <v>0.8594202899</v>
      </c>
    </row>
    <row r="295">
      <c r="A295" s="70">
        <v>44704.0</v>
      </c>
      <c r="B295" s="57">
        <v>2343.0</v>
      </c>
      <c r="C295" s="57">
        <v>1.0</v>
      </c>
      <c r="D295" s="57" t="s">
        <v>195</v>
      </c>
      <c r="E295" s="57">
        <v>0.0</v>
      </c>
      <c r="F295" s="57">
        <v>1.312</v>
      </c>
      <c r="G295" s="57">
        <v>0.7051</v>
      </c>
      <c r="I295" s="33">
        <f t="shared" si="1"/>
        <v>0.8607289746</v>
      </c>
    </row>
    <row r="296">
      <c r="A296" s="70">
        <v>44684.0</v>
      </c>
      <c r="B296" s="57">
        <v>2009.0</v>
      </c>
      <c r="C296" s="57">
        <v>3.0</v>
      </c>
      <c r="D296" s="57" t="s">
        <v>195</v>
      </c>
      <c r="E296" s="57">
        <v>0.0</v>
      </c>
      <c r="F296" s="57">
        <v>1.6147</v>
      </c>
      <c r="G296" s="57">
        <v>0.8674</v>
      </c>
      <c r="H296" s="57" t="s">
        <v>199</v>
      </c>
      <c r="I296" s="33">
        <f t="shared" si="1"/>
        <v>0.8615402352</v>
      </c>
    </row>
    <row r="297">
      <c r="A297" s="70">
        <v>44690.0</v>
      </c>
      <c r="B297" s="57">
        <v>2089.0</v>
      </c>
      <c r="C297" s="57">
        <v>1.0</v>
      </c>
      <c r="D297" s="57" t="s">
        <v>195</v>
      </c>
      <c r="E297" s="57">
        <v>1.0</v>
      </c>
      <c r="F297" s="57">
        <v>0.514</v>
      </c>
      <c r="G297" s="57">
        <v>0.276</v>
      </c>
      <c r="I297" s="33">
        <f t="shared" si="1"/>
        <v>0.8623188406</v>
      </c>
    </row>
    <row r="298">
      <c r="A298" s="70">
        <v>44685.0</v>
      </c>
      <c r="B298" s="57">
        <v>2375.0</v>
      </c>
      <c r="C298" s="57">
        <v>2.0</v>
      </c>
      <c r="D298" s="57" t="s">
        <v>178</v>
      </c>
      <c r="E298" s="57">
        <v>1.0</v>
      </c>
      <c r="F298" s="57">
        <v>0.1505</v>
      </c>
      <c r="G298" s="57">
        <v>0.0808</v>
      </c>
      <c r="I298" s="33">
        <f t="shared" si="1"/>
        <v>0.8626237624</v>
      </c>
    </row>
    <row r="299">
      <c r="A299" s="70">
        <v>44706.0</v>
      </c>
      <c r="B299" s="57">
        <v>2331.0</v>
      </c>
      <c r="C299" s="57">
        <v>1.0</v>
      </c>
      <c r="D299" s="57" t="s">
        <v>178</v>
      </c>
      <c r="E299" s="57">
        <v>1.0</v>
      </c>
      <c r="F299" s="57">
        <v>0.4117</v>
      </c>
      <c r="G299" s="57">
        <v>0.221</v>
      </c>
      <c r="H299" s="57" t="s">
        <v>196</v>
      </c>
      <c r="I299" s="33">
        <f t="shared" si="1"/>
        <v>0.8628959276</v>
      </c>
    </row>
    <row r="300">
      <c r="A300" s="70">
        <v>44685.0</v>
      </c>
      <c r="B300" s="57">
        <v>2360.0</v>
      </c>
      <c r="C300" s="57">
        <v>3.0</v>
      </c>
      <c r="D300" s="57" t="s">
        <v>178</v>
      </c>
      <c r="E300" s="57">
        <v>1.0</v>
      </c>
      <c r="F300" s="57">
        <v>0.3633</v>
      </c>
      <c r="G300" s="57">
        <v>0.195</v>
      </c>
      <c r="I300" s="33">
        <f t="shared" si="1"/>
        <v>0.8630769231</v>
      </c>
    </row>
    <row r="301">
      <c r="A301" s="70">
        <v>44684.0</v>
      </c>
      <c r="B301" s="57">
        <v>2346.0</v>
      </c>
      <c r="C301" s="57">
        <v>2.0</v>
      </c>
      <c r="D301" s="57" t="s">
        <v>178</v>
      </c>
      <c r="E301" s="57">
        <v>1.0</v>
      </c>
      <c r="F301" s="57">
        <v>0.7042</v>
      </c>
      <c r="G301" s="57">
        <v>0.3779</v>
      </c>
      <c r="H301" s="57" t="s">
        <v>199</v>
      </c>
      <c r="I301" s="33">
        <f t="shared" si="1"/>
        <v>0.8634559407</v>
      </c>
    </row>
    <row r="302">
      <c r="A302" s="70">
        <v>44704.0</v>
      </c>
      <c r="B302" s="57">
        <v>2354.0</v>
      </c>
      <c r="C302" s="57">
        <v>1.0</v>
      </c>
      <c r="D302" s="57" t="s">
        <v>178</v>
      </c>
      <c r="E302" s="57">
        <v>1.0</v>
      </c>
      <c r="F302" s="57">
        <v>0.2143</v>
      </c>
      <c r="G302" s="57">
        <v>0.115</v>
      </c>
      <c r="I302" s="33">
        <f t="shared" si="1"/>
        <v>0.8634782609</v>
      </c>
    </row>
    <row r="303">
      <c r="A303" s="70">
        <v>44704.0</v>
      </c>
      <c r="B303" s="57">
        <v>2031.0</v>
      </c>
      <c r="C303" s="57">
        <v>1.0</v>
      </c>
      <c r="D303" s="57" t="s">
        <v>195</v>
      </c>
      <c r="E303" s="57">
        <v>0.0</v>
      </c>
      <c r="F303" s="57">
        <v>1.3598</v>
      </c>
      <c r="G303" s="57">
        <v>0.7297</v>
      </c>
      <c r="I303" s="33">
        <f t="shared" si="1"/>
        <v>0.8635055502</v>
      </c>
    </row>
    <row r="304">
      <c r="A304" s="70">
        <v>44704.0</v>
      </c>
      <c r="B304" s="57">
        <v>2026.0</v>
      </c>
      <c r="C304" s="57">
        <v>2.0</v>
      </c>
      <c r="D304" s="57" t="s">
        <v>195</v>
      </c>
      <c r="E304" s="57">
        <v>0.0</v>
      </c>
      <c r="F304" s="57">
        <v>0.5368</v>
      </c>
      <c r="G304" s="57">
        <v>0.288</v>
      </c>
      <c r="I304" s="33">
        <f t="shared" si="1"/>
        <v>0.8638888889</v>
      </c>
    </row>
    <row r="305">
      <c r="A305" s="70">
        <v>44708.0</v>
      </c>
      <c r="B305" s="57">
        <v>2085.0</v>
      </c>
      <c r="C305" s="57">
        <v>1.0</v>
      </c>
      <c r="D305" s="57" t="s">
        <v>195</v>
      </c>
      <c r="E305" s="57">
        <v>0.0</v>
      </c>
      <c r="F305" s="57">
        <v>0.468</v>
      </c>
      <c r="G305" s="57">
        <v>0.251</v>
      </c>
      <c r="H305" s="57" t="s">
        <v>196</v>
      </c>
      <c r="I305" s="33">
        <f t="shared" si="1"/>
        <v>0.8645418327</v>
      </c>
    </row>
    <row r="306">
      <c r="A306" s="70">
        <v>44704.0</v>
      </c>
      <c r="B306" s="57">
        <v>2031.0</v>
      </c>
      <c r="C306" s="57">
        <v>2.0</v>
      </c>
      <c r="D306" s="57" t="s">
        <v>195</v>
      </c>
      <c r="E306" s="57">
        <v>0.0</v>
      </c>
      <c r="F306" s="57">
        <v>1.0341</v>
      </c>
      <c r="G306" s="57">
        <v>0.5544</v>
      </c>
      <c r="I306" s="33">
        <f t="shared" si="1"/>
        <v>0.8652597403</v>
      </c>
    </row>
    <row r="307">
      <c r="A307" s="70">
        <v>44708.0</v>
      </c>
      <c r="B307" s="57">
        <v>2085.0</v>
      </c>
      <c r="C307" s="57">
        <v>3.0</v>
      </c>
      <c r="D307" s="57" t="s">
        <v>195</v>
      </c>
      <c r="E307" s="57">
        <v>0.0</v>
      </c>
      <c r="F307" s="57">
        <v>0.222</v>
      </c>
      <c r="G307" s="57">
        <v>0.119</v>
      </c>
      <c r="H307" s="57" t="s">
        <v>196</v>
      </c>
      <c r="I307" s="33">
        <f t="shared" si="1"/>
        <v>0.8655462185</v>
      </c>
    </row>
    <row r="308">
      <c r="A308" s="70">
        <v>44704.0</v>
      </c>
      <c r="B308" s="57">
        <v>2021.0</v>
      </c>
      <c r="C308" s="57">
        <v>2.0</v>
      </c>
      <c r="D308" s="57" t="s">
        <v>178</v>
      </c>
      <c r="E308" s="57">
        <v>1.0</v>
      </c>
      <c r="F308" s="57">
        <v>0.4702</v>
      </c>
      <c r="G308" s="57">
        <v>0.252</v>
      </c>
      <c r="I308" s="33">
        <f t="shared" si="1"/>
        <v>0.8658730159</v>
      </c>
    </row>
    <row r="309">
      <c r="A309" s="70">
        <v>44685.0</v>
      </c>
      <c r="B309" s="57">
        <v>2383.0</v>
      </c>
      <c r="C309" s="57">
        <v>3.0</v>
      </c>
      <c r="D309" s="57" t="s">
        <v>178</v>
      </c>
      <c r="E309" s="57">
        <v>1.0</v>
      </c>
      <c r="F309" s="57">
        <v>0.1499</v>
      </c>
      <c r="G309" s="57">
        <v>0.0803</v>
      </c>
      <c r="I309" s="33">
        <f t="shared" si="1"/>
        <v>0.8667496887</v>
      </c>
    </row>
    <row r="310">
      <c r="A310" s="70">
        <v>44706.0</v>
      </c>
      <c r="B310" s="57">
        <v>2369.0</v>
      </c>
      <c r="C310" s="57">
        <v>3.0</v>
      </c>
      <c r="D310" s="57" t="s">
        <v>195</v>
      </c>
      <c r="E310" s="57">
        <v>0.0</v>
      </c>
      <c r="F310" s="57">
        <v>0.9894</v>
      </c>
      <c r="G310" s="57">
        <v>0.53</v>
      </c>
      <c r="H310" s="57" t="s">
        <v>196</v>
      </c>
      <c r="I310" s="33">
        <f t="shared" si="1"/>
        <v>0.8667924528</v>
      </c>
    </row>
    <row r="311">
      <c r="A311" s="70">
        <v>44706.0</v>
      </c>
      <c r="B311" s="57">
        <v>2345.0</v>
      </c>
      <c r="C311" s="57">
        <v>1.0</v>
      </c>
      <c r="D311" s="57" t="s">
        <v>178</v>
      </c>
      <c r="E311" s="57">
        <v>1.0</v>
      </c>
      <c r="F311" s="57">
        <v>0.2539</v>
      </c>
      <c r="G311" s="57">
        <v>0.136</v>
      </c>
      <c r="H311" s="57" t="s">
        <v>196</v>
      </c>
      <c r="I311" s="33">
        <f t="shared" si="1"/>
        <v>0.8669117647</v>
      </c>
    </row>
    <row r="312">
      <c r="A312" s="70">
        <v>44704.0</v>
      </c>
      <c r="B312" s="57">
        <v>2027.0</v>
      </c>
      <c r="C312" s="57">
        <v>1.0</v>
      </c>
      <c r="D312" s="57" t="s">
        <v>195</v>
      </c>
      <c r="E312" s="57">
        <v>0.0</v>
      </c>
      <c r="F312" s="57">
        <v>0.7805</v>
      </c>
      <c r="G312" s="57">
        <v>0.418</v>
      </c>
      <c r="I312" s="33">
        <f t="shared" si="1"/>
        <v>0.8672248804</v>
      </c>
    </row>
    <row r="313">
      <c r="A313" s="70">
        <v>44704.0</v>
      </c>
      <c r="B313" s="57">
        <v>2031.0</v>
      </c>
      <c r="C313" s="57">
        <v>3.0</v>
      </c>
      <c r="D313" s="57" t="s">
        <v>195</v>
      </c>
      <c r="E313" s="57">
        <v>0.0</v>
      </c>
      <c r="F313" s="57">
        <v>1.5629</v>
      </c>
      <c r="G313" s="57">
        <v>0.837</v>
      </c>
      <c r="I313" s="33">
        <f t="shared" si="1"/>
        <v>0.8672640382</v>
      </c>
    </row>
    <row r="314">
      <c r="A314" s="70">
        <v>44704.0</v>
      </c>
      <c r="B314" s="57">
        <v>2031.0</v>
      </c>
      <c r="C314" s="57">
        <v>1.0</v>
      </c>
      <c r="D314" s="57" t="s">
        <v>178</v>
      </c>
      <c r="E314" s="57">
        <v>1.0</v>
      </c>
      <c r="F314" s="57">
        <v>0.4889</v>
      </c>
      <c r="G314" s="57">
        <v>0.2618</v>
      </c>
      <c r="I314" s="33">
        <f t="shared" si="1"/>
        <v>0.8674560733</v>
      </c>
    </row>
    <row r="315">
      <c r="A315" s="70">
        <v>44706.0</v>
      </c>
      <c r="B315" s="57">
        <v>2331.0</v>
      </c>
      <c r="C315" s="57">
        <v>3.0</v>
      </c>
      <c r="D315" s="57" t="s">
        <v>195</v>
      </c>
      <c r="E315" s="57">
        <v>0.0</v>
      </c>
      <c r="F315" s="57">
        <v>2.706</v>
      </c>
      <c r="G315" s="57">
        <v>1.449</v>
      </c>
      <c r="H315" s="57" t="s">
        <v>196</v>
      </c>
      <c r="I315" s="33">
        <f t="shared" si="1"/>
        <v>0.867494824</v>
      </c>
    </row>
    <row r="316">
      <c r="A316" s="70">
        <v>44704.0</v>
      </c>
      <c r="B316" s="57">
        <v>2022.0</v>
      </c>
      <c r="C316" s="57">
        <v>2.0</v>
      </c>
      <c r="D316" s="57" t="s">
        <v>195</v>
      </c>
      <c r="E316" s="57">
        <v>0.0</v>
      </c>
      <c r="F316" s="57">
        <v>2.6489</v>
      </c>
      <c r="G316" s="57">
        <v>1.4181</v>
      </c>
      <c r="I316" s="33">
        <f t="shared" si="1"/>
        <v>0.8679218673</v>
      </c>
    </row>
    <row r="317">
      <c r="A317" s="70">
        <v>44684.0</v>
      </c>
      <c r="B317" s="57">
        <v>2009.0</v>
      </c>
      <c r="C317" s="57">
        <v>1.0</v>
      </c>
      <c r="D317" s="57" t="s">
        <v>178</v>
      </c>
      <c r="E317" s="57">
        <v>1.0</v>
      </c>
      <c r="F317" s="57">
        <v>0.309</v>
      </c>
      <c r="G317" s="57">
        <v>0.1654</v>
      </c>
      <c r="H317" s="57" t="s">
        <v>199</v>
      </c>
      <c r="I317" s="33">
        <f t="shared" si="1"/>
        <v>0.8681983071</v>
      </c>
    </row>
    <row r="318">
      <c r="A318" s="70">
        <v>44684.0</v>
      </c>
      <c r="B318" s="57">
        <v>2009.0</v>
      </c>
      <c r="C318" s="57">
        <v>2.0</v>
      </c>
      <c r="D318" s="57" t="s">
        <v>178</v>
      </c>
      <c r="E318" s="57">
        <v>1.0</v>
      </c>
      <c r="F318" s="57">
        <v>0.6048</v>
      </c>
      <c r="G318" s="57">
        <v>0.3237</v>
      </c>
      <c r="H318" s="57" t="s">
        <v>199</v>
      </c>
      <c r="I318" s="33">
        <f t="shared" si="1"/>
        <v>0.8683966636</v>
      </c>
    </row>
    <row r="319">
      <c r="A319" s="70">
        <v>44684.0</v>
      </c>
      <c r="B319" s="57">
        <v>2384.0</v>
      </c>
      <c r="C319" s="57">
        <v>3.0</v>
      </c>
      <c r="D319" s="57" t="s">
        <v>195</v>
      </c>
      <c r="E319" s="57">
        <v>0.0</v>
      </c>
      <c r="F319" s="57">
        <v>0.772</v>
      </c>
      <c r="G319" s="57">
        <v>0.4129</v>
      </c>
      <c r="H319" s="57" t="s">
        <v>199</v>
      </c>
      <c r="I319" s="33">
        <f t="shared" si="1"/>
        <v>0.869702107</v>
      </c>
    </row>
    <row r="320">
      <c r="A320" s="70">
        <v>44650.0</v>
      </c>
      <c r="B320" s="57">
        <v>2380.0</v>
      </c>
      <c r="C320" s="57">
        <v>1.0</v>
      </c>
      <c r="D320" s="57" t="s">
        <v>178</v>
      </c>
      <c r="E320" s="57" t="s">
        <v>60</v>
      </c>
      <c r="F320" s="57">
        <v>0.2038</v>
      </c>
      <c r="G320" s="57">
        <v>0.109</v>
      </c>
      <c r="H320" s="57" t="s">
        <v>194</v>
      </c>
      <c r="I320" s="33">
        <f t="shared" si="1"/>
        <v>0.8697247706</v>
      </c>
    </row>
    <row r="321">
      <c r="A321" s="70">
        <v>44708.0</v>
      </c>
      <c r="B321" s="57">
        <v>2005.0</v>
      </c>
      <c r="C321" s="57">
        <v>2.0</v>
      </c>
      <c r="D321" s="57" t="s">
        <v>195</v>
      </c>
      <c r="E321" s="57">
        <v>0.0</v>
      </c>
      <c r="F321" s="57">
        <v>0.907</v>
      </c>
      <c r="G321" s="57">
        <v>0.485</v>
      </c>
      <c r="H321" s="57" t="s">
        <v>196</v>
      </c>
      <c r="I321" s="33">
        <f t="shared" si="1"/>
        <v>0.8701030928</v>
      </c>
    </row>
    <row r="322">
      <c r="A322" s="70">
        <v>44665.0</v>
      </c>
      <c r="B322" s="57">
        <v>2031.0</v>
      </c>
      <c r="C322" s="57">
        <v>1.0</v>
      </c>
      <c r="D322" s="57" t="s">
        <v>178</v>
      </c>
      <c r="E322" s="57">
        <v>1.0</v>
      </c>
      <c r="F322" s="57">
        <v>0.1685</v>
      </c>
      <c r="G322" s="57">
        <v>0.0901</v>
      </c>
      <c r="H322" s="57" t="s">
        <v>194</v>
      </c>
      <c r="I322" s="33">
        <f t="shared" si="1"/>
        <v>0.8701442841</v>
      </c>
    </row>
    <row r="323">
      <c r="A323" s="70">
        <v>44708.0</v>
      </c>
      <c r="B323" s="57">
        <v>2015.0</v>
      </c>
      <c r="C323" s="57">
        <v>1.0</v>
      </c>
      <c r="D323" s="57" t="s">
        <v>195</v>
      </c>
      <c r="E323" s="57">
        <v>0.0</v>
      </c>
      <c r="F323" s="57">
        <v>0.563</v>
      </c>
      <c r="G323" s="57">
        <v>0.301</v>
      </c>
      <c r="H323" s="57" t="s">
        <v>196</v>
      </c>
      <c r="I323" s="33">
        <f t="shared" si="1"/>
        <v>0.8704318937</v>
      </c>
    </row>
    <row r="324">
      <c r="A324" s="70">
        <v>44690.0</v>
      </c>
      <c r="B324" s="57">
        <v>2029.0</v>
      </c>
      <c r="C324" s="57">
        <v>3.0</v>
      </c>
      <c r="D324" s="57" t="s">
        <v>195</v>
      </c>
      <c r="E324" s="57">
        <v>1.0</v>
      </c>
      <c r="F324" s="57">
        <v>0.9334</v>
      </c>
      <c r="G324" s="57">
        <v>0.4988</v>
      </c>
      <c r="I324" s="33">
        <f t="shared" si="1"/>
        <v>0.8712910986</v>
      </c>
    </row>
    <row r="325">
      <c r="A325" s="70">
        <v>44690.0</v>
      </c>
      <c r="B325" s="57">
        <v>2023.0</v>
      </c>
      <c r="C325" s="57">
        <v>2.0</v>
      </c>
      <c r="D325" s="57" t="s">
        <v>195</v>
      </c>
      <c r="E325" s="57">
        <v>1.0</v>
      </c>
      <c r="F325" s="57">
        <v>1.3081</v>
      </c>
      <c r="G325" s="57">
        <v>0.6988</v>
      </c>
      <c r="I325" s="33">
        <f t="shared" si="1"/>
        <v>0.8719232971</v>
      </c>
    </row>
    <row r="326">
      <c r="A326" s="70">
        <v>44704.0</v>
      </c>
      <c r="B326" s="57">
        <v>2021.0</v>
      </c>
      <c r="C326" s="57">
        <v>1.0</v>
      </c>
      <c r="D326" s="57" t="s">
        <v>178</v>
      </c>
      <c r="E326" s="57">
        <v>1.0</v>
      </c>
      <c r="F326" s="57">
        <v>0.0936</v>
      </c>
      <c r="G326" s="57">
        <v>0.05</v>
      </c>
      <c r="H326" s="57" t="s">
        <v>200</v>
      </c>
      <c r="I326" s="33">
        <f t="shared" si="1"/>
        <v>0.872</v>
      </c>
    </row>
    <row r="327">
      <c r="A327" s="70">
        <v>44650.0</v>
      </c>
      <c r="B327" s="57">
        <v>2345.0</v>
      </c>
      <c r="C327" s="57">
        <v>1.0</v>
      </c>
      <c r="D327" s="57" t="s">
        <v>178</v>
      </c>
      <c r="E327" s="57" t="s">
        <v>60</v>
      </c>
      <c r="F327" s="57">
        <v>0.3408</v>
      </c>
      <c r="G327" s="57">
        <v>0.182</v>
      </c>
      <c r="H327" s="57" t="s">
        <v>194</v>
      </c>
      <c r="I327" s="33">
        <f t="shared" si="1"/>
        <v>0.8725274725</v>
      </c>
    </row>
    <row r="328">
      <c r="A328" s="70">
        <v>44704.0</v>
      </c>
      <c r="B328" s="57">
        <v>2365.0</v>
      </c>
      <c r="C328" s="57">
        <v>1.0</v>
      </c>
      <c r="D328" s="57" t="s">
        <v>178</v>
      </c>
      <c r="E328" s="57">
        <v>1.0</v>
      </c>
      <c r="F328" s="57">
        <v>0.4458</v>
      </c>
      <c r="G328" s="57">
        <v>0.238</v>
      </c>
      <c r="I328" s="33">
        <f t="shared" si="1"/>
        <v>0.8731092437</v>
      </c>
    </row>
    <row r="329">
      <c r="A329" s="70">
        <v>44684.0</v>
      </c>
      <c r="B329" s="57">
        <v>2365.0</v>
      </c>
      <c r="C329" s="57">
        <v>3.0</v>
      </c>
      <c r="D329" s="57" t="s">
        <v>178</v>
      </c>
      <c r="E329" s="57">
        <v>1.0</v>
      </c>
      <c r="F329" s="57">
        <v>0.3383</v>
      </c>
      <c r="G329" s="57">
        <v>0.1805</v>
      </c>
      <c r="H329" s="57" t="s">
        <v>199</v>
      </c>
      <c r="I329" s="33">
        <f t="shared" si="1"/>
        <v>0.8742382271</v>
      </c>
    </row>
    <row r="330">
      <c r="A330" s="70">
        <v>44684.0</v>
      </c>
      <c r="B330" s="57">
        <v>2009.0</v>
      </c>
      <c r="C330" s="57">
        <v>2.0</v>
      </c>
      <c r="D330" s="57" t="s">
        <v>195</v>
      </c>
      <c r="E330" s="57">
        <v>0.0</v>
      </c>
      <c r="F330" s="57">
        <v>0.975</v>
      </c>
      <c r="G330" s="57">
        <v>0.5202</v>
      </c>
      <c r="H330" s="57" t="s">
        <v>199</v>
      </c>
      <c r="I330" s="33">
        <f t="shared" si="1"/>
        <v>0.8742791234</v>
      </c>
    </row>
    <row r="331">
      <c r="A331" s="70">
        <v>44704.0</v>
      </c>
      <c r="B331" s="57">
        <v>2021.0</v>
      </c>
      <c r="C331" s="57">
        <v>2.0</v>
      </c>
      <c r="D331" s="57" t="s">
        <v>195</v>
      </c>
      <c r="E331" s="57">
        <v>0.0</v>
      </c>
      <c r="F331" s="57">
        <v>0.686</v>
      </c>
      <c r="G331" s="57">
        <v>0.366</v>
      </c>
      <c r="I331" s="33">
        <f t="shared" si="1"/>
        <v>0.8743169399</v>
      </c>
    </row>
    <row r="332">
      <c r="A332" s="70">
        <v>44690.0</v>
      </c>
      <c r="B332" s="57">
        <v>2030.0</v>
      </c>
      <c r="C332" s="57">
        <v>2.0</v>
      </c>
      <c r="D332" s="57" t="s">
        <v>195</v>
      </c>
      <c r="E332" s="57">
        <v>0.0</v>
      </c>
      <c r="F332" s="57">
        <v>2.4629</v>
      </c>
      <c r="G332" s="57">
        <v>1.314</v>
      </c>
      <c r="I332" s="33">
        <f t="shared" si="1"/>
        <v>0.8743531202</v>
      </c>
    </row>
    <row r="333">
      <c r="A333" s="70">
        <v>44690.0</v>
      </c>
      <c r="B333" s="57">
        <v>2005.0</v>
      </c>
      <c r="C333" s="57">
        <v>2.0</v>
      </c>
      <c r="D333" s="57" t="s">
        <v>178</v>
      </c>
      <c r="E333" s="57">
        <v>1.0</v>
      </c>
      <c r="F333" s="57">
        <v>0.1106</v>
      </c>
      <c r="G333" s="57">
        <v>0.059</v>
      </c>
      <c r="I333" s="33">
        <f t="shared" si="1"/>
        <v>0.8745762712</v>
      </c>
    </row>
    <row r="334">
      <c r="A334" s="70">
        <v>44704.0</v>
      </c>
      <c r="B334" s="57">
        <v>2343.0</v>
      </c>
      <c r="C334" s="57">
        <v>3.0</v>
      </c>
      <c r="D334" s="57" t="s">
        <v>195</v>
      </c>
      <c r="E334" s="57">
        <v>0.0</v>
      </c>
      <c r="F334" s="57">
        <v>2.5116</v>
      </c>
      <c r="G334" s="57">
        <v>1.3398</v>
      </c>
      <c r="I334" s="33">
        <f t="shared" si="1"/>
        <v>0.8746081505</v>
      </c>
    </row>
    <row r="335">
      <c r="A335" s="70">
        <v>44662.0</v>
      </c>
      <c r="B335" s="57">
        <v>2091.0</v>
      </c>
      <c r="C335" s="57">
        <v>2.0</v>
      </c>
      <c r="D335" s="57" t="s">
        <v>178</v>
      </c>
      <c r="E335" s="57">
        <v>1.0</v>
      </c>
      <c r="F335" s="57">
        <v>0.4009</v>
      </c>
      <c r="G335" s="57">
        <v>0.2138</v>
      </c>
      <c r="H335" s="57" t="s">
        <v>194</v>
      </c>
      <c r="I335" s="33">
        <f t="shared" si="1"/>
        <v>0.8751169317</v>
      </c>
    </row>
    <row r="336">
      <c r="A336" s="70">
        <v>44706.0</v>
      </c>
      <c r="B336" s="57">
        <v>2372.0</v>
      </c>
      <c r="C336" s="57">
        <v>3.0</v>
      </c>
      <c r="D336" s="57" t="s">
        <v>195</v>
      </c>
      <c r="E336" s="57">
        <v>3.0</v>
      </c>
      <c r="F336" s="57">
        <v>1.4545</v>
      </c>
      <c r="G336" s="57">
        <v>0.775</v>
      </c>
      <c r="H336" s="57" t="s">
        <v>196</v>
      </c>
      <c r="I336" s="33">
        <f t="shared" si="1"/>
        <v>0.8767741935</v>
      </c>
    </row>
    <row r="337">
      <c r="A337" s="70">
        <v>44690.0</v>
      </c>
      <c r="B337" s="57">
        <v>2007.0</v>
      </c>
      <c r="C337" s="57">
        <v>1.0</v>
      </c>
      <c r="D337" s="57" t="s">
        <v>195</v>
      </c>
      <c r="E337" s="57">
        <v>0.0</v>
      </c>
      <c r="F337" s="57">
        <v>0.4449</v>
      </c>
      <c r="G337" s="57">
        <v>0.237</v>
      </c>
      <c r="I337" s="33">
        <f t="shared" si="1"/>
        <v>0.8772151899</v>
      </c>
    </row>
    <row r="338">
      <c r="A338" s="70">
        <v>44650.0</v>
      </c>
      <c r="B338" s="57">
        <v>2345.0</v>
      </c>
      <c r="C338" s="57">
        <v>3.0</v>
      </c>
      <c r="D338" s="57" t="s">
        <v>178</v>
      </c>
      <c r="E338" s="57" t="s">
        <v>60</v>
      </c>
      <c r="F338" s="57">
        <v>0.2855</v>
      </c>
      <c r="G338" s="57">
        <v>0.152</v>
      </c>
      <c r="H338" s="57" t="s">
        <v>194</v>
      </c>
      <c r="I338" s="33">
        <f t="shared" si="1"/>
        <v>0.8782894737</v>
      </c>
    </row>
    <row r="339">
      <c r="A339" s="70">
        <v>44708.0</v>
      </c>
      <c r="B339" s="57">
        <v>2004.0</v>
      </c>
      <c r="C339" s="57">
        <v>3.0</v>
      </c>
      <c r="D339" s="57" t="s">
        <v>178</v>
      </c>
      <c r="E339" s="57">
        <v>0.0</v>
      </c>
      <c r="F339" s="57">
        <v>0.062</v>
      </c>
      <c r="G339" s="57">
        <v>0.033</v>
      </c>
      <c r="H339" s="57" t="s">
        <v>196</v>
      </c>
      <c r="I339" s="33">
        <f t="shared" si="1"/>
        <v>0.8787878788</v>
      </c>
    </row>
    <row r="340">
      <c r="A340" s="70">
        <v>44704.0</v>
      </c>
      <c r="B340" s="57">
        <v>2377.0</v>
      </c>
      <c r="C340" s="57">
        <v>3.0</v>
      </c>
      <c r="D340" s="57" t="s">
        <v>178</v>
      </c>
      <c r="E340" s="57">
        <v>1.0</v>
      </c>
      <c r="F340" s="57">
        <v>0.2161</v>
      </c>
      <c r="G340" s="57">
        <v>0.115</v>
      </c>
      <c r="I340" s="33">
        <f t="shared" si="1"/>
        <v>0.8791304348</v>
      </c>
    </row>
    <row r="341">
      <c r="A341" s="70">
        <v>44662.0</v>
      </c>
      <c r="B341" s="57">
        <v>2093.0</v>
      </c>
      <c r="C341" s="57">
        <v>1.0</v>
      </c>
      <c r="D341" s="57" t="s">
        <v>178</v>
      </c>
      <c r="E341" s="57">
        <v>1.0</v>
      </c>
      <c r="F341" s="57">
        <v>0.1996</v>
      </c>
      <c r="G341" s="57">
        <v>0.1062</v>
      </c>
      <c r="H341" s="57" t="s">
        <v>194</v>
      </c>
      <c r="I341" s="33">
        <f t="shared" si="1"/>
        <v>0.879472693</v>
      </c>
    </row>
    <row r="342">
      <c r="A342" s="70">
        <v>44704.0</v>
      </c>
      <c r="B342" s="57">
        <v>2026.0</v>
      </c>
      <c r="C342" s="57">
        <v>2.0</v>
      </c>
      <c r="D342" s="57" t="s">
        <v>178</v>
      </c>
      <c r="E342" s="57">
        <v>1.0</v>
      </c>
      <c r="F342" s="57">
        <v>0.0733</v>
      </c>
      <c r="G342" s="57">
        <v>0.039</v>
      </c>
      <c r="I342" s="33">
        <f t="shared" si="1"/>
        <v>0.8794871795</v>
      </c>
    </row>
    <row r="343">
      <c r="A343" s="70">
        <v>44704.0</v>
      </c>
      <c r="B343" s="57">
        <v>2343.0</v>
      </c>
      <c r="C343" s="57">
        <v>3.0</v>
      </c>
      <c r="D343" s="57" t="s">
        <v>178</v>
      </c>
      <c r="E343" s="57">
        <v>1.0</v>
      </c>
      <c r="F343" s="57">
        <v>0.6992</v>
      </c>
      <c r="G343" s="57">
        <v>0.3719</v>
      </c>
      <c r="I343" s="33">
        <f t="shared" si="1"/>
        <v>0.8800752891</v>
      </c>
    </row>
    <row r="344">
      <c r="A344" s="70">
        <v>44708.0</v>
      </c>
      <c r="B344" s="57">
        <v>2008.0</v>
      </c>
      <c r="C344" s="57">
        <v>1.0</v>
      </c>
      <c r="D344" s="57" t="s">
        <v>195</v>
      </c>
      <c r="E344" s="57">
        <v>0.0</v>
      </c>
      <c r="F344" s="57">
        <v>0.4851</v>
      </c>
      <c r="G344" s="57">
        <v>0.258</v>
      </c>
      <c r="H344" s="57" t="s">
        <v>196</v>
      </c>
      <c r="I344" s="33">
        <f t="shared" si="1"/>
        <v>0.8802325581</v>
      </c>
    </row>
    <row r="345">
      <c r="A345" s="70">
        <v>44706.0</v>
      </c>
      <c r="B345" s="57">
        <v>2371.0</v>
      </c>
      <c r="C345" s="57">
        <v>1.0</v>
      </c>
      <c r="D345" s="57" t="s">
        <v>178</v>
      </c>
      <c r="E345" s="57">
        <v>1.0</v>
      </c>
      <c r="F345" s="57">
        <v>0.284</v>
      </c>
      <c r="G345" s="57">
        <v>0.151</v>
      </c>
      <c r="H345" s="57" t="s">
        <v>196</v>
      </c>
      <c r="I345" s="33">
        <f t="shared" si="1"/>
        <v>0.880794702</v>
      </c>
    </row>
    <row r="346">
      <c r="A346" s="70">
        <v>44708.0</v>
      </c>
      <c r="B346" s="57">
        <v>2090.0</v>
      </c>
      <c r="C346" s="57">
        <v>2.0</v>
      </c>
      <c r="D346" s="57" t="s">
        <v>195</v>
      </c>
      <c r="E346" s="57">
        <v>0.0</v>
      </c>
      <c r="F346" s="57">
        <v>0.365</v>
      </c>
      <c r="G346" s="57">
        <v>0.194</v>
      </c>
      <c r="H346" s="57" t="s">
        <v>196</v>
      </c>
      <c r="I346" s="33">
        <f t="shared" si="1"/>
        <v>0.881443299</v>
      </c>
    </row>
    <row r="347">
      <c r="A347" s="70">
        <v>44684.0</v>
      </c>
      <c r="B347" s="57">
        <v>2369.0</v>
      </c>
      <c r="C347" s="57">
        <v>1.0</v>
      </c>
      <c r="D347" s="57" t="s">
        <v>178</v>
      </c>
      <c r="E347" s="57">
        <v>1.0</v>
      </c>
      <c r="F347" s="57">
        <v>0.1613</v>
      </c>
      <c r="G347" s="57">
        <v>0.0857</v>
      </c>
      <c r="H347" s="57" t="s">
        <v>199</v>
      </c>
      <c r="I347" s="33">
        <f t="shared" si="1"/>
        <v>0.8821470245</v>
      </c>
    </row>
    <row r="348">
      <c r="A348" s="70">
        <v>44708.0</v>
      </c>
      <c r="B348" s="57">
        <v>2005.0</v>
      </c>
      <c r="C348" s="57">
        <v>3.0</v>
      </c>
      <c r="D348" s="57" t="s">
        <v>178</v>
      </c>
      <c r="E348" s="57">
        <v>0.0</v>
      </c>
      <c r="F348" s="57">
        <v>0.064</v>
      </c>
      <c r="G348" s="57">
        <v>0.034</v>
      </c>
      <c r="H348" s="57" t="s">
        <v>196</v>
      </c>
      <c r="I348" s="33">
        <f t="shared" si="1"/>
        <v>0.8823529412</v>
      </c>
    </row>
    <row r="349">
      <c r="A349" s="70">
        <v>44708.0</v>
      </c>
      <c r="B349" s="57">
        <v>2007.0</v>
      </c>
      <c r="C349" s="57">
        <v>1.0</v>
      </c>
      <c r="D349" s="57" t="s">
        <v>178</v>
      </c>
      <c r="E349" s="57">
        <v>1.0</v>
      </c>
      <c r="F349" s="57">
        <v>0.3521</v>
      </c>
      <c r="G349" s="57">
        <v>0.187</v>
      </c>
      <c r="H349" s="57" t="s">
        <v>196</v>
      </c>
      <c r="I349" s="33">
        <f t="shared" si="1"/>
        <v>0.8828877005</v>
      </c>
    </row>
    <row r="350">
      <c r="A350" s="70">
        <v>44684.0</v>
      </c>
      <c r="B350" s="57">
        <v>2367.0</v>
      </c>
      <c r="C350" s="57">
        <v>2.0</v>
      </c>
      <c r="D350" s="57" t="s">
        <v>178</v>
      </c>
      <c r="E350" s="57">
        <v>1.0</v>
      </c>
      <c r="F350" s="57">
        <v>0.1356</v>
      </c>
      <c r="G350" s="57">
        <v>0.072</v>
      </c>
      <c r="H350" s="57" t="s">
        <v>199</v>
      </c>
      <c r="I350" s="33">
        <f t="shared" si="1"/>
        <v>0.8833333333</v>
      </c>
    </row>
    <row r="351">
      <c r="A351" s="70">
        <v>44690.0</v>
      </c>
      <c r="B351" s="57">
        <v>2005.0</v>
      </c>
      <c r="C351" s="57">
        <v>3.0</v>
      </c>
      <c r="D351" s="57" t="s">
        <v>178</v>
      </c>
      <c r="E351" s="57">
        <v>1.0</v>
      </c>
      <c r="F351" s="57">
        <v>0.275</v>
      </c>
      <c r="G351" s="57">
        <v>0.146</v>
      </c>
      <c r="I351" s="33">
        <f t="shared" si="1"/>
        <v>0.8835616438</v>
      </c>
    </row>
    <row r="352">
      <c r="A352" s="70">
        <v>44704.0</v>
      </c>
      <c r="B352" s="57">
        <v>2026.0</v>
      </c>
      <c r="C352" s="57">
        <v>3.0</v>
      </c>
      <c r="D352" s="57" t="s">
        <v>195</v>
      </c>
      <c r="E352" s="57">
        <v>0.0</v>
      </c>
      <c r="F352" s="57">
        <v>1.8934</v>
      </c>
      <c r="G352" s="57">
        <v>1.0049</v>
      </c>
      <c r="I352" s="33">
        <f t="shared" si="1"/>
        <v>0.8841675789</v>
      </c>
    </row>
    <row r="353">
      <c r="A353" s="70">
        <v>44704.0</v>
      </c>
      <c r="B353" s="57">
        <v>2027.0</v>
      </c>
      <c r="C353" s="57">
        <v>2.0</v>
      </c>
      <c r="D353" s="57" t="s">
        <v>178</v>
      </c>
      <c r="E353" s="57">
        <v>1.0</v>
      </c>
      <c r="F353" s="57">
        <v>0.3379</v>
      </c>
      <c r="G353" s="57">
        <v>0.1793</v>
      </c>
      <c r="I353" s="33">
        <f t="shared" si="1"/>
        <v>0.8845510318</v>
      </c>
    </row>
    <row r="354">
      <c r="A354" s="70">
        <v>44708.0</v>
      </c>
      <c r="B354" s="57">
        <v>2087.0</v>
      </c>
      <c r="C354" s="57">
        <v>1.0</v>
      </c>
      <c r="D354" s="57" t="s">
        <v>195</v>
      </c>
      <c r="E354" s="57">
        <v>0.0</v>
      </c>
      <c r="F354" s="57">
        <v>1.361</v>
      </c>
      <c r="G354" s="57">
        <v>0.722</v>
      </c>
      <c r="H354" s="57" t="s">
        <v>196</v>
      </c>
      <c r="I354" s="33">
        <f t="shared" si="1"/>
        <v>0.8850415512</v>
      </c>
    </row>
    <row r="355">
      <c r="A355" s="70">
        <v>44690.0</v>
      </c>
      <c r="B355" s="57">
        <v>2020.0</v>
      </c>
      <c r="C355" s="57">
        <v>1.0</v>
      </c>
      <c r="D355" s="57" t="s">
        <v>178</v>
      </c>
      <c r="E355" s="57">
        <v>0.0</v>
      </c>
      <c r="F355" s="57">
        <v>0.0509</v>
      </c>
      <c r="G355" s="57">
        <v>0.027</v>
      </c>
      <c r="I355" s="33">
        <f t="shared" si="1"/>
        <v>0.8851851852</v>
      </c>
    </row>
    <row r="356">
      <c r="A356" s="70">
        <v>44685.0</v>
      </c>
      <c r="B356" s="57">
        <v>2301.0</v>
      </c>
      <c r="C356" s="57">
        <v>3.0</v>
      </c>
      <c r="D356" s="57" t="s">
        <v>178</v>
      </c>
      <c r="E356" s="57">
        <v>1.0</v>
      </c>
      <c r="F356" s="57">
        <v>0.2319</v>
      </c>
      <c r="G356" s="57">
        <v>0.123</v>
      </c>
      <c r="I356" s="33">
        <f t="shared" si="1"/>
        <v>0.8853658537</v>
      </c>
    </row>
    <row r="357">
      <c r="A357" s="70">
        <v>44706.0</v>
      </c>
      <c r="B357" s="57">
        <v>2011.0</v>
      </c>
      <c r="C357" s="57">
        <v>1.0</v>
      </c>
      <c r="D357" s="57" t="s">
        <v>195</v>
      </c>
      <c r="E357" s="57">
        <v>0.0</v>
      </c>
      <c r="F357" s="57">
        <v>1.12</v>
      </c>
      <c r="G357" s="57">
        <v>0.594</v>
      </c>
      <c r="H357" s="57" t="s">
        <v>196</v>
      </c>
      <c r="I357" s="33">
        <f t="shared" si="1"/>
        <v>0.8855218855</v>
      </c>
    </row>
    <row r="358">
      <c r="A358" s="70">
        <v>44706.0</v>
      </c>
      <c r="B358" s="57">
        <v>2025.0</v>
      </c>
      <c r="C358" s="57">
        <v>1.0</v>
      </c>
      <c r="D358" s="57" t="s">
        <v>178</v>
      </c>
      <c r="E358" s="57">
        <v>1.0</v>
      </c>
      <c r="F358" s="57">
        <v>0.3715</v>
      </c>
      <c r="G358" s="57">
        <v>0.197</v>
      </c>
      <c r="H358" s="57" t="s">
        <v>196</v>
      </c>
      <c r="I358" s="33">
        <f t="shared" si="1"/>
        <v>0.885786802</v>
      </c>
    </row>
    <row r="359">
      <c r="A359" s="70">
        <v>44704.0</v>
      </c>
      <c r="B359" s="57">
        <v>2343.0</v>
      </c>
      <c r="C359" s="57">
        <v>1.0</v>
      </c>
      <c r="D359" s="57" t="s">
        <v>178</v>
      </c>
      <c r="E359" s="57">
        <v>1.0</v>
      </c>
      <c r="F359" s="57">
        <v>0.1752</v>
      </c>
      <c r="G359" s="57">
        <v>0.0929</v>
      </c>
      <c r="I359" s="33">
        <f t="shared" si="1"/>
        <v>0.8858988159</v>
      </c>
    </row>
    <row r="360">
      <c r="A360" s="70">
        <v>44685.0</v>
      </c>
      <c r="B360" s="57">
        <v>2354.0</v>
      </c>
      <c r="C360" s="57">
        <v>2.0</v>
      </c>
      <c r="D360" s="57" t="s">
        <v>195</v>
      </c>
      <c r="E360" s="57">
        <v>0.0</v>
      </c>
      <c r="F360" s="57">
        <v>1.2975</v>
      </c>
      <c r="G360" s="57">
        <v>0.688</v>
      </c>
      <c r="I360" s="33">
        <f t="shared" si="1"/>
        <v>0.8859011628</v>
      </c>
    </row>
    <row r="361">
      <c r="A361" s="70">
        <v>44704.0</v>
      </c>
      <c r="B361" s="57">
        <v>2376.0</v>
      </c>
      <c r="C361" s="57">
        <v>1.0</v>
      </c>
      <c r="D361" s="57" t="s">
        <v>178</v>
      </c>
      <c r="E361" s="57">
        <v>1.0</v>
      </c>
      <c r="F361" s="57">
        <v>0.0943</v>
      </c>
      <c r="G361" s="57">
        <v>0.05</v>
      </c>
      <c r="I361" s="33">
        <f t="shared" si="1"/>
        <v>0.886</v>
      </c>
    </row>
    <row r="362">
      <c r="A362" s="70">
        <v>44685.0</v>
      </c>
      <c r="B362" s="57">
        <v>2383.0</v>
      </c>
      <c r="C362" s="57">
        <v>2.0</v>
      </c>
      <c r="D362" s="57" t="s">
        <v>195</v>
      </c>
      <c r="E362" s="57">
        <v>0.0</v>
      </c>
      <c r="F362" s="57">
        <v>0.715</v>
      </c>
      <c r="G362" s="57">
        <v>0.3791</v>
      </c>
      <c r="I362" s="33">
        <f t="shared" si="1"/>
        <v>0.8860458982</v>
      </c>
    </row>
    <row r="363">
      <c r="A363" s="70">
        <v>44685.0</v>
      </c>
      <c r="B363" s="57">
        <v>2383.0</v>
      </c>
      <c r="C363" s="57">
        <v>2.0</v>
      </c>
      <c r="D363" s="57" t="s">
        <v>178</v>
      </c>
      <c r="E363" s="57">
        <v>1.0</v>
      </c>
      <c r="F363" s="57">
        <v>0.1292</v>
      </c>
      <c r="G363" s="57">
        <v>0.0685</v>
      </c>
      <c r="I363" s="33">
        <f t="shared" si="1"/>
        <v>0.8861313869</v>
      </c>
    </row>
    <row r="364">
      <c r="A364" s="70">
        <v>44706.0</v>
      </c>
      <c r="B364" s="57">
        <v>2371.0</v>
      </c>
      <c r="C364" s="57">
        <v>2.0</v>
      </c>
      <c r="D364" s="57" t="s">
        <v>195</v>
      </c>
      <c r="E364" s="57">
        <v>0.0</v>
      </c>
      <c r="F364" s="57">
        <v>0.5338</v>
      </c>
      <c r="G364" s="57">
        <v>0.283</v>
      </c>
      <c r="H364" s="57" t="s">
        <v>196</v>
      </c>
      <c r="I364" s="33">
        <f t="shared" si="1"/>
        <v>0.8862190813</v>
      </c>
    </row>
    <row r="365">
      <c r="A365" s="70">
        <v>44684.0</v>
      </c>
      <c r="B365" s="57">
        <v>2081.0</v>
      </c>
      <c r="C365" s="57">
        <v>2.0</v>
      </c>
      <c r="D365" s="57" t="s">
        <v>178</v>
      </c>
      <c r="E365" s="57">
        <v>1.0</v>
      </c>
      <c r="F365" s="57">
        <v>0.302</v>
      </c>
      <c r="G365" s="57">
        <v>0.1601</v>
      </c>
      <c r="H365" s="57" t="s">
        <v>199</v>
      </c>
      <c r="I365" s="33">
        <f t="shared" si="1"/>
        <v>0.8863210493</v>
      </c>
    </row>
    <row r="366">
      <c r="A366" s="70">
        <v>44650.0</v>
      </c>
      <c r="B366" s="57">
        <v>2376.0</v>
      </c>
      <c r="C366" s="57">
        <v>1.0</v>
      </c>
      <c r="D366" s="57" t="s">
        <v>178</v>
      </c>
      <c r="E366" s="57" t="s">
        <v>60</v>
      </c>
      <c r="F366" s="57">
        <v>0.3454</v>
      </c>
      <c r="G366" s="57">
        <v>0.183</v>
      </c>
      <c r="H366" s="57" t="s">
        <v>194</v>
      </c>
      <c r="I366" s="33">
        <f t="shared" si="1"/>
        <v>0.887431694</v>
      </c>
    </row>
    <row r="367">
      <c r="A367" s="70">
        <v>44684.0</v>
      </c>
      <c r="B367" s="57">
        <v>2365.0</v>
      </c>
      <c r="C367" s="57">
        <v>2.0</v>
      </c>
      <c r="D367" s="57" t="s">
        <v>178</v>
      </c>
      <c r="E367" s="57">
        <v>1.0</v>
      </c>
      <c r="F367" s="57">
        <v>0.1148</v>
      </c>
      <c r="G367" s="57">
        <v>0.0608</v>
      </c>
      <c r="H367" s="57" t="s">
        <v>199</v>
      </c>
      <c r="I367" s="33">
        <f t="shared" si="1"/>
        <v>0.8881578947</v>
      </c>
    </row>
    <row r="368">
      <c r="A368" s="70">
        <v>44684.0</v>
      </c>
      <c r="B368" s="57">
        <v>2346.0</v>
      </c>
      <c r="C368" s="57">
        <v>2.0</v>
      </c>
      <c r="D368" s="57" t="s">
        <v>195</v>
      </c>
      <c r="E368" s="57">
        <v>0.0</v>
      </c>
      <c r="F368" s="57">
        <v>1.4549</v>
      </c>
      <c r="G368" s="57">
        <v>0.7705</v>
      </c>
      <c r="H368" s="57" t="s">
        <v>199</v>
      </c>
      <c r="I368" s="33">
        <f t="shared" si="1"/>
        <v>0.8882543803</v>
      </c>
    </row>
    <row r="369">
      <c r="A369" s="70">
        <v>44650.0</v>
      </c>
      <c r="B369" s="57">
        <v>2376.0</v>
      </c>
      <c r="C369" s="57">
        <v>2.0</v>
      </c>
      <c r="D369" s="57" t="s">
        <v>178</v>
      </c>
      <c r="E369" s="57" t="s">
        <v>60</v>
      </c>
      <c r="F369" s="57">
        <v>0.1322</v>
      </c>
      <c r="G369" s="57">
        <v>0.07</v>
      </c>
      <c r="H369" s="57" t="s">
        <v>194</v>
      </c>
      <c r="I369" s="33">
        <f t="shared" si="1"/>
        <v>0.8885714286</v>
      </c>
    </row>
    <row r="370">
      <c r="A370" s="70">
        <v>44690.0</v>
      </c>
      <c r="B370" s="57">
        <v>2028.0</v>
      </c>
      <c r="C370" s="57">
        <v>3.0</v>
      </c>
      <c r="D370" s="57" t="s">
        <v>195</v>
      </c>
      <c r="E370" s="57">
        <v>0.0</v>
      </c>
      <c r="F370" s="57">
        <v>1.6911</v>
      </c>
      <c r="G370" s="57">
        <v>0.895</v>
      </c>
      <c r="I370" s="33">
        <f t="shared" si="1"/>
        <v>0.8894972067</v>
      </c>
    </row>
    <row r="371">
      <c r="A371" s="70">
        <v>44706.0</v>
      </c>
      <c r="B371" s="57">
        <v>2382.0</v>
      </c>
      <c r="C371" s="57">
        <v>2.0</v>
      </c>
      <c r="D371" s="57" t="s">
        <v>195</v>
      </c>
      <c r="E371" s="57">
        <v>0.0</v>
      </c>
      <c r="F371" s="57">
        <v>1.1546</v>
      </c>
      <c r="G371" s="57">
        <v>0.611</v>
      </c>
      <c r="H371" s="57" t="s">
        <v>196</v>
      </c>
      <c r="I371" s="33">
        <f t="shared" si="1"/>
        <v>0.8896890344</v>
      </c>
    </row>
    <row r="372">
      <c r="A372" s="70">
        <v>44685.0</v>
      </c>
      <c r="B372" s="57">
        <v>2352.0</v>
      </c>
      <c r="C372" s="57">
        <v>2.0</v>
      </c>
      <c r="D372" s="57" t="s">
        <v>178</v>
      </c>
      <c r="E372" s="57">
        <v>1.0</v>
      </c>
      <c r="F372" s="57">
        <v>0.1565</v>
      </c>
      <c r="G372" s="57">
        <v>0.0828</v>
      </c>
      <c r="I372" s="33">
        <f t="shared" si="1"/>
        <v>0.8900966184</v>
      </c>
    </row>
    <row r="373">
      <c r="A373" s="70">
        <v>44708.0</v>
      </c>
      <c r="B373" s="57">
        <v>2007.0</v>
      </c>
      <c r="C373" s="57">
        <v>3.0</v>
      </c>
      <c r="D373" s="57" t="s">
        <v>178</v>
      </c>
      <c r="E373" s="57">
        <v>1.0</v>
      </c>
      <c r="F373" s="57">
        <v>0.2666</v>
      </c>
      <c r="G373" s="57">
        <v>0.141</v>
      </c>
      <c r="H373" s="57" t="s">
        <v>196</v>
      </c>
      <c r="I373" s="33">
        <f t="shared" si="1"/>
        <v>0.8907801418</v>
      </c>
    </row>
    <row r="374">
      <c r="A374" s="70">
        <v>44684.0</v>
      </c>
      <c r="B374" s="57">
        <v>2369.0</v>
      </c>
      <c r="C374" s="57">
        <v>2.0</v>
      </c>
      <c r="D374" s="57" t="s">
        <v>195</v>
      </c>
      <c r="E374" s="57">
        <v>0.0</v>
      </c>
      <c r="F374" s="57">
        <v>1.1453</v>
      </c>
      <c r="G374" s="57">
        <v>0.6056</v>
      </c>
      <c r="H374" s="57" t="s">
        <v>199</v>
      </c>
      <c r="I374" s="33">
        <f t="shared" si="1"/>
        <v>0.8911822985</v>
      </c>
    </row>
    <row r="375">
      <c r="A375" s="70">
        <v>44684.0</v>
      </c>
      <c r="B375" s="57">
        <v>2346.0</v>
      </c>
      <c r="C375" s="57">
        <v>3.0</v>
      </c>
      <c r="D375" s="57" t="s">
        <v>178</v>
      </c>
      <c r="E375" s="57">
        <v>1.0</v>
      </c>
      <c r="F375" s="57">
        <v>0.1937</v>
      </c>
      <c r="G375" s="57">
        <v>0.1024</v>
      </c>
      <c r="H375" s="57" t="s">
        <v>199</v>
      </c>
      <c r="I375" s="33">
        <f t="shared" si="1"/>
        <v>0.8916015625</v>
      </c>
    </row>
    <row r="376">
      <c r="A376" s="70">
        <v>44690.0</v>
      </c>
      <c r="B376" s="57">
        <v>2092.0</v>
      </c>
      <c r="C376" s="57">
        <v>2.0</v>
      </c>
      <c r="D376" s="57" t="s">
        <v>195</v>
      </c>
      <c r="E376" s="57">
        <v>0.0</v>
      </c>
      <c r="F376" s="57">
        <v>0.384</v>
      </c>
      <c r="G376" s="57">
        <v>0.203</v>
      </c>
      <c r="I376" s="33">
        <f t="shared" si="1"/>
        <v>0.8916256158</v>
      </c>
    </row>
    <row r="377">
      <c r="A377" s="70">
        <v>44706.0</v>
      </c>
      <c r="B377" s="57">
        <v>2347.0</v>
      </c>
      <c r="C377" s="57">
        <v>3.0</v>
      </c>
      <c r="D377" s="57" t="s">
        <v>178</v>
      </c>
      <c r="E377" s="57">
        <v>1.0</v>
      </c>
      <c r="F377" s="57">
        <v>0.2036</v>
      </c>
      <c r="G377" s="57">
        <v>0.1076</v>
      </c>
      <c r="H377" s="57" t="s">
        <v>196</v>
      </c>
      <c r="I377" s="33">
        <f t="shared" si="1"/>
        <v>0.8921933086</v>
      </c>
    </row>
    <row r="378">
      <c r="A378" s="70">
        <v>44685.0</v>
      </c>
      <c r="B378" s="57">
        <v>2010.0</v>
      </c>
      <c r="C378" s="57">
        <v>1.0</v>
      </c>
      <c r="D378" s="57" t="s">
        <v>178</v>
      </c>
      <c r="E378" s="57">
        <v>1.0</v>
      </c>
      <c r="F378" s="57">
        <v>0.2059</v>
      </c>
      <c r="G378" s="57">
        <v>0.1088</v>
      </c>
      <c r="I378" s="33">
        <f t="shared" si="1"/>
        <v>0.8924632353</v>
      </c>
    </row>
    <row r="379">
      <c r="A379" s="70">
        <v>44684.0</v>
      </c>
      <c r="B379" s="57">
        <v>2343.0</v>
      </c>
      <c r="C379" s="57">
        <v>3.0</v>
      </c>
      <c r="D379" s="57" t="s">
        <v>178</v>
      </c>
      <c r="E379" s="57">
        <v>1.0</v>
      </c>
      <c r="F379" s="57">
        <v>0.3074</v>
      </c>
      <c r="G379" s="57">
        <v>0.1624</v>
      </c>
      <c r="H379" s="57" t="s">
        <v>199</v>
      </c>
      <c r="I379" s="33">
        <f t="shared" si="1"/>
        <v>0.8928571429</v>
      </c>
    </row>
    <row r="380">
      <c r="A380" s="70">
        <v>44690.0</v>
      </c>
      <c r="B380" s="57">
        <v>2092.0</v>
      </c>
      <c r="C380" s="57">
        <v>3.0</v>
      </c>
      <c r="D380" s="57" t="s">
        <v>178</v>
      </c>
      <c r="E380" s="57">
        <v>1.0</v>
      </c>
      <c r="F380" s="57">
        <v>0.1988</v>
      </c>
      <c r="G380" s="57">
        <v>0.105</v>
      </c>
      <c r="I380" s="33">
        <f t="shared" si="1"/>
        <v>0.8933333333</v>
      </c>
    </row>
    <row r="381">
      <c r="A381" s="70">
        <v>44708.0</v>
      </c>
      <c r="B381" s="57">
        <v>2092.0</v>
      </c>
      <c r="C381" s="57">
        <v>2.0</v>
      </c>
      <c r="D381" s="57" t="s">
        <v>195</v>
      </c>
      <c r="E381" s="57">
        <v>0.0</v>
      </c>
      <c r="F381" s="57">
        <v>0.464</v>
      </c>
      <c r="G381" s="57">
        <v>0.245</v>
      </c>
      <c r="H381" s="57" t="s">
        <v>196</v>
      </c>
      <c r="I381" s="33">
        <f t="shared" si="1"/>
        <v>0.893877551</v>
      </c>
    </row>
    <row r="382">
      <c r="A382" s="70">
        <v>44708.0</v>
      </c>
      <c r="B382" s="57">
        <v>2086.0</v>
      </c>
      <c r="C382" s="57">
        <v>3.0</v>
      </c>
      <c r="D382" s="57" t="s">
        <v>195</v>
      </c>
      <c r="E382" s="57">
        <v>0.0</v>
      </c>
      <c r="F382" s="57">
        <v>1.589</v>
      </c>
      <c r="G382" s="57">
        <v>0.839</v>
      </c>
      <c r="H382" s="57" t="s">
        <v>196</v>
      </c>
      <c r="I382" s="33">
        <f t="shared" si="1"/>
        <v>0.8939213349</v>
      </c>
    </row>
    <row r="383">
      <c r="A383" s="70">
        <v>44708.0</v>
      </c>
      <c r="B383" s="57">
        <v>2090.0</v>
      </c>
      <c r="C383" s="57">
        <v>1.0</v>
      </c>
      <c r="D383" s="57" t="s">
        <v>195</v>
      </c>
      <c r="E383" s="57">
        <v>0.0</v>
      </c>
      <c r="F383" s="57">
        <v>0.358</v>
      </c>
      <c r="G383" s="57">
        <v>0.189</v>
      </c>
      <c r="H383" s="57" t="s">
        <v>196</v>
      </c>
      <c r="I383" s="33">
        <f t="shared" si="1"/>
        <v>0.8941798942</v>
      </c>
    </row>
    <row r="384">
      <c r="A384" s="70">
        <v>44706.0</v>
      </c>
      <c r="B384" s="57">
        <v>2010.0</v>
      </c>
      <c r="C384" s="57">
        <v>3.0</v>
      </c>
      <c r="D384" s="57" t="s">
        <v>178</v>
      </c>
      <c r="E384" s="57">
        <v>1.0</v>
      </c>
      <c r="F384" s="57">
        <v>0.6782</v>
      </c>
      <c r="G384" s="57">
        <v>0.358</v>
      </c>
      <c r="H384" s="57" t="s">
        <v>196</v>
      </c>
      <c r="I384" s="33">
        <f t="shared" si="1"/>
        <v>0.8944134078</v>
      </c>
    </row>
    <row r="385">
      <c r="A385" s="70">
        <v>44684.0</v>
      </c>
      <c r="B385" s="57">
        <v>2364.0</v>
      </c>
      <c r="C385" s="57">
        <v>3.0</v>
      </c>
      <c r="D385" s="57" t="s">
        <v>178</v>
      </c>
      <c r="E385" s="57">
        <v>1.0</v>
      </c>
      <c r="F385" s="57">
        <v>0.2915</v>
      </c>
      <c r="G385" s="57">
        <v>0.1538</v>
      </c>
      <c r="H385" s="57" t="s">
        <v>199</v>
      </c>
      <c r="I385" s="33">
        <f t="shared" si="1"/>
        <v>0.8953185956</v>
      </c>
    </row>
    <row r="386">
      <c r="A386" s="70">
        <v>44706.0</v>
      </c>
      <c r="B386" s="57">
        <v>2372.0</v>
      </c>
      <c r="C386" s="57">
        <v>1.0</v>
      </c>
      <c r="D386" s="57" t="s">
        <v>195</v>
      </c>
      <c r="E386" s="57">
        <v>0.0</v>
      </c>
      <c r="F386" s="57">
        <v>1.0995</v>
      </c>
      <c r="G386" s="57">
        <v>0.58</v>
      </c>
      <c r="H386" s="57" t="s">
        <v>196</v>
      </c>
      <c r="I386" s="33">
        <f t="shared" si="1"/>
        <v>0.8956896552</v>
      </c>
    </row>
    <row r="387">
      <c r="A387" s="70">
        <v>44690.0</v>
      </c>
      <c r="B387" s="57">
        <v>2015.0</v>
      </c>
      <c r="C387" s="57">
        <v>1.0</v>
      </c>
      <c r="D387" s="57" t="s">
        <v>195</v>
      </c>
      <c r="E387" s="57">
        <v>0.0</v>
      </c>
      <c r="F387" s="57">
        <v>0.3545</v>
      </c>
      <c r="G387" s="57">
        <v>0.187</v>
      </c>
      <c r="I387" s="33">
        <f t="shared" si="1"/>
        <v>0.8957219251</v>
      </c>
    </row>
    <row r="388">
      <c r="A388" s="70">
        <v>44704.0</v>
      </c>
      <c r="B388" s="57">
        <v>2030.0</v>
      </c>
      <c r="C388" s="57">
        <v>3.0</v>
      </c>
      <c r="D388" s="57" t="s">
        <v>178</v>
      </c>
      <c r="E388" s="57">
        <v>1.0</v>
      </c>
      <c r="F388" s="57">
        <v>0.7527</v>
      </c>
      <c r="G388" s="57">
        <v>0.397</v>
      </c>
      <c r="I388" s="33">
        <f t="shared" si="1"/>
        <v>0.8959697733</v>
      </c>
    </row>
    <row r="389">
      <c r="A389" s="70">
        <v>44704.0</v>
      </c>
      <c r="B389" s="57">
        <v>2029.0</v>
      </c>
      <c r="C389" s="57">
        <v>1.0</v>
      </c>
      <c r="D389" s="57" t="s">
        <v>178</v>
      </c>
      <c r="E389" s="57">
        <v>1.0</v>
      </c>
      <c r="F389" s="57">
        <v>0.2522</v>
      </c>
      <c r="G389" s="57">
        <v>0.133</v>
      </c>
      <c r="I389" s="33">
        <f t="shared" si="1"/>
        <v>0.8962406015</v>
      </c>
    </row>
    <row r="390">
      <c r="A390" s="70">
        <v>44690.0</v>
      </c>
      <c r="B390" s="57">
        <v>2005.0</v>
      </c>
      <c r="C390" s="57">
        <v>3.0</v>
      </c>
      <c r="D390" s="57" t="s">
        <v>178</v>
      </c>
      <c r="E390" s="57">
        <v>1.0</v>
      </c>
      <c r="F390" s="57">
        <v>0.1024</v>
      </c>
      <c r="G390" s="57">
        <v>0.054</v>
      </c>
      <c r="I390" s="33">
        <f t="shared" si="1"/>
        <v>0.8962962963</v>
      </c>
    </row>
    <row r="391">
      <c r="A391" s="70">
        <v>44685.0</v>
      </c>
      <c r="B391" s="57">
        <v>2377.0</v>
      </c>
      <c r="C391" s="57">
        <v>2.0</v>
      </c>
      <c r="D391" s="57" t="s">
        <v>178</v>
      </c>
      <c r="E391" s="57">
        <v>1.0</v>
      </c>
      <c r="F391" s="57">
        <v>0.3423</v>
      </c>
      <c r="G391" s="57">
        <v>0.1805</v>
      </c>
      <c r="I391" s="33">
        <f t="shared" si="1"/>
        <v>0.896398892</v>
      </c>
    </row>
    <row r="392">
      <c r="A392" s="70">
        <v>44706.0</v>
      </c>
      <c r="B392" s="57">
        <v>2371.0</v>
      </c>
      <c r="C392" s="57">
        <v>1.0</v>
      </c>
      <c r="D392" s="57" t="s">
        <v>195</v>
      </c>
      <c r="E392" s="57">
        <v>0.0</v>
      </c>
      <c r="F392" s="57">
        <v>1.7126</v>
      </c>
      <c r="G392" s="57">
        <v>0.903</v>
      </c>
      <c r="H392" s="57" t="s">
        <v>196</v>
      </c>
      <c r="I392" s="33">
        <f t="shared" si="1"/>
        <v>0.8965669989</v>
      </c>
    </row>
    <row r="393">
      <c r="A393" s="70">
        <v>44685.0</v>
      </c>
      <c r="B393" s="57">
        <v>2379.0</v>
      </c>
      <c r="C393" s="57">
        <v>1.0</v>
      </c>
      <c r="D393" s="57" t="s">
        <v>195</v>
      </c>
      <c r="E393" s="57">
        <v>0.0</v>
      </c>
      <c r="F393" s="57">
        <v>1.021</v>
      </c>
      <c r="G393" s="57">
        <v>0.5379</v>
      </c>
      <c r="I393" s="33">
        <f t="shared" si="1"/>
        <v>0.8981223276</v>
      </c>
    </row>
    <row r="394">
      <c r="A394" s="70">
        <v>44665.0</v>
      </c>
      <c r="B394" s="57">
        <v>2360.0</v>
      </c>
      <c r="C394" s="57">
        <v>1.0</v>
      </c>
      <c r="D394" s="57" t="s">
        <v>178</v>
      </c>
      <c r="E394" s="57">
        <v>1.0</v>
      </c>
      <c r="F394" s="57">
        <v>0.0467</v>
      </c>
      <c r="G394" s="57">
        <v>0.0246</v>
      </c>
      <c r="H394" s="57" t="s">
        <v>194</v>
      </c>
      <c r="I394" s="33">
        <f t="shared" si="1"/>
        <v>0.8983739837</v>
      </c>
    </row>
    <row r="395">
      <c r="A395" s="70">
        <v>44650.0</v>
      </c>
      <c r="B395" s="57">
        <v>2331.0</v>
      </c>
      <c r="C395" s="57">
        <v>3.0</v>
      </c>
      <c r="D395" s="57" t="s">
        <v>178</v>
      </c>
      <c r="E395" s="57" t="s">
        <v>60</v>
      </c>
      <c r="F395" s="57">
        <v>0.169</v>
      </c>
      <c r="G395" s="57">
        <v>0.089</v>
      </c>
      <c r="H395" s="57" t="s">
        <v>194</v>
      </c>
      <c r="I395" s="33">
        <f t="shared" si="1"/>
        <v>0.8988764045</v>
      </c>
    </row>
    <row r="396">
      <c r="A396" s="70">
        <v>44685.0</v>
      </c>
      <c r="B396" s="57">
        <v>2301.0</v>
      </c>
      <c r="C396" s="57">
        <v>1.0</v>
      </c>
      <c r="D396" s="57" t="s">
        <v>178</v>
      </c>
      <c r="E396" s="57">
        <v>1.0</v>
      </c>
      <c r="F396" s="57">
        <v>0.5862</v>
      </c>
      <c r="G396" s="57">
        <v>0.3087</v>
      </c>
      <c r="I396" s="33">
        <f t="shared" si="1"/>
        <v>0.898931001</v>
      </c>
    </row>
    <row r="397">
      <c r="A397" s="70">
        <v>44685.0</v>
      </c>
      <c r="B397" s="57">
        <v>2383.0</v>
      </c>
      <c r="C397" s="57">
        <v>3.0</v>
      </c>
      <c r="D397" s="57" t="s">
        <v>178</v>
      </c>
      <c r="E397" s="57">
        <v>1.0</v>
      </c>
      <c r="F397" s="57">
        <v>0.1926</v>
      </c>
      <c r="G397" s="57">
        <v>0.1014</v>
      </c>
      <c r="I397" s="33">
        <f t="shared" si="1"/>
        <v>0.899408284</v>
      </c>
    </row>
    <row r="398">
      <c r="A398" s="70">
        <v>44704.0</v>
      </c>
      <c r="B398" s="57">
        <v>2022.0</v>
      </c>
      <c r="C398" s="57">
        <v>3.0</v>
      </c>
      <c r="D398" s="57" t="s">
        <v>178</v>
      </c>
      <c r="E398" s="57">
        <v>1.0</v>
      </c>
      <c r="F398" s="57">
        <v>0.3305</v>
      </c>
      <c r="G398" s="57">
        <v>0.174</v>
      </c>
      <c r="I398" s="33">
        <f t="shared" si="1"/>
        <v>0.8994252874</v>
      </c>
    </row>
    <row r="399">
      <c r="A399" s="70">
        <v>44706.0</v>
      </c>
      <c r="B399" s="57">
        <v>2369.0</v>
      </c>
      <c r="C399" s="57">
        <v>1.0</v>
      </c>
      <c r="D399" s="57" t="s">
        <v>195</v>
      </c>
      <c r="E399" s="57">
        <v>0.0</v>
      </c>
      <c r="F399" s="57">
        <v>1.0829</v>
      </c>
      <c r="G399" s="57">
        <v>0.57</v>
      </c>
      <c r="H399" s="57" t="s">
        <v>196</v>
      </c>
      <c r="I399" s="33">
        <f t="shared" si="1"/>
        <v>0.8998245614</v>
      </c>
    </row>
    <row r="400">
      <c r="A400" s="70">
        <v>44708.0</v>
      </c>
      <c r="B400" s="57">
        <v>2093.0</v>
      </c>
      <c r="C400" s="57">
        <v>3.0</v>
      </c>
      <c r="D400" s="57" t="s">
        <v>178</v>
      </c>
      <c r="E400" s="57">
        <v>0.0</v>
      </c>
      <c r="F400" s="57">
        <v>0.057</v>
      </c>
      <c r="G400" s="57">
        <v>0.03</v>
      </c>
      <c r="H400" s="57" t="s">
        <v>196</v>
      </c>
      <c r="I400" s="33">
        <f t="shared" si="1"/>
        <v>0.9</v>
      </c>
    </row>
    <row r="401">
      <c r="A401" s="70">
        <v>44706.0</v>
      </c>
      <c r="B401" s="57">
        <v>2369.0</v>
      </c>
      <c r="C401" s="57">
        <v>2.0</v>
      </c>
      <c r="D401" s="57" t="s">
        <v>195</v>
      </c>
      <c r="E401" s="57">
        <v>0.0</v>
      </c>
      <c r="F401" s="57">
        <v>1.7319</v>
      </c>
      <c r="G401" s="57">
        <v>0.911</v>
      </c>
      <c r="H401" s="57" t="s">
        <v>196</v>
      </c>
      <c r="I401" s="33">
        <f t="shared" si="1"/>
        <v>0.9010976948</v>
      </c>
    </row>
    <row r="402">
      <c r="A402" s="70">
        <v>44704.0</v>
      </c>
      <c r="B402" s="57">
        <v>2365.0</v>
      </c>
      <c r="C402" s="57">
        <v>2.0</v>
      </c>
      <c r="D402" s="57" t="s">
        <v>178</v>
      </c>
      <c r="E402" s="57">
        <v>1.0</v>
      </c>
      <c r="F402" s="57">
        <v>0.3289</v>
      </c>
      <c r="G402" s="57">
        <v>0.173</v>
      </c>
      <c r="I402" s="33">
        <f t="shared" si="1"/>
        <v>0.9011560694</v>
      </c>
    </row>
    <row r="403">
      <c r="A403" s="70">
        <v>44684.0</v>
      </c>
      <c r="B403" s="57">
        <v>2367.0</v>
      </c>
      <c r="C403" s="57">
        <v>3.0</v>
      </c>
      <c r="D403" s="57" t="s">
        <v>178</v>
      </c>
      <c r="E403" s="57">
        <v>1.0</v>
      </c>
      <c r="F403" s="57">
        <v>0.1504</v>
      </c>
      <c r="G403" s="57">
        <v>0.0791</v>
      </c>
      <c r="H403" s="57" t="s">
        <v>199</v>
      </c>
      <c r="I403" s="33">
        <f t="shared" si="1"/>
        <v>0.9013906448</v>
      </c>
    </row>
    <row r="404">
      <c r="A404" s="70">
        <v>44690.0</v>
      </c>
      <c r="B404" s="57">
        <v>2028.0</v>
      </c>
      <c r="C404" s="57">
        <v>2.0</v>
      </c>
      <c r="D404" s="57" t="s">
        <v>178</v>
      </c>
      <c r="E404" s="57">
        <v>1.0</v>
      </c>
      <c r="F404" s="57">
        <v>0.2073</v>
      </c>
      <c r="G404" s="57">
        <v>0.109</v>
      </c>
      <c r="I404" s="33">
        <f t="shared" si="1"/>
        <v>0.9018348624</v>
      </c>
    </row>
    <row r="405">
      <c r="A405" s="70">
        <v>44690.0</v>
      </c>
      <c r="B405" s="57">
        <v>2015.0</v>
      </c>
      <c r="C405" s="57">
        <v>3.0</v>
      </c>
      <c r="D405" s="57" t="s">
        <v>195</v>
      </c>
      <c r="E405" s="57">
        <v>0.0</v>
      </c>
      <c r="F405" s="57">
        <v>0.6679</v>
      </c>
      <c r="G405" s="57">
        <v>0.351</v>
      </c>
      <c r="I405" s="33">
        <f t="shared" si="1"/>
        <v>0.9028490028</v>
      </c>
    </row>
    <row r="406">
      <c r="A406" s="70">
        <v>44650.0</v>
      </c>
      <c r="B406" s="57">
        <v>2380.0</v>
      </c>
      <c r="C406" s="57">
        <v>2.0</v>
      </c>
      <c r="D406" s="57" t="s">
        <v>178</v>
      </c>
      <c r="E406" s="57" t="s">
        <v>60</v>
      </c>
      <c r="F406" s="57">
        <v>0.7461</v>
      </c>
      <c r="G406" s="57">
        <v>0.392</v>
      </c>
      <c r="H406" s="57" t="s">
        <v>194</v>
      </c>
      <c r="I406" s="33">
        <f t="shared" si="1"/>
        <v>0.9033163265</v>
      </c>
    </row>
    <row r="407">
      <c r="A407" s="70">
        <v>44704.0</v>
      </c>
      <c r="B407" s="57">
        <v>2031.0</v>
      </c>
      <c r="C407" s="57">
        <v>2.0</v>
      </c>
      <c r="D407" s="57" t="s">
        <v>178</v>
      </c>
      <c r="E407" s="57">
        <v>1.0</v>
      </c>
      <c r="F407" s="57">
        <v>0.3078</v>
      </c>
      <c r="G407" s="57">
        <v>0.1617</v>
      </c>
      <c r="I407" s="33">
        <f t="shared" si="1"/>
        <v>0.9035250464</v>
      </c>
    </row>
    <row r="408">
      <c r="A408" s="70">
        <v>44708.0</v>
      </c>
      <c r="B408" s="57">
        <v>2089.0</v>
      </c>
      <c r="C408" s="57">
        <v>2.0</v>
      </c>
      <c r="D408" s="57" t="s">
        <v>178</v>
      </c>
      <c r="E408" s="57">
        <v>1.0</v>
      </c>
      <c r="F408" s="57">
        <v>0.415</v>
      </c>
      <c r="G408" s="57">
        <v>0.218</v>
      </c>
      <c r="H408" s="57" t="s">
        <v>196</v>
      </c>
      <c r="I408" s="33">
        <f t="shared" si="1"/>
        <v>0.9036697248</v>
      </c>
    </row>
    <row r="409">
      <c r="A409" s="70">
        <v>44708.0</v>
      </c>
      <c r="B409" s="57">
        <v>2007.0</v>
      </c>
      <c r="C409" s="57">
        <v>2.0</v>
      </c>
      <c r="D409" s="57" t="s">
        <v>178</v>
      </c>
      <c r="E409" s="57">
        <v>1.0</v>
      </c>
      <c r="F409" s="57">
        <v>0.3103</v>
      </c>
      <c r="G409" s="57">
        <v>0.163</v>
      </c>
      <c r="H409" s="57" t="s">
        <v>196</v>
      </c>
      <c r="I409" s="33">
        <f t="shared" si="1"/>
        <v>0.9036809816</v>
      </c>
    </row>
    <row r="410">
      <c r="A410" s="70">
        <v>44706.0</v>
      </c>
      <c r="B410" s="57">
        <v>2371.0</v>
      </c>
      <c r="C410" s="57">
        <v>3.0</v>
      </c>
      <c r="D410" s="57" t="s">
        <v>195</v>
      </c>
      <c r="E410" s="57">
        <v>0.0</v>
      </c>
      <c r="F410" s="57">
        <v>0.4209</v>
      </c>
      <c r="G410" s="57">
        <v>0.221</v>
      </c>
      <c r="H410" s="57" t="s">
        <v>196</v>
      </c>
      <c r="I410" s="33">
        <f t="shared" si="1"/>
        <v>0.9045248869</v>
      </c>
    </row>
    <row r="411">
      <c r="A411" s="70">
        <v>44706.0</v>
      </c>
      <c r="B411" s="57">
        <v>2381.0</v>
      </c>
      <c r="C411" s="57">
        <v>3.0</v>
      </c>
      <c r="D411" s="57" t="s">
        <v>195</v>
      </c>
      <c r="E411" s="57">
        <v>0.0</v>
      </c>
      <c r="F411" s="57">
        <v>1.0952</v>
      </c>
      <c r="G411" s="57">
        <v>0.575</v>
      </c>
      <c r="H411" s="57" t="s">
        <v>196</v>
      </c>
      <c r="I411" s="33">
        <f t="shared" si="1"/>
        <v>0.9046956522</v>
      </c>
    </row>
    <row r="412">
      <c r="A412" s="70">
        <v>44684.0</v>
      </c>
      <c r="B412" s="57">
        <v>2010.0</v>
      </c>
      <c r="C412" s="57">
        <v>2.0</v>
      </c>
      <c r="D412" s="57" t="s">
        <v>178</v>
      </c>
      <c r="E412" s="57">
        <v>1.0</v>
      </c>
      <c r="F412" s="57">
        <v>0.1819</v>
      </c>
      <c r="G412" s="57">
        <v>0.0955</v>
      </c>
      <c r="H412" s="57" t="s">
        <v>199</v>
      </c>
      <c r="I412" s="33">
        <f t="shared" si="1"/>
        <v>0.9047120419</v>
      </c>
    </row>
    <row r="413">
      <c r="A413" s="70">
        <v>44665.0</v>
      </c>
      <c r="B413" s="57">
        <v>2351.0</v>
      </c>
      <c r="C413" s="57">
        <v>1.0</v>
      </c>
      <c r="D413" s="57" t="s">
        <v>178</v>
      </c>
      <c r="E413" s="57">
        <v>1.0</v>
      </c>
      <c r="F413" s="57">
        <v>0.3063</v>
      </c>
      <c r="G413" s="57">
        <v>0.1608</v>
      </c>
      <c r="H413" s="57" t="s">
        <v>194</v>
      </c>
      <c r="I413" s="33">
        <f t="shared" si="1"/>
        <v>0.9048507463</v>
      </c>
    </row>
    <row r="414">
      <c r="A414" s="70">
        <v>44665.0</v>
      </c>
      <c r="B414" s="57">
        <v>2377.0</v>
      </c>
      <c r="C414" s="57">
        <v>3.0</v>
      </c>
      <c r="D414" s="57" t="s">
        <v>178</v>
      </c>
      <c r="E414" s="57">
        <v>1.0</v>
      </c>
      <c r="F414" s="57">
        <v>0.4117</v>
      </c>
      <c r="G414" s="57">
        <v>0.216</v>
      </c>
      <c r="H414" s="57" t="s">
        <v>194</v>
      </c>
      <c r="I414" s="33">
        <f t="shared" si="1"/>
        <v>0.9060185185</v>
      </c>
    </row>
    <row r="415">
      <c r="A415" s="70">
        <v>44690.0</v>
      </c>
      <c r="B415" s="57">
        <v>2030.0</v>
      </c>
      <c r="C415" s="57">
        <v>1.0</v>
      </c>
      <c r="D415" s="57" t="s">
        <v>178</v>
      </c>
      <c r="E415" s="57">
        <v>1.0</v>
      </c>
      <c r="F415" s="57">
        <v>0.467</v>
      </c>
      <c r="G415" s="57">
        <v>0.245</v>
      </c>
      <c r="I415" s="33">
        <f t="shared" si="1"/>
        <v>0.906122449</v>
      </c>
    </row>
    <row r="416">
      <c r="A416" s="70">
        <v>44690.0</v>
      </c>
      <c r="B416" s="57">
        <v>2020.0</v>
      </c>
      <c r="C416" s="57">
        <v>1.0</v>
      </c>
      <c r="D416" s="57" t="s">
        <v>195</v>
      </c>
      <c r="E416" s="57">
        <v>0.0</v>
      </c>
      <c r="F416" s="57">
        <v>1.0808</v>
      </c>
      <c r="G416" s="57">
        <v>0.567</v>
      </c>
      <c r="I416" s="33">
        <f t="shared" si="1"/>
        <v>0.9061728395</v>
      </c>
    </row>
    <row r="417">
      <c r="A417" s="70">
        <v>44690.0</v>
      </c>
      <c r="B417" s="57">
        <v>2031.0</v>
      </c>
      <c r="C417" s="57">
        <v>3.0</v>
      </c>
      <c r="D417" s="57" t="s">
        <v>195</v>
      </c>
      <c r="E417" s="57">
        <v>0.0</v>
      </c>
      <c r="F417" s="57">
        <v>1.4773</v>
      </c>
      <c r="G417" s="57">
        <v>0.775</v>
      </c>
      <c r="I417" s="33">
        <f t="shared" si="1"/>
        <v>0.9061935484</v>
      </c>
    </row>
    <row r="418">
      <c r="A418" s="70">
        <v>44684.0</v>
      </c>
      <c r="B418" s="57">
        <v>2343.0</v>
      </c>
      <c r="C418" s="57">
        <v>3.0</v>
      </c>
      <c r="D418" s="57" t="s">
        <v>195</v>
      </c>
      <c r="E418" s="57">
        <v>0.0</v>
      </c>
      <c r="F418" s="57">
        <v>2.4119</v>
      </c>
      <c r="G418" s="57">
        <v>1.265</v>
      </c>
      <c r="H418" s="57" t="s">
        <v>199</v>
      </c>
      <c r="I418" s="33">
        <f t="shared" si="1"/>
        <v>0.9066403162</v>
      </c>
    </row>
    <row r="419">
      <c r="A419" s="70">
        <v>44690.0</v>
      </c>
      <c r="B419" s="57">
        <v>2020.0</v>
      </c>
      <c r="C419" s="57">
        <v>3.0</v>
      </c>
      <c r="D419" s="57" t="s">
        <v>195</v>
      </c>
      <c r="E419" s="57">
        <v>0.0</v>
      </c>
      <c r="F419" s="57">
        <v>0.7628</v>
      </c>
      <c r="G419" s="57">
        <v>0.4</v>
      </c>
      <c r="I419" s="33">
        <f t="shared" si="1"/>
        <v>0.907</v>
      </c>
    </row>
    <row r="420">
      <c r="A420" s="70">
        <v>44708.0</v>
      </c>
      <c r="B420" s="57">
        <v>2008.0</v>
      </c>
      <c r="C420" s="57">
        <v>2.0</v>
      </c>
      <c r="D420" s="57" t="s">
        <v>178</v>
      </c>
      <c r="E420" s="57">
        <v>1.0</v>
      </c>
      <c r="F420" s="57">
        <v>0.0229</v>
      </c>
      <c r="G420" s="57">
        <v>0.012</v>
      </c>
      <c r="H420" s="57" t="s">
        <v>196</v>
      </c>
      <c r="I420" s="33">
        <f t="shared" si="1"/>
        <v>0.9083333333</v>
      </c>
    </row>
    <row r="421">
      <c r="A421" s="70">
        <v>44665.0</v>
      </c>
      <c r="B421" s="57">
        <v>2377.0</v>
      </c>
      <c r="C421" s="57">
        <v>2.0</v>
      </c>
      <c r="D421" s="57" t="s">
        <v>178</v>
      </c>
      <c r="E421" s="57">
        <v>1.0</v>
      </c>
      <c r="F421" s="57">
        <v>0.6215</v>
      </c>
      <c r="G421" s="57">
        <v>0.3256</v>
      </c>
      <c r="H421" s="57" t="s">
        <v>194</v>
      </c>
      <c r="I421" s="33">
        <f t="shared" si="1"/>
        <v>0.9087837838</v>
      </c>
    </row>
    <row r="422">
      <c r="A422" s="70">
        <v>44708.0</v>
      </c>
      <c r="B422" s="57">
        <v>2085.0</v>
      </c>
      <c r="C422" s="57">
        <v>2.0</v>
      </c>
      <c r="D422" s="57" t="s">
        <v>195</v>
      </c>
      <c r="E422" s="57">
        <v>0.0</v>
      </c>
      <c r="F422" s="57">
        <v>1.258</v>
      </c>
      <c r="G422" s="57">
        <v>0.659</v>
      </c>
      <c r="H422" s="57" t="s">
        <v>196</v>
      </c>
      <c r="I422" s="33">
        <f t="shared" si="1"/>
        <v>0.908952959</v>
      </c>
    </row>
    <row r="423">
      <c r="A423" s="70">
        <v>44708.0</v>
      </c>
      <c r="B423" s="57">
        <v>1478.0</v>
      </c>
      <c r="C423" s="57">
        <v>3.0</v>
      </c>
      <c r="D423" s="57" t="s">
        <v>195</v>
      </c>
      <c r="E423" s="57">
        <v>0.0</v>
      </c>
      <c r="F423" s="57">
        <v>1.22</v>
      </c>
      <c r="G423" s="57">
        <v>0.639</v>
      </c>
      <c r="H423" s="57" t="s">
        <v>196</v>
      </c>
      <c r="I423" s="33">
        <f t="shared" si="1"/>
        <v>0.9092331768</v>
      </c>
    </row>
    <row r="424">
      <c r="A424" s="70">
        <v>44706.0</v>
      </c>
      <c r="B424" s="57">
        <v>2331.0</v>
      </c>
      <c r="C424" s="57">
        <v>3.0</v>
      </c>
      <c r="D424" s="57" t="s">
        <v>178</v>
      </c>
      <c r="E424" s="57">
        <v>1.0</v>
      </c>
      <c r="F424" s="57">
        <v>0.4468</v>
      </c>
      <c r="G424" s="57">
        <v>0.234</v>
      </c>
      <c r="H424" s="57" t="s">
        <v>196</v>
      </c>
      <c r="I424" s="33">
        <f t="shared" si="1"/>
        <v>0.9094017094</v>
      </c>
    </row>
    <row r="425">
      <c r="A425" s="70">
        <v>44665.0</v>
      </c>
      <c r="B425" s="57">
        <v>2367.0</v>
      </c>
      <c r="C425" s="57">
        <v>2.0</v>
      </c>
      <c r="D425" s="57" t="s">
        <v>178</v>
      </c>
      <c r="E425" s="57">
        <v>1.0</v>
      </c>
      <c r="F425" s="57">
        <v>0.2645</v>
      </c>
      <c r="G425" s="57">
        <v>0.1385</v>
      </c>
      <c r="H425" s="57" t="s">
        <v>194</v>
      </c>
      <c r="I425" s="33">
        <f t="shared" si="1"/>
        <v>0.9097472924</v>
      </c>
    </row>
    <row r="426">
      <c r="A426" s="70">
        <v>44690.0</v>
      </c>
      <c r="B426" s="57">
        <v>2007.0</v>
      </c>
      <c r="C426" s="57">
        <v>3.0</v>
      </c>
      <c r="D426" s="57" t="s">
        <v>178</v>
      </c>
      <c r="E426" s="57">
        <v>1.0</v>
      </c>
      <c r="F426" s="57">
        <v>0.1261</v>
      </c>
      <c r="G426" s="57">
        <v>0.066</v>
      </c>
      <c r="I426" s="33">
        <f t="shared" si="1"/>
        <v>0.9106060606</v>
      </c>
    </row>
    <row r="427">
      <c r="A427" s="70">
        <v>44704.0</v>
      </c>
      <c r="B427" s="57">
        <v>2367.0</v>
      </c>
      <c r="C427" s="57">
        <v>3.0</v>
      </c>
      <c r="D427" s="57" t="s">
        <v>178</v>
      </c>
      <c r="E427" s="57">
        <v>1.0</v>
      </c>
      <c r="F427" s="57">
        <v>0.0898</v>
      </c>
      <c r="G427" s="57">
        <v>0.047</v>
      </c>
      <c r="I427" s="33">
        <f t="shared" si="1"/>
        <v>0.9106382979</v>
      </c>
    </row>
    <row r="428">
      <c r="A428" s="70">
        <v>44684.0</v>
      </c>
      <c r="B428" s="57">
        <v>2369.0</v>
      </c>
      <c r="C428" s="57">
        <v>3.0</v>
      </c>
      <c r="D428" s="57" t="s">
        <v>195</v>
      </c>
      <c r="E428" s="57">
        <v>0.0</v>
      </c>
      <c r="F428" s="57">
        <v>1.3846</v>
      </c>
      <c r="G428" s="57">
        <v>0.7246</v>
      </c>
      <c r="H428" s="57" t="s">
        <v>199</v>
      </c>
      <c r="I428" s="33">
        <f t="shared" si="1"/>
        <v>0.9108473641</v>
      </c>
    </row>
    <row r="429">
      <c r="A429" s="70">
        <v>44708.0</v>
      </c>
      <c r="B429" s="57">
        <v>2008.0</v>
      </c>
      <c r="C429" s="57">
        <v>2.0</v>
      </c>
      <c r="D429" s="57" t="s">
        <v>195</v>
      </c>
      <c r="E429" s="57">
        <v>0.0</v>
      </c>
      <c r="F429" s="57">
        <v>0.4013</v>
      </c>
      <c r="G429" s="57">
        <v>0.21</v>
      </c>
      <c r="H429" s="57" t="s">
        <v>196</v>
      </c>
      <c r="I429" s="33">
        <f t="shared" si="1"/>
        <v>0.910952381</v>
      </c>
    </row>
    <row r="430">
      <c r="A430" s="70">
        <v>44704.0</v>
      </c>
      <c r="B430" s="57">
        <v>2030.0</v>
      </c>
      <c r="C430" s="57">
        <v>1.0</v>
      </c>
      <c r="D430" s="57" t="s">
        <v>178</v>
      </c>
      <c r="E430" s="57">
        <v>0.0</v>
      </c>
      <c r="F430" s="57">
        <v>0.1739</v>
      </c>
      <c r="G430" s="57">
        <v>0.091</v>
      </c>
      <c r="I430" s="33">
        <f t="shared" si="1"/>
        <v>0.910989011</v>
      </c>
    </row>
    <row r="431">
      <c r="A431" s="70">
        <v>44690.0</v>
      </c>
      <c r="B431" s="57">
        <v>2030.0</v>
      </c>
      <c r="C431" s="57">
        <v>3.0</v>
      </c>
      <c r="D431" s="57" t="s">
        <v>195</v>
      </c>
      <c r="E431" s="57">
        <v>0.0</v>
      </c>
      <c r="F431" s="57">
        <v>1.0264</v>
      </c>
      <c r="G431" s="57">
        <v>0.537</v>
      </c>
      <c r="I431" s="33">
        <f t="shared" si="1"/>
        <v>0.9113594041</v>
      </c>
    </row>
    <row r="432">
      <c r="A432" s="70">
        <v>44708.0</v>
      </c>
      <c r="B432" s="57">
        <v>1478.0</v>
      </c>
      <c r="C432" s="57">
        <v>1.0</v>
      </c>
      <c r="D432" s="57" t="s">
        <v>195</v>
      </c>
      <c r="E432" s="57">
        <v>0.0</v>
      </c>
      <c r="F432" s="57">
        <v>0.52</v>
      </c>
      <c r="G432" s="57">
        <v>0.272</v>
      </c>
      <c r="H432" s="57" t="s">
        <v>196</v>
      </c>
      <c r="I432" s="33">
        <f t="shared" si="1"/>
        <v>0.9117647059</v>
      </c>
    </row>
    <row r="433">
      <c r="A433" s="70">
        <v>44706.0</v>
      </c>
      <c r="B433" s="57">
        <v>2371.0</v>
      </c>
      <c r="C433" s="57">
        <v>3.0</v>
      </c>
      <c r="D433" s="57" t="s">
        <v>178</v>
      </c>
      <c r="E433" s="57">
        <v>1.0</v>
      </c>
      <c r="F433" s="57">
        <v>0.1818</v>
      </c>
      <c r="G433" s="57">
        <v>0.095</v>
      </c>
      <c r="H433" s="57" t="s">
        <v>196</v>
      </c>
      <c r="I433" s="33">
        <f t="shared" si="1"/>
        <v>0.9136842105</v>
      </c>
    </row>
    <row r="434">
      <c r="A434" s="70">
        <v>44690.0</v>
      </c>
      <c r="B434" s="57">
        <v>2015.0</v>
      </c>
      <c r="C434" s="57">
        <v>3.0</v>
      </c>
      <c r="D434" s="57" t="s">
        <v>178</v>
      </c>
      <c r="E434" s="57">
        <v>1.0</v>
      </c>
      <c r="F434" s="57">
        <v>0.1225</v>
      </c>
      <c r="G434" s="57">
        <v>0.064</v>
      </c>
      <c r="I434" s="33">
        <f t="shared" si="1"/>
        <v>0.9140625</v>
      </c>
    </row>
    <row r="435">
      <c r="A435" s="70">
        <v>44708.0</v>
      </c>
      <c r="B435" s="57">
        <v>2086.0</v>
      </c>
      <c r="C435" s="57">
        <v>2.0</v>
      </c>
      <c r="D435" s="57" t="s">
        <v>195</v>
      </c>
      <c r="E435" s="57">
        <v>0.0</v>
      </c>
      <c r="F435" s="57">
        <v>1.382</v>
      </c>
      <c r="G435" s="57">
        <v>0.722</v>
      </c>
      <c r="H435" s="57" t="s">
        <v>196</v>
      </c>
      <c r="I435" s="33">
        <f t="shared" si="1"/>
        <v>0.9141274238</v>
      </c>
    </row>
    <row r="436">
      <c r="A436" s="70">
        <v>44684.0</v>
      </c>
      <c r="B436" s="57">
        <v>2081.0</v>
      </c>
      <c r="C436" s="57">
        <v>3.0</v>
      </c>
      <c r="D436" s="57" t="s">
        <v>178</v>
      </c>
      <c r="E436" s="57">
        <v>1.0</v>
      </c>
      <c r="F436" s="57">
        <v>0.1608</v>
      </c>
      <c r="G436" s="57">
        <v>0.084</v>
      </c>
      <c r="H436" s="57" t="s">
        <v>199</v>
      </c>
      <c r="I436" s="33">
        <f t="shared" si="1"/>
        <v>0.9142857143</v>
      </c>
    </row>
    <row r="437">
      <c r="A437" s="70">
        <v>44650.0</v>
      </c>
      <c r="B437" s="57">
        <v>2354.0</v>
      </c>
      <c r="C437" s="57">
        <v>1.0</v>
      </c>
      <c r="D437" s="57" t="s">
        <v>178</v>
      </c>
      <c r="E437" s="57" t="s">
        <v>60</v>
      </c>
      <c r="F437" s="57">
        <v>0.3465</v>
      </c>
      <c r="G437" s="57">
        <v>0.181</v>
      </c>
      <c r="H437" s="57" t="s">
        <v>194</v>
      </c>
      <c r="I437" s="33">
        <f t="shared" si="1"/>
        <v>0.9143646409</v>
      </c>
    </row>
    <row r="438">
      <c r="A438" s="70">
        <v>44690.0</v>
      </c>
      <c r="B438" s="57">
        <v>2022.0</v>
      </c>
      <c r="C438" s="57">
        <v>1.0</v>
      </c>
      <c r="D438" s="57" t="s">
        <v>178</v>
      </c>
      <c r="E438" s="57">
        <v>1.0</v>
      </c>
      <c r="F438" s="57">
        <v>0.4384</v>
      </c>
      <c r="G438" s="57">
        <v>0.229</v>
      </c>
      <c r="I438" s="33">
        <f t="shared" si="1"/>
        <v>0.9144104803</v>
      </c>
    </row>
    <row r="439">
      <c r="A439" s="70">
        <v>44708.0</v>
      </c>
      <c r="B439" s="57">
        <v>2090.0</v>
      </c>
      <c r="C439" s="57">
        <v>3.0</v>
      </c>
      <c r="D439" s="57" t="s">
        <v>195</v>
      </c>
      <c r="E439" s="57">
        <v>0.0</v>
      </c>
      <c r="F439" s="57">
        <v>0.385</v>
      </c>
      <c r="G439" s="57">
        <v>0.201</v>
      </c>
      <c r="H439" s="57" t="s">
        <v>196</v>
      </c>
      <c r="I439" s="33">
        <f t="shared" si="1"/>
        <v>0.9154228856</v>
      </c>
    </row>
    <row r="440">
      <c r="A440" s="70">
        <v>44690.0</v>
      </c>
      <c r="B440" s="57">
        <v>2026.0</v>
      </c>
      <c r="C440" s="57">
        <v>1.0</v>
      </c>
      <c r="D440" s="57" t="s">
        <v>195</v>
      </c>
      <c r="E440" s="57">
        <v>0.0</v>
      </c>
      <c r="F440" s="57">
        <v>2.4425</v>
      </c>
      <c r="G440" s="57">
        <v>1.275</v>
      </c>
      <c r="I440" s="33">
        <f t="shared" si="1"/>
        <v>0.9156862745</v>
      </c>
    </row>
    <row r="441">
      <c r="A441" s="70">
        <v>44650.0</v>
      </c>
      <c r="B441" s="57">
        <v>2345.0</v>
      </c>
      <c r="C441" s="57">
        <v>2.0</v>
      </c>
      <c r="D441" s="57" t="s">
        <v>178</v>
      </c>
      <c r="E441" s="57" t="s">
        <v>60</v>
      </c>
      <c r="F441" s="57">
        <v>0.5154</v>
      </c>
      <c r="G441" s="57">
        <v>0.269</v>
      </c>
      <c r="H441" s="57" t="s">
        <v>194</v>
      </c>
      <c r="I441" s="33">
        <f t="shared" si="1"/>
        <v>0.9159851301</v>
      </c>
    </row>
    <row r="442">
      <c r="A442" s="70">
        <v>44704.0</v>
      </c>
      <c r="B442" s="57">
        <v>2360.0</v>
      </c>
      <c r="C442" s="57">
        <v>3.0</v>
      </c>
      <c r="D442" s="57" t="s">
        <v>178</v>
      </c>
      <c r="E442" s="57">
        <v>0.0</v>
      </c>
      <c r="F442" s="57">
        <v>0.3085</v>
      </c>
      <c r="G442" s="57">
        <v>0.161</v>
      </c>
      <c r="I442" s="33">
        <f t="shared" si="1"/>
        <v>0.9161490683</v>
      </c>
    </row>
    <row r="443">
      <c r="A443" s="70">
        <v>44704.0</v>
      </c>
      <c r="B443" s="57">
        <v>2384.0</v>
      </c>
      <c r="C443" s="57">
        <v>3.0</v>
      </c>
      <c r="D443" s="57" t="s">
        <v>195</v>
      </c>
      <c r="E443" s="57">
        <v>0.0</v>
      </c>
      <c r="F443" s="57">
        <v>0.5175</v>
      </c>
      <c r="G443" s="57">
        <v>0.27</v>
      </c>
      <c r="I443" s="33">
        <f t="shared" si="1"/>
        <v>0.9166666667</v>
      </c>
    </row>
    <row r="444">
      <c r="A444" s="70">
        <v>44708.0</v>
      </c>
      <c r="B444" s="57">
        <v>2008.0</v>
      </c>
      <c r="C444" s="57">
        <v>1.0</v>
      </c>
      <c r="D444" s="57" t="s">
        <v>178</v>
      </c>
      <c r="E444" s="57">
        <v>1.0</v>
      </c>
      <c r="F444" s="57">
        <v>0.092</v>
      </c>
      <c r="G444" s="57">
        <v>0.048</v>
      </c>
      <c r="H444" s="57" t="s">
        <v>196</v>
      </c>
      <c r="I444" s="33">
        <f t="shared" si="1"/>
        <v>0.9166666667</v>
      </c>
    </row>
    <row r="445">
      <c r="A445" s="70">
        <v>44684.0</v>
      </c>
      <c r="B445" s="57">
        <v>2369.0</v>
      </c>
      <c r="C445" s="57">
        <v>1.0</v>
      </c>
      <c r="D445" s="57" t="s">
        <v>195</v>
      </c>
      <c r="E445" s="57">
        <v>0.0</v>
      </c>
      <c r="F445" s="57">
        <v>0.9136</v>
      </c>
      <c r="G445" s="57">
        <v>0.4766</v>
      </c>
      <c r="H445" s="57" t="s">
        <v>199</v>
      </c>
      <c r="I445" s="33">
        <f t="shared" si="1"/>
        <v>0.9169114561</v>
      </c>
    </row>
    <row r="446">
      <c r="A446" s="70">
        <v>44690.0</v>
      </c>
      <c r="B446" s="57">
        <v>2030.0</v>
      </c>
      <c r="C446" s="57">
        <v>3.0</v>
      </c>
      <c r="D446" s="57" t="s">
        <v>178</v>
      </c>
      <c r="E446" s="57">
        <v>0.0</v>
      </c>
      <c r="F446" s="57">
        <v>0.0786</v>
      </c>
      <c r="G446" s="57">
        <v>0.041</v>
      </c>
      <c r="I446" s="33">
        <f t="shared" si="1"/>
        <v>0.9170731707</v>
      </c>
    </row>
    <row r="447">
      <c r="A447" s="70">
        <v>44708.0</v>
      </c>
      <c r="B447" s="57">
        <v>2091.0</v>
      </c>
      <c r="C447" s="57">
        <v>1.0</v>
      </c>
      <c r="D447" s="57" t="s">
        <v>178</v>
      </c>
      <c r="E447" s="57">
        <v>1.0</v>
      </c>
      <c r="F447" s="57">
        <v>0.2953</v>
      </c>
      <c r="G447" s="57">
        <v>0.154</v>
      </c>
      <c r="H447" s="57" t="s">
        <v>196</v>
      </c>
      <c r="I447" s="33">
        <f t="shared" si="1"/>
        <v>0.9175324675</v>
      </c>
    </row>
    <row r="448">
      <c r="A448" s="70">
        <v>44706.0</v>
      </c>
      <c r="B448" s="57">
        <v>2301.0</v>
      </c>
      <c r="C448" s="57">
        <v>1.0</v>
      </c>
      <c r="D448" s="57" t="s">
        <v>178</v>
      </c>
      <c r="E448" s="57">
        <v>1.0</v>
      </c>
      <c r="F448" s="57">
        <v>0.1956</v>
      </c>
      <c r="G448" s="57">
        <v>0.102</v>
      </c>
      <c r="H448" s="57" t="s">
        <v>196</v>
      </c>
      <c r="I448" s="33">
        <f t="shared" si="1"/>
        <v>0.9176470588</v>
      </c>
    </row>
    <row r="449">
      <c r="A449" s="70">
        <v>44704.0</v>
      </c>
      <c r="B449" s="57">
        <v>2029.0</v>
      </c>
      <c r="C449" s="57">
        <v>2.0</v>
      </c>
      <c r="D449" s="57" t="s">
        <v>178</v>
      </c>
      <c r="E449" s="57">
        <v>0.0</v>
      </c>
      <c r="F449" s="57">
        <v>0.1515</v>
      </c>
      <c r="G449" s="57">
        <v>0.079</v>
      </c>
      <c r="I449" s="33">
        <f t="shared" si="1"/>
        <v>0.917721519</v>
      </c>
    </row>
    <row r="450">
      <c r="A450" s="70">
        <v>44690.0</v>
      </c>
      <c r="B450" s="57">
        <v>2005.0</v>
      </c>
      <c r="C450" s="57">
        <v>2.0</v>
      </c>
      <c r="D450" s="57" t="s">
        <v>178</v>
      </c>
      <c r="E450" s="57">
        <v>0.0</v>
      </c>
      <c r="F450" s="57">
        <v>0.1189</v>
      </c>
      <c r="G450" s="57">
        <v>0.062</v>
      </c>
      <c r="I450" s="33">
        <f t="shared" si="1"/>
        <v>0.9177419355</v>
      </c>
    </row>
    <row r="451">
      <c r="A451" s="70">
        <v>44706.0</v>
      </c>
      <c r="B451" s="57">
        <v>2331.0</v>
      </c>
      <c r="C451" s="57">
        <v>2.0</v>
      </c>
      <c r="D451" s="57" t="s">
        <v>178</v>
      </c>
      <c r="E451" s="57">
        <v>0.0</v>
      </c>
      <c r="F451" s="57">
        <v>0.1822</v>
      </c>
      <c r="G451" s="57">
        <v>0.095</v>
      </c>
      <c r="H451" s="57" t="s">
        <v>196</v>
      </c>
      <c r="I451" s="33">
        <f t="shared" si="1"/>
        <v>0.9178947368</v>
      </c>
    </row>
    <row r="452">
      <c r="A452" s="70">
        <v>44704.0</v>
      </c>
      <c r="B452" s="57">
        <v>2027.0</v>
      </c>
      <c r="C452" s="57">
        <v>2.0</v>
      </c>
      <c r="D452" s="57" t="s">
        <v>195</v>
      </c>
      <c r="E452" s="57">
        <v>0.0</v>
      </c>
      <c r="F452" s="57">
        <v>1.1069</v>
      </c>
      <c r="G452" s="57">
        <v>0.5771</v>
      </c>
      <c r="I452" s="33">
        <f t="shared" si="1"/>
        <v>0.9180384682</v>
      </c>
    </row>
    <row r="453">
      <c r="A453" s="70">
        <v>44665.0</v>
      </c>
      <c r="B453" s="57">
        <v>2375.0</v>
      </c>
      <c r="C453" s="57">
        <v>1.0</v>
      </c>
      <c r="D453" s="57" t="s">
        <v>195</v>
      </c>
      <c r="E453" s="57">
        <v>0.0</v>
      </c>
      <c r="F453" s="57">
        <v>1.2727</v>
      </c>
      <c r="G453" s="57">
        <v>0.6634</v>
      </c>
      <c r="H453" s="57" t="s">
        <v>194</v>
      </c>
      <c r="I453" s="33">
        <f t="shared" si="1"/>
        <v>0.918450407</v>
      </c>
    </row>
    <row r="454">
      <c r="A454" s="70">
        <v>44704.0</v>
      </c>
      <c r="B454" s="57">
        <v>2022.0</v>
      </c>
      <c r="C454" s="57">
        <v>2.0</v>
      </c>
      <c r="D454" s="57" t="s">
        <v>178</v>
      </c>
      <c r="E454" s="57">
        <v>1.0</v>
      </c>
      <c r="F454" s="57">
        <v>0.2725</v>
      </c>
      <c r="G454" s="57">
        <v>0.142</v>
      </c>
      <c r="I454" s="33">
        <f t="shared" si="1"/>
        <v>0.9190140845</v>
      </c>
    </row>
    <row r="455">
      <c r="A455" s="70">
        <v>44706.0</v>
      </c>
      <c r="B455" s="57">
        <v>2380.0</v>
      </c>
      <c r="C455" s="57">
        <v>3.0</v>
      </c>
      <c r="D455" s="57" t="s">
        <v>195</v>
      </c>
      <c r="E455" s="57">
        <v>0.0</v>
      </c>
      <c r="F455" s="57">
        <v>0.0735</v>
      </c>
      <c r="G455" s="57">
        <v>0.0383</v>
      </c>
      <c r="H455" s="57" t="s">
        <v>196</v>
      </c>
      <c r="I455" s="33">
        <f t="shared" si="1"/>
        <v>0.9190600522</v>
      </c>
    </row>
    <row r="456">
      <c r="A456" s="70">
        <v>44690.0</v>
      </c>
      <c r="B456" s="57">
        <v>2005.0</v>
      </c>
      <c r="C456" s="57">
        <v>1.0</v>
      </c>
      <c r="D456" s="57" t="s">
        <v>195</v>
      </c>
      <c r="E456" s="57">
        <v>0.0</v>
      </c>
      <c r="F456" s="57">
        <v>0.8216</v>
      </c>
      <c r="G456" s="57">
        <v>0.428</v>
      </c>
      <c r="I456" s="33">
        <f t="shared" si="1"/>
        <v>0.9196261682</v>
      </c>
    </row>
    <row r="457">
      <c r="A457" s="70">
        <v>44665.0</v>
      </c>
      <c r="B457" s="57">
        <v>2379.0</v>
      </c>
      <c r="C457" s="57">
        <v>3.0</v>
      </c>
      <c r="D457" s="57" t="s">
        <v>178</v>
      </c>
      <c r="E457" s="57">
        <v>1.0</v>
      </c>
      <c r="F457" s="57">
        <v>0.2156</v>
      </c>
      <c r="G457" s="57">
        <v>0.1123</v>
      </c>
      <c r="H457" s="57" t="s">
        <v>194</v>
      </c>
      <c r="I457" s="33">
        <f t="shared" si="1"/>
        <v>0.9198575245</v>
      </c>
    </row>
    <row r="458">
      <c r="A458" s="70">
        <v>44706.0</v>
      </c>
      <c r="B458" s="57">
        <v>2025.0</v>
      </c>
      <c r="C458" s="57">
        <v>3.0</v>
      </c>
      <c r="D458" s="57" t="s">
        <v>178</v>
      </c>
      <c r="E458" s="57">
        <v>1.0</v>
      </c>
      <c r="F458" s="57">
        <v>0.2304</v>
      </c>
      <c r="G458" s="57">
        <v>0.12</v>
      </c>
      <c r="H458" s="57" t="s">
        <v>196</v>
      </c>
      <c r="I458" s="33">
        <f t="shared" si="1"/>
        <v>0.92</v>
      </c>
    </row>
    <row r="459">
      <c r="A459" s="70">
        <v>44704.0</v>
      </c>
      <c r="B459" s="57">
        <v>2384.0</v>
      </c>
      <c r="C459" s="57">
        <v>3.0</v>
      </c>
      <c r="D459" s="57" t="s">
        <v>178</v>
      </c>
      <c r="E459" s="57">
        <v>1.0</v>
      </c>
      <c r="F459" s="57">
        <v>0.1037</v>
      </c>
      <c r="G459" s="57">
        <v>0.054</v>
      </c>
      <c r="I459" s="33">
        <f t="shared" si="1"/>
        <v>0.9203703704</v>
      </c>
    </row>
    <row r="460">
      <c r="A460" s="70">
        <v>44706.0</v>
      </c>
      <c r="B460" s="57">
        <v>2331.0</v>
      </c>
      <c r="C460" s="57">
        <v>2.0</v>
      </c>
      <c r="D460" s="57" t="s">
        <v>178</v>
      </c>
      <c r="E460" s="57">
        <v>1.0</v>
      </c>
      <c r="F460" s="57">
        <v>0.5341</v>
      </c>
      <c r="G460" s="57">
        <v>0.278</v>
      </c>
      <c r="H460" s="57" t="s">
        <v>196</v>
      </c>
      <c r="I460" s="33">
        <f t="shared" si="1"/>
        <v>0.9212230216</v>
      </c>
    </row>
    <row r="461">
      <c r="A461" s="70">
        <v>44684.0</v>
      </c>
      <c r="B461" s="57">
        <v>2009.0</v>
      </c>
      <c r="C461" s="57">
        <v>1.0</v>
      </c>
      <c r="D461" s="57" t="s">
        <v>195</v>
      </c>
      <c r="E461" s="57">
        <v>0.0</v>
      </c>
      <c r="F461" s="57">
        <v>1.1472</v>
      </c>
      <c r="G461" s="57">
        <v>0.597</v>
      </c>
      <c r="H461" s="57" t="s">
        <v>199</v>
      </c>
      <c r="I461" s="33">
        <f t="shared" si="1"/>
        <v>0.9216080402</v>
      </c>
    </row>
    <row r="462">
      <c r="A462" s="70">
        <v>44704.0</v>
      </c>
      <c r="B462" s="57">
        <v>2028.0</v>
      </c>
      <c r="C462" s="57">
        <v>1.0</v>
      </c>
      <c r="D462" s="57" t="s">
        <v>178</v>
      </c>
      <c r="E462" s="57">
        <v>1.0</v>
      </c>
      <c r="F462" s="57">
        <v>0.2114</v>
      </c>
      <c r="G462" s="57">
        <v>0.11</v>
      </c>
      <c r="I462" s="33">
        <f t="shared" si="1"/>
        <v>0.9218181818</v>
      </c>
    </row>
    <row r="463">
      <c r="A463" s="70">
        <v>44704.0</v>
      </c>
      <c r="B463" s="57">
        <v>2029.0</v>
      </c>
      <c r="C463" s="57">
        <v>1.0</v>
      </c>
      <c r="D463" s="57" t="s">
        <v>178</v>
      </c>
      <c r="E463" s="57">
        <v>0.0</v>
      </c>
      <c r="F463" s="57">
        <v>0.0817</v>
      </c>
      <c r="G463" s="57">
        <v>0.0425</v>
      </c>
      <c r="I463" s="33">
        <f t="shared" si="1"/>
        <v>0.9223529412</v>
      </c>
    </row>
    <row r="464">
      <c r="A464" s="70">
        <v>44685.0</v>
      </c>
      <c r="B464" s="57">
        <v>2378.0</v>
      </c>
      <c r="C464" s="57">
        <v>2.0</v>
      </c>
      <c r="D464" s="57" t="s">
        <v>178</v>
      </c>
      <c r="E464" s="57">
        <v>1.0</v>
      </c>
      <c r="F464" s="57">
        <v>0.1461</v>
      </c>
      <c r="G464" s="57">
        <v>0.076</v>
      </c>
      <c r="I464" s="33">
        <f t="shared" si="1"/>
        <v>0.9223684211</v>
      </c>
    </row>
    <row r="465">
      <c r="A465" s="70">
        <v>44685.0</v>
      </c>
      <c r="B465" s="57">
        <v>2371.0</v>
      </c>
      <c r="C465" s="57">
        <v>3.0</v>
      </c>
      <c r="D465" s="57" t="s">
        <v>178</v>
      </c>
      <c r="E465" s="57">
        <v>1.0</v>
      </c>
      <c r="F465" s="57">
        <v>0.0698</v>
      </c>
      <c r="G465" s="57">
        <v>0.0363</v>
      </c>
      <c r="I465" s="33">
        <f t="shared" si="1"/>
        <v>0.9228650138</v>
      </c>
    </row>
    <row r="466">
      <c r="A466" s="70">
        <v>44704.0</v>
      </c>
      <c r="B466" s="57">
        <v>2083.0</v>
      </c>
      <c r="C466" s="57">
        <v>2.0</v>
      </c>
      <c r="D466" s="57" t="s">
        <v>178</v>
      </c>
      <c r="E466" s="57">
        <v>0.0</v>
      </c>
      <c r="F466" s="57">
        <v>0.05</v>
      </c>
      <c r="G466" s="57">
        <v>0.026</v>
      </c>
      <c r="I466" s="33">
        <f t="shared" si="1"/>
        <v>0.9230769231</v>
      </c>
    </row>
    <row r="467">
      <c r="A467" s="70">
        <v>44706.0</v>
      </c>
      <c r="B467" s="57">
        <v>2369.0</v>
      </c>
      <c r="C467" s="57">
        <v>2.0</v>
      </c>
      <c r="D467" s="57" t="s">
        <v>178</v>
      </c>
      <c r="E467" s="57">
        <v>1.0</v>
      </c>
      <c r="F467" s="57">
        <v>0.2558</v>
      </c>
      <c r="G467" s="57">
        <v>0.133</v>
      </c>
      <c r="H467" s="57" t="s">
        <v>196</v>
      </c>
      <c r="I467" s="33">
        <f t="shared" si="1"/>
        <v>0.9233082707</v>
      </c>
    </row>
    <row r="468">
      <c r="A468" s="70">
        <v>44684.0</v>
      </c>
      <c r="B468" s="57">
        <v>2434.0</v>
      </c>
      <c r="C468" s="57">
        <v>2.0</v>
      </c>
      <c r="D468" s="57" t="s">
        <v>195</v>
      </c>
      <c r="E468" s="57">
        <v>0.0</v>
      </c>
      <c r="F468" s="57">
        <v>1.6221</v>
      </c>
      <c r="G468" s="57">
        <v>0.8433</v>
      </c>
      <c r="H468" s="57" t="s">
        <v>199</v>
      </c>
      <c r="I468" s="33">
        <f t="shared" si="1"/>
        <v>0.9235147634</v>
      </c>
    </row>
    <row r="469">
      <c r="A469" s="70">
        <v>44685.0</v>
      </c>
      <c r="B469" s="57">
        <v>2011.0</v>
      </c>
      <c r="C469" s="57">
        <v>3.0</v>
      </c>
      <c r="D469" s="57" t="s">
        <v>195</v>
      </c>
      <c r="E469" s="57">
        <v>0.0</v>
      </c>
      <c r="F469" s="57">
        <v>0.6026</v>
      </c>
      <c r="G469" s="57">
        <v>0.3132</v>
      </c>
      <c r="I469" s="33">
        <f t="shared" si="1"/>
        <v>0.9240102171</v>
      </c>
    </row>
    <row r="470">
      <c r="A470" s="70">
        <v>44685.0</v>
      </c>
      <c r="B470" s="57">
        <v>2372.0</v>
      </c>
      <c r="C470" s="57">
        <v>3.0</v>
      </c>
      <c r="D470" s="57" t="s">
        <v>178</v>
      </c>
      <c r="E470" s="57">
        <v>1.0</v>
      </c>
      <c r="F470" s="57">
        <v>0.2715</v>
      </c>
      <c r="G470" s="57">
        <v>0.1411</v>
      </c>
      <c r="I470" s="33">
        <f t="shared" si="1"/>
        <v>0.9241672573</v>
      </c>
    </row>
    <row r="471">
      <c r="A471" s="70">
        <v>44706.0</v>
      </c>
      <c r="B471" s="57">
        <v>2025.0</v>
      </c>
      <c r="C471" s="57">
        <v>1.0</v>
      </c>
      <c r="D471" s="57" t="s">
        <v>195</v>
      </c>
      <c r="E471" s="57">
        <v>0.0</v>
      </c>
      <c r="F471" s="57">
        <v>1.2606</v>
      </c>
      <c r="G471" s="57">
        <v>0.655</v>
      </c>
      <c r="H471" s="57" t="s">
        <v>196</v>
      </c>
      <c r="I471" s="33">
        <f t="shared" si="1"/>
        <v>0.9245801527</v>
      </c>
    </row>
    <row r="472">
      <c r="A472" s="70">
        <v>44708.0</v>
      </c>
      <c r="B472" s="57">
        <v>2086.0</v>
      </c>
      <c r="C472" s="57">
        <v>1.0</v>
      </c>
      <c r="D472" s="57" t="s">
        <v>195</v>
      </c>
      <c r="E472" s="57">
        <v>0.0</v>
      </c>
      <c r="F472" s="57">
        <v>1.813</v>
      </c>
      <c r="G472" s="57">
        <v>0.942</v>
      </c>
      <c r="H472" s="57" t="s">
        <v>196</v>
      </c>
      <c r="I472" s="33">
        <f t="shared" si="1"/>
        <v>0.9246284501</v>
      </c>
    </row>
    <row r="473">
      <c r="A473" s="70">
        <v>44704.0</v>
      </c>
      <c r="B473" s="57">
        <v>2026.0</v>
      </c>
      <c r="C473" s="57">
        <v>3.0</v>
      </c>
      <c r="D473" s="57" t="s">
        <v>178</v>
      </c>
      <c r="E473" s="57">
        <v>1.0</v>
      </c>
      <c r="F473" s="57">
        <v>0.2891</v>
      </c>
      <c r="G473" s="57">
        <v>0.1502</v>
      </c>
      <c r="I473" s="33">
        <f t="shared" si="1"/>
        <v>0.9247669774</v>
      </c>
    </row>
    <row r="474">
      <c r="A474" s="70">
        <v>44706.0</v>
      </c>
      <c r="B474" s="57">
        <v>2347.0</v>
      </c>
      <c r="C474" s="57">
        <v>2.0</v>
      </c>
      <c r="D474" s="57" t="s">
        <v>178</v>
      </c>
      <c r="E474" s="57">
        <v>1.0</v>
      </c>
      <c r="F474" s="57">
        <v>0.4486</v>
      </c>
      <c r="G474" s="57">
        <v>0.233</v>
      </c>
      <c r="H474" s="57" t="s">
        <v>196</v>
      </c>
      <c r="I474" s="33">
        <f t="shared" si="1"/>
        <v>0.9253218884</v>
      </c>
    </row>
    <row r="475">
      <c r="A475" s="70">
        <v>44704.0</v>
      </c>
      <c r="B475" s="57">
        <v>2021.0</v>
      </c>
      <c r="C475" s="57">
        <v>3.0</v>
      </c>
      <c r="D475" s="57" t="s">
        <v>178</v>
      </c>
      <c r="E475" s="57">
        <v>1.0</v>
      </c>
      <c r="F475" s="57">
        <v>0.3031</v>
      </c>
      <c r="G475" s="57">
        <v>0.1574</v>
      </c>
      <c r="I475" s="33">
        <f t="shared" si="1"/>
        <v>0.9256670902</v>
      </c>
    </row>
    <row r="476">
      <c r="A476" s="70">
        <v>44708.0</v>
      </c>
      <c r="B476" s="57">
        <v>2006.0</v>
      </c>
      <c r="C476" s="57">
        <v>1.0</v>
      </c>
      <c r="D476" s="57" t="s">
        <v>195</v>
      </c>
      <c r="E476" s="57">
        <v>0.0</v>
      </c>
      <c r="F476" s="57">
        <v>0.4911</v>
      </c>
      <c r="G476" s="57">
        <v>0.255</v>
      </c>
      <c r="H476" s="57" t="s">
        <v>196</v>
      </c>
      <c r="I476" s="33">
        <f t="shared" si="1"/>
        <v>0.9258823529</v>
      </c>
    </row>
    <row r="477">
      <c r="A477" s="70">
        <v>44706.0</v>
      </c>
      <c r="B477" s="57">
        <v>2011.0</v>
      </c>
      <c r="C477" s="57">
        <v>1.0</v>
      </c>
      <c r="D477" s="57" t="s">
        <v>178</v>
      </c>
      <c r="E477" s="57">
        <v>1.0</v>
      </c>
      <c r="F477" s="57">
        <v>0.5181</v>
      </c>
      <c r="G477" s="57">
        <v>0.269</v>
      </c>
      <c r="H477" s="57" t="s">
        <v>196</v>
      </c>
      <c r="I477" s="33">
        <f t="shared" si="1"/>
        <v>0.9260223048</v>
      </c>
    </row>
    <row r="478">
      <c r="A478" s="70">
        <v>44706.0</v>
      </c>
      <c r="B478" s="57">
        <v>2378.0</v>
      </c>
      <c r="C478" s="57">
        <v>1.0</v>
      </c>
      <c r="D478" s="57" t="s">
        <v>178</v>
      </c>
      <c r="E478" s="57">
        <v>1.0</v>
      </c>
      <c r="F478" s="57">
        <v>0.2138</v>
      </c>
      <c r="G478" s="57">
        <v>0.111</v>
      </c>
      <c r="H478" s="57" t="s">
        <v>196</v>
      </c>
      <c r="I478" s="33">
        <f t="shared" si="1"/>
        <v>0.9261261261</v>
      </c>
    </row>
    <row r="479">
      <c r="A479" s="70">
        <v>44690.0</v>
      </c>
      <c r="B479" s="57">
        <v>2029.0</v>
      </c>
      <c r="C479" s="57">
        <v>2.0</v>
      </c>
      <c r="D479" s="57" t="s">
        <v>195</v>
      </c>
      <c r="E479" s="57">
        <v>0.0</v>
      </c>
      <c r="F479" s="57">
        <v>1.1397</v>
      </c>
      <c r="G479" s="57">
        <v>0.5917</v>
      </c>
      <c r="I479" s="33">
        <f t="shared" si="1"/>
        <v>0.9261450059</v>
      </c>
    </row>
    <row r="480">
      <c r="A480" s="70">
        <v>44684.0</v>
      </c>
      <c r="B480" s="57">
        <v>2367.0</v>
      </c>
      <c r="C480" s="57">
        <v>1.0</v>
      </c>
      <c r="D480" s="57" t="s">
        <v>178</v>
      </c>
      <c r="E480" s="57">
        <v>1.0</v>
      </c>
      <c r="F480" s="57">
        <v>0.2484</v>
      </c>
      <c r="G480" s="57">
        <v>0.1289</v>
      </c>
      <c r="H480" s="57" t="s">
        <v>199</v>
      </c>
      <c r="I480" s="33">
        <f t="shared" si="1"/>
        <v>0.9270752521</v>
      </c>
    </row>
    <row r="481">
      <c r="A481" s="70">
        <v>44685.0</v>
      </c>
      <c r="B481" s="57">
        <v>2360.0</v>
      </c>
      <c r="C481" s="57">
        <v>3.0</v>
      </c>
      <c r="D481" s="57" t="s">
        <v>195</v>
      </c>
      <c r="E481" s="57">
        <v>0.0</v>
      </c>
      <c r="F481" s="57">
        <v>1.8793</v>
      </c>
      <c r="G481" s="57">
        <v>0.9752</v>
      </c>
      <c r="I481" s="33">
        <f t="shared" si="1"/>
        <v>0.9270918786</v>
      </c>
    </row>
    <row r="482">
      <c r="A482" s="70">
        <v>44690.0</v>
      </c>
      <c r="B482" s="57">
        <v>2029.0</v>
      </c>
      <c r="C482" s="57">
        <v>1.0</v>
      </c>
      <c r="D482" s="57" t="s">
        <v>195</v>
      </c>
      <c r="E482" s="57">
        <v>0.0</v>
      </c>
      <c r="F482" s="57">
        <v>2.0579</v>
      </c>
      <c r="G482" s="57">
        <v>1.0677</v>
      </c>
      <c r="I482" s="33">
        <f t="shared" si="1"/>
        <v>0.9274140676</v>
      </c>
    </row>
    <row r="483">
      <c r="A483" s="70">
        <v>44690.0</v>
      </c>
      <c r="B483" s="57">
        <v>2007.0</v>
      </c>
      <c r="C483" s="57">
        <v>2.0</v>
      </c>
      <c r="D483" s="57" t="s">
        <v>178</v>
      </c>
      <c r="E483" s="57">
        <v>1.0</v>
      </c>
      <c r="F483" s="57">
        <v>0.2988</v>
      </c>
      <c r="G483" s="57">
        <v>0.155</v>
      </c>
      <c r="I483" s="33">
        <f t="shared" si="1"/>
        <v>0.9277419355</v>
      </c>
    </row>
    <row r="484">
      <c r="A484" s="70">
        <v>44706.0</v>
      </c>
      <c r="B484" s="57">
        <v>2024.0</v>
      </c>
      <c r="C484" s="57">
        <v>1.0</v>
      </c>
      <c r="D484" s="57" t="s">
        <v>178</v>
      </c>
      <c r="E484" s="57">
        <v>1.0</v>
      </c>
      <c r="F484" s="57">
        <v>0.0887</v>
      </c>
      <c r="G484" s="57">
        <v>0.046</v>
      </c>
      <c r="H484" s="57" t="s">
        <v>196</v>
      </c>
      <c r="I484" s="33">
        <f t="shared" si="1"/>
        <v>0.9282608696</v>
      </c>
    </row>
    <row r="485">
      <c r="A485" s="70">
        <v>44704.0</v>
      </c>
      <c r="B485" s="57">
        <v>2083.0</v>
      </c>
      <c r="C485" s="57">
        <v>1.0</v>
      </c>
      <c r="D485" s="57" t="s">
        <v>178</v>
      </c>
      <c r="E485" s="57">
        <v>0.0</v>
      </c>
      <c r="F485" s="57">
        <v>0.1909</v>
      </c>
      <c r="G485" s="57">
        <v>0.099</v>
      </c>
      <c r="I485" s="33">
        <f t="shared" si="1"/>
        <v>0.9282828283</v>
      </c>
    </row>
    <row r="486">
      <c r="A486" s="70">
        <v>44708.0</v>
      </c>
      <c r="B486" s="57">
        <v>2006.0</v>
      </c>
      <c r="C486" s="57">
        <v>2.0</v>
      </c>
      <c r="D486" s="57" t="s">
        <v>195</v>
      </c>
      <c r="E486" s="57">
        <v>0.0</v>
      </c>
      <c r="F486" s="57">
        <v>0.6116</v>
      </c>
      <c r="G486" s="57">
        <v>0.317</v>
      </c>
      <c r="H486" s="57" t="s">
        <v>196</v>
      </c>
      <c r="I486" s="33">
        <f t="shared" si="1"/>
        <v>0.9293375394</v>
      </c>
    </row>
    <row r="487">
      <c r="A487" s="70">
        <v>44685.0</v>
      </c>
      <c r="B487" s="57">
        <v>2354.0</v>
      </c>
      <c r="C487" s="57">
        <v>3.0</v>
      </c>
      <c r="D487" s="57" t="s">
        <v>195</v>
      </c>
      <c r="E487" s="57">
        <v>0.0</v>
      </c>
      <c r="F487" s="57">
        <v>2.1312</v>
      </c>
      <c r="G487" s="57">
        <v>1.1045</v>
      </c>
      <c r="I487" s="33">
        <f t="shared" si="1"/>
        <v>0.9295608873</v>
      </c>
    </row>
    <row r="488">
      <c r="A488" s="70">
        <v>44706.0</v>
      </c>
      <c r="B488" s="57">
        <v>2347.0</v>
      </c>
      <c r="C488" s="57">
        <v>1.0</v>
      </c>
      <c r="D488" s="57" t="s">
        <v>178</v>
      </c>
      <c r="E488" s="57">
        <v>1.0</v>
      </c>
      <c r="F488" s="57">
        <v>0.1595</v>
      </c>
      <c r="G488" s="57">
        <v>0.0826</v>
      </c>
      <c r="H488" s="57" t="s">
        <v>196</v>
      </c>
      <c r="I488" s="33">
        <f t="shared" si="1"/>
        <v>0.9309927361</v>
      </c>
    </row>
    <row r="489">
      <c r="A489" s="70">
        <v>44685.0</v>
      </c>
      <c r="B489" s="57">
        <v>2372.0</v>
      </c>
      <c r="C489" s="57">
        <v>1.0</v>
      </c>
      <c r="D489" s="57" t="s">
        <v>195</v>
      </c>
      <c r="E489" s="57">
        <v>0.0</v>
      </c>
      <c r="F489" s="57">
        <v>0.9474</v>
      </c>
      <c r="G489" s="57">
        <v>0.4906</v>
      </c>
      <c r="I489" s="33">
        <f t="shared" si="1"/>
        <v>0.9311047697</v>
      </c>
    </row>
    <row r="490">
      <c r="A490" s="70">
        <v>44685.0</v>
      </c>
      <c r="B490" s="57">
        <v>2383.0</v>
      </c>
      <c r="C490" s="57">
        <v>3.0</v>
      </c>
      <c r="D490" s="57" t="s">
        <v>195</v>
      </c>
      <c r="E490" s="57">
        <v>0.0</v>
      </c>
      <c r="F490" s="57">
        <v>0.6387</v>
      </c>
      <c r="G490" s="57">
        <v>0.3306</v>
      </c>
      <c r="I490" s="33">
        <f t="shared" si="1"/>
        <v>0.9319419238</v>
      </c>
    </row>
    <row r="491">
      <c r="A491" s="70">
        <v>44662.0</v>
      </c>
      <c r="B491" s="57">
        <v>2092.0</v>
      </c>
      <c r="C491" s="57">
        <v>2.0</v>
      </c>
      <c r="D491" s="57" t="s">
        <v>178</v>
      </c>
      <c r="E491" s="57">
        <v>1.0</v>
      </c>
      <c r="F491" s="57">
        <v>0.8192</v>
      </c>
      <c r="G491" s="57">
        <v>0.424</v>
      </c>
      <c r="H491" s="57" t="s">
        <v>194</v>
      </c>
      <c r="I491" s="33">
        <f t="shared" si="1"/>
        <v>0.9320754717</v>
      </c>
    </row>
    <row r="492">
      <c r="A492" s="70">
        <v>44706.0</v>
      </c>
      <c r="B492" s="57">
        <v>2375.0</v>
      </c>
      <c r="C492" s="57">
        <v>1.0</v>
      </c>
      <c r="D492" s="57" t="s">
        <v>178</v>
      </c>
      <c r="E492" s="57">
        <v>1.0</v>
      </c>
      <c r="F492" s="57">
        <v>0.201</v>
      </c>
      <c r="G492" s="57">
        <v>0.104</v>
      </c>
      <c r="H492" s="57" t="s">
        <v>196</v>
      </c>
      <c r="I492" s="33">
        <f t="shared" si="1"/>
        <v>0.9326923077</v>
      </c>
    </row>
    <row r="493">
      <c r="A493" s="70">
        <v>44704.0</v>
      </c>
      <c r="B493" s="57">
        <v>2031.0</v>
      </c>
      <c r="C493" s="57">
        <v>3.0</v>
      </c>
      <c r="D493" s="57" t="s">
        <v>178</v>
      </c>
      <c r="E493" s="57">
        <v>1.0</v>
      </c>
      <c r="F493" s="57">
        <v>0.092</v>
      </c>
      <c r="G493" s="57">
        <v>0.0476</v>
      </c>
      <c r="I493" s="33">
        <f t="shared" si="1"/>
        <v>0.9327731092</v>
      </c>
    </row>
    <row r="494">
      <c r="A494" s="70">
        <v>44706.0</v>
      </c>
      <c r="B494" s="57">
        <v>2025.0</v>
      </c>
      <c r="C494" s="57">
        <v>3.0</v>
      </c>
      <c r="D494" s="57" t="s">
        <v>195</v>
      </c>
      <c r="E494" s="57">
        <v>0.0</v>
      </c>
      <c r="F494" s="57">
        <v>1.216</v>
      </c>
      <c r="G494" s="57">
        <v>0.629</v>
      </c>
      <c r="H494" s="57" t="s">
        <v>196</v>
      </c>
      <c r="I494" s="33">
        <f t="shared" si="1"/>
        <v>0.933227345</v>
      </c>
    </row>
    <row r="495">
      <c r="A495" s="70">
        <v>44690.0</v>
      </c>
      <c r="B495" s="57">
        <v>2029.0</v>
      </c>
      <c r="C495" s="57">
        <v>2.0</v>
      </c>
      <c r="D495" s="57" t="s">
        <v>178</v>
      </c>
      <c r="E495" s="57">
        <v>1.0</v>
      </c>
      <c r="F495" s="57">
        <v>0.2978</v>
      </c>
      <c r="G495" s="72">
        <v>0.154</v>
      </c>
      <c r="I495" s="33">
        <f t="shared" si="1"/>
        <v>0.9337662338</v>
      </c>
    </row>
    <row r="496">
      <c r="A496" s="70">
        <v>44684.0</v>
      </c>
      <c r="B496" s="57">
        <v>2010.0</v>
      </c>
      <c r="C496" s="57">
        <v>2.0</v>
      </c>
      <c r="D496" s="57" t="s">
        <v>195</v>
      </c>
      <c r="E496" s="57">
        <v>0.0</v>
      </c>
      <c r="F496" s="57">
        <v>0.9331</v>
      </c>
      <c r="G496" s="57">
        <v>0.4825</v>
      </c>
      <c r="H496" s="57" t="s">
        <v>199</v>
      </c>
      <c r="I496" s="33">
        <f t="shared" si="1"/>
        <v>0.9338860104</v>
      </c>
    </row>
    <row r="497">
      <c r="A497" s="70">
        <v>44685.0</v>
      </c>
      <c r="B497" s="57">
        <v>2377.0</v>
      </c>
      <c r="C497" s="57">
        <v>1.0</v>
      </c>
      <c r="D497" s="57" t="s">
        <v>178</v>
      </c>
      <c r="E497" s="57">
        <v>1.0</v>
      </c>
      <c r="F497" s="57">
        <v>0.4754</v>
      </c>
      <c r="G497" s="57">
        <v>0.2458</v>
      </c>
      <c r="I497" s="33">
        <f t="shared" si="1"/>
        <v>0.9340927583</v>
      </c>
    </row>
    <row r="498">
      <c r="A498" s="70">
        <v>44704.0</v>
      </c>
      <c r="B498" s="57">
        <v>2028.0</v>
      </c>
      <c r="C498" s="57">
        <v>2.0</v>
      </c>
      <c r="D498" s="57" t="s">
        <v>178</v>
      </c>
      <c r="E498" s="57">
        <v>1.0</v>
      </c>
      <c r="F498" s="57">
        <v>0.1087</v>
      </c>
      <c r="G498" s="57">
        <v>0.0562</v>
      </c>
      <c r="I498" s="33">
        <f t="shared" si="1"/>
        <v>0.9341637011</v>
      </c>
    </row>
    <row r="499">
      <c r="A499" s="70">
        <v>44704.0</v>
      </c>
      <c r="B499" s="57">
        <v>2360.0</v>
      </c>
      <c r="C499" s="57">
        <v>1.0</v>
      </c>
      <c r="D499" s="57" t="s">
        <v>178</v>
      </c>
      <c r="E499" s="57">
        <v>1.0</v>
      </c>
      <c r="F499" s="57">
        <v>0.1567</v>
      </c>
      <c r="G499" s="57">
        <v>0.081</v>
      </c>
      <c r="I499" s="33">
        <f t="shared" si="1"/>
        <v>0.9345679012</v>
      </c>
    </row>
    <row r="500">
      <c r="A500" s="70">
        <v>44665.0</v>
      </c>
      <c r="B500" s="57">
        <v>2377.0</v>
      </c>
      <c r="C500" s="57">
        <v>1.0</v>
      </c>
      <c r="D500" s="57" t="s">
        <v>178</v>
      </c>
      <c r="E500" s="57">
        <v>1.0</v>
      </c>
      <c r="F500" s="57">
        <v>0.7245</v>
      </c>
      <c r="G500" s="57">
        <v>0.3745</v>
      </c>
      <c r="H500" s="57" t="s">
        <v>194</v>
      </c>
      <c r="I500" s="33">
        <f t="shared" si="1"/>
        <v>0.9345794393</v>
      </c>
    </row>
    <row r="501">
      <c r="A501" s="70">
        <v>44684.0</v>
      </c>
      <c r="B501" s="57">
        <v>2343.0</v>
      </c>
      <c r="C501" s="57">
        <v>1.0</v>
      </c>
      <c r="D501" s="57" t="s">
        <v>195</v>
      </c>
      <c r="E501" s="57">
        <v>0.0</v>
      </c>
      <c r="F501" s="57">
        <v>4.1228</v>
      </c>
      <c r="G501" s="57">
        <v>2.131</v>
      </c>
      <c r="H501" s="57" t="s">
        <v>199</v>
      </c>
      <c r="I501" s="33">
        <f t="shared" si="1"/>
        <v>0.9346785547</v>
      </c>
    </row>
    <row r="502">
      <c r="A502" s="70">
        <v>44665.0</v>
      </c>
      <c r="B502" s="57">
        <v>2379.0</v>
      </c>
      <c r="C502" s="57">
        <v>2.0</v>
      </c>
      <c r="D502" s="57" t="s">
        <v>178</v>
      </c>
      <c r="E502" s="57">
        <v>1.0</v>
      </c>
      <c r="F502" s="57">
        <v>1.2313</v>
      </c>
      <c r="G502" s="57">
        <v>0.6363</v>
      </c>
      <c r="H502" s="57" t="s">
        <v>194</v>
      </c>
      <c r="I502" s="33">
        <f t="shared" si="1"/>
        <v>0.9350935094</v>
      </c>
    </row>
    <row r="503">
      <c r="A503" s="70">
        <v>44650.0</v>
      </c>
      <c r="B503" s="57">
        <v>2376.0</v>
      </c>
      <c r="C503" s="57">
        <v>3.0</v>
      </c>
      <c r="D503" s="57" t="s">
        <v>178</v>
      </c>
      <c r="E503" s="57" t="s">
        <v>60</v>
      </c>
      <c r="F503" s="57">
        <v>0.2343</v>
      </c>
      <c r="G503" s="57">
        <v>0.121</v>
      </c>
      <c r="H503" s="57" t="s">
        <v>194</v>
      </c>
      <c r="I503" s="33">
        <f t="shared" si="1"/>
        <v>0.9363636364</v>
      </c>
    </row>
    <row r="504">
      <c r="A504" s="70">
        <v>44704.0</v>
      </c>
      <c r="B504" s="57">
        <v>2031.0</v>
      </c>
      <c r="C504" s="57">
        <v>3.0</v>
      </c>
      <c r="D504" s="57" t="s">
        <v>178</v>
      </c>
      <c r="E504" s="57">
        <v>1.0</v>
      </c>
      <c r="F504" s="57">
        <v>0.5695</v>
      </c>
      <c r="G504" s="57">
        <v>0.2941</v>
      </c>
      <c r="I504" s="33">
        <f t="shared" si="1"/>
        <v>0.936416185</v>
      </c>
    </row>
    <row r="505">
      <c r="A505" s="70">
        <v>44708.0</v>
      </c>
      <c r="B505" s="57">
        <v>2085.0</v>
      </c>
      <c r="C505" s="57">
        <v>3.0</v>
      </c>
      <c r="D505" s="57" t="s">
        <v>178</v>
      </c>
      <c r="E505" s="57">
        <v>0.0</v>
      </c>
      <c r="F505" s="57">
        <v>0.031</v>
      </c>
      <c r="G505" s="57">
        <v>0.016</v>
      </c>
      <c r="H505" s="57" t="s">
        <v>196</v>
      </c>
      <c r="I505" s="33">
        <f t="shared" si="1"/>
        <v>0.9375</v>
      </c>
    </row>
    <row r="506">
      <c r="A506" s="70">
        <v>44690.0</v>
      </c>
      <c r="B506" s="57">
        <v>2022.0</v>
      </c>
      <c r="C506" s="57">
        <v>1.0</v>
      </c>
      <c r="D506" s="57" t="s">
        <v>195</v>
      </c>
      <c r="E506" s="57">
        <v>0.0</v>
      </c>
      <c r="F506" s="57">
        <v>1.3589</v>
      </c>
      <c r="G506" s="57">
        <v>0.7013</v>
      </c>
      <c r="I506" s="33">
        <f t="shared" si="1"/>
        <v>0.9376871524</v>
      </c>
    </row>
    <row r="507">
      <c r="A507" s="70">
        <v>44684.0</v>
      </c>
      <c r="B507" s="57">
        <v>2346.0</v>
      </c>
      <c r="C507" s="57">
        <v>1.0</v>
      </c>
      <c r="D507" s="57" t="s">
        <v>195</v>
      </c>
      <c r="E507" s="57">
        <v>0.0</v>
      </c>
      <c r="F507" s="57">
        <v>0.4463</v>
      </c>
      <c r="G507" s="57">
        <v>0.2303</v>
      </c>
      <c r="H507" s="57" t="s">
        <v>199</v>
      </c>
      <c r="I507" s="33">
        <f t="shared" si="1"/>
        <v>0.9379070777</v>
      </c>
    </row>
    <row r="508">
      <c r="A508" s="70">
        <v>44684.0</v>
      </c>
      <c r="B508" s="57">
        <v>2010.0</v>
      </c>
      <c r="C508" s="57">
        <v>3.0</v>
      </c>
      <c r="D508" s="57" t="s">
        <v>195</v>
      </c>
      <c r="E508" s="57">
        <v>0.0</v>
      </c>
      <c r="F508" s="57">
        <v>1.1733</v>
      </c>
      <c r="G508" s="57">
        <v>0.6053</v>
      </c>
      <c r="H508" s="57" t="s">
        <v>199</v>
      </c>
      <c r="I508" s="33">
        <f t="shared" si="1"/>
        <v>0.938377664</v>
      </c>
    </row>
    <row r="509">
      <c r="A509" s="70">
        <v>44684.0</v>
      </c>
      <c r="B509" s="57">
        <v>2347.0</v>
      </c>
      <c r="C509" s="57">
        <v>2.0</v>
      </c>
      <c r="D509" s="57" t="s">
        <v>195</v>
      </c>
      <c r="E509" s="57">
        <v>0.0</v>
      </c>
      <c r="F509" s="57">
        <v>0.9126</v>
      </c>
      <c r="G509" s="57">
        <v>0.4707</v>
      </c>
      <c r="H509" s="57" t="s">
        <v>199</v>
      </c>
      <c r="I509" s="33">
        <f t="shared" si="1"/>
        <v>0.9388145315</v>
      </c>
    </row>
    <row r="510">
      <c r="A510" s="70">
        <v>44690.0</v>
      </c>
      <c r="B510" s="57">
        <v>2024.0</v>
      </c>
      <c r="C510" s="57">
        <v>1.0</v>
      </c>
      <c r="D510" s="57" t="s">
        <v>195</v>
      </c>
      <c r="E510" s="57">
        <v>0.0</v>
      </c>
      <c r="F510" s="57">
        <v>1.8365</v>
      </c>
      <c r="G510" s="57">
        <v>0.947</v>
      </c>
      <c r="I510" s="33">
        <f t="shared" si="1"/>
        <v>0.939281943</v>
      </c>
    </row>
    <row r="511">
      <c r="A511" s="70">
        <v>44708.0</v>
      </c>
      <c r="B511" s="57">
        <v>1478.0</v>
      </c>
      <c r="C511" s="57">
        <v>2.0</v>
      </c>
      <c r="D511" s="57" t="s">
        <v>195</v>
      </c>
      <c r="E511" s="57">
        <v>0.0</v>
      </c>
      <c r="F511" s="57">
        <v>0.735</v>
      </c>
      <c r="G511" s="57">
        <v>0.379</v>
      </c>
      <c r="H511" s="57" t="s">
        <v>196</v>
      </c>
      <c r="I511" s="33">
        <f t="shared" si="1"/>
        <v>0.9393139842</v>
      </c>
    </row>
    <row r="512">
      <c r="A512" s="70">
        <v>44704.0</v>
      </c>
      <c r="B512" s="57">
        <v>2367.0</v>
      </c>
      <c r="C512" s="57">
        <v>1.0</v>
      </c>
      <c r="D512" s="57" t="s">
        <v>178</v>
      </c>
      <c r="E512" s="57">
        <v>1.0</v>
      </c>
      <c r="F512" s="57">
        <v>0.3452</v>
      </c>
      <c r="G512" s="57">
        <v>0.178</v>
      </c>
      <c r="I512" s="33">
        <f t="shared" si="1"/>
        <v>0.9393258427</v>
      </c>
    </row>
    <row r="513">
      <c r="A513" s="70">
        <v>44690.0</v>
      </c>
      <c r="B513" s="57">
        <v>2025.0</v>
      </c>
      <c r="C513" s="57">
        <v>3.0</v>
      </c>
      <c r="D513" s="57" t="s">
        <v>178</v>
      </c>
      <c r="E513" s="57">
        <v>1.0</v>
      </c>
      <c r="F513" s="57">
        <v>0.4827</v>
      </c>
      <c r="G513" s="57">
        <v>0.2489</v>
      </c>
      <c r="I513" s="33">
        <f t="shared" si="1"/>
        <v>0.9393330655</v>
      </c>
    </row>
    <row r="514">
      <c r="A514" s="70">
        <v>44704.0</v>
      </c>
      <c r="B514" s="57">
        <v>2367.0</v>
      </c>
      <c r="C514" s="57">
        <v>1.0</v>
      </c>
      <c r="D514" s="57" t="s">
        <v>195</v>
      </c>
      <c r="E514" s="57">
        <v>0.0</v>
      </c>
      <c r="F514" s="57">
        <v>0.5783</v>
      </c>
      <c r="G514" s="57">
        <v>0.298</v>
      </c>
      <c r="I514" s="33">
        <f t="shared" si="1"/>
        <v>0.9406040268</v>
      </c>
    </row>
    <row r="515">
      <c r="A515" s="70">
        <v>44684.0</v>
      </c>
      <c r="B515" s="57">
        <v>2081.0</v>
      </c>
      <c r="C515" s="57">
        <v>1.0</v>
      </c>
      <c r="D515" s="57" t="s">
        <v>195</v>
      </c>
      <c r="E515" s="57">
        <v>0.0</v>
      </c>
      <c r="F515" s="57">
        <v>0.118</v>
      </c>
      <c r="G515" s="57">
        <v>0.0608</v>
      </c>
      <c r="H515" s="57" t="s">
        <v>199</v>
      </c>
      <c r="I515" s="33">
        <f t="shared" si="1"/>
        <v>0.9407894737</v>
      </c>
    </row>
    <row r="516">
      <c r="A516" s="70">
        <v>44650.0</v>
      </c>
      <c r="B516" s="57">
        <v>2380.0</v>
      </c>
      <c r="C516" s="57">
        <v>3.0</v>
      </c>
      <c r="D516" s="57" t="s">
        <v>178</v>
      </c>
      <c r="E516" s="57">
        <v>1.0</v>
      </c>
      <c r="F516" s="57">
        <v>0.5144</v>
      </c>
      <c r="G516" s="57">
        <v>0.265</v>
      </c>
      <c r="H516" s="57" t="s">
        <v>194</v>
      </c>
      <c r="I516" s="33">
        <f t="shared" si="1"/>
        <v>0.9411320755</v>
      </c>
    </row>
    <row r="517">
      <c r="A517" s="70">
        <v>44665.0</v>
      </c>
      <c r="B517" s="57">
        <v>2383.0</v>
      </c>
      <c r="C517" s="57">
        <v>2.0</v>
      </c>
      <c r="D517" s="57" t="s">
        <v>178</v>
      </c>
      <c r="E517" s="57">
        <v>0.0</v>
      </c>
      <c r="F517" s="57">
        <v>0.1652</v>
      </c>
      <c r="G517" s="57">
        <v>0.0851</v>
      </c>
      <c r="H517" s="57" t="s">
        <v>194</v>
      </c>
      <c r="I517" s="33">
        <f t="shared" si="1"/>
        <v>0.9412455934</v>
      </c>
    </row>
    <row r="518">
      <c r="A518" s="70">
        <v>44685.0</v>
      </c>
      <c r="B518" s="57">
        <v>2301.0</v>
      </c>
      <c r="C518" s="57">
        <v>2.0</v>
      </c>
      <c r="D518" s="57" t="s">
        <v>178</v>
      </c>
      <c r="E518" s="57">
        <v>1.0</v>
      </c>
      <c r="F518" s="57">
        <v>0.2107</v>
      </c>
      <c r="G518" s="57">
        <v>0.1085</v>
      </c>
      <c r="I518" s="33">
        <f t="shared" si="1"/>
        <v>0.9419354839</v>
      </c>
    </row>
    <row r="519">
      <c r="A519" s="70">
        <v>44650.0</v>
      </c>
      <c r="B519" s="57">
        <v>2377.0</v>
      </c>
      <c r="C519" s="57">
        <v>3.0</v>
      </c>
      <c r="D519" s="57" t="s">
        <v>178</v>
      </c>
      <c r="E519" s="57" t="s">
        <v>60</v>
      </c>
      <c r="F519" s="57">
        <v>0.439</v>
      </c>
      <c r="G519" s="57">
        <v>0.226</v>
      </c>
      <c r="H519" s="57" t="s">
        <v>194</v>
      </c>
      <c r="I519" s="33">
        <f t="shared" si="1"/>
        <v>0.9424778761</v>
      </c>
    </row>
    <row r="520">
      <c r="A520" s="70">
        <v>44706.0</v>
      </c>
      <c r="B520" s="57">
        <v>2011.0</v>
      </c>
      <c r="C520" s="57">
        <v>3.0</v>
      </c>
      <c r="D520" s="57" t="s">
        <v>195</v>
      </c>
      <c r="E520" s="57">
        <v>0.0</v>
      </c>
      <c r="F520" s="57">
        <v>0.781</v>
      </c>
      <c r="G520" s="57">
        <v>0.402</v>
      </c>
      <c r="H520" s="57" t="s">
        <v>196</v>
      </c>
      <c r="I520" s="33">
        <f t="shared" si="1"/>
        <v>0.9427860697</v>
      </c>
    </row>
    <row r="521">
      <c r="A521" s="70">
        <v>44706.0</v>
      </c>
      <c r="B521" s="57">
        <v>2009.0</v>
      </c>
      <c r="C521" s="57">
        <v>2.0</v>
      </c>
      <c r="D521" s="57" t="s">
        <v>178</v>
      </c>
      <c r="E521" s="57">
        <v>1.0</v>
      </c>
      <c r="F521" s="57">
        <v>0.2682</v>
      </c>
      <c r="G521" s="57">
        <v>0.138</v>
      </c>
      <c r="H521" s="57" t="s">
        <v>196</v>
      </c>
      <c r="I521" s="33">
        <f t="shared" si="1"/>
        <v>0.9434782609</v>
      </c>
    </row>
    <row r="522">
      <c r="A522" s="70">
        <v>44684.0</v>
      </c>
      <c r="B522" s="57">
        <v>2347.0</v>
      </c>
      <c r="C522" s="57">
        <v>1.0</v>
      </c>
      <c r="D522" s="57" t="s">
        <v>195</v>
      </c>
      <c r="E522" s="57">
        <v>0.0</v>
      </c>
      <c r="F522" s="57">
        <v>1.2466</v>
      </c>
      <c r="G522" s="57">
        <v>0.6414</v>
      </c>
      <c r="H522" s="57" t="s">
        <v>199</v>
      </c>
      <c r="I522" s="33">
        <f t="shared" si="1"/>
        <v>0.9435609604</v>
      </c>
    </row>
    <row r="523">
      <c r="A523" s="70">
        <v>44706.0</v>
      </c>
      <c r="B523" s="57">
        <v>2011.0</v>
      </c>
      <c r="C523" s="57">
        <v>2.0</v>
      </c>
      <c r="D523" s="57" t="s">
        <v>195</v>
      </c>
      <c r="E523" s="57">
        <v>0.0</v>
      </c>
      <c r="F523" s="57">
        <v>0.5814</v>
      </c>
      <c r="G523" s="57">
        <v>0.299</v>
      </c>
      <c r="H523" s="57" t="s">
        <v>196</v>
      </c>
      <c r="I523" s="33">
        <f t="shared" si="1"/>
        <v>0.9444816054</v>
      </c>
    </row>
    <row r="524">
      <c r="A524" s="70">
        <v>44685.0</v>
      </c>
      <c r="B524" s="57">
        <v>2379.0</v>
      </c>
      <c r="C524" s="57">
        <v>3.0</v>
      </c>
      <c r="D524" s="57" t="s">
        <v>195</v>
      </c>
      <c r="E524" s="57">
        <v>0.0</v>
      </c>
      <c r="F524" s="57">
        <v>0.7016</v>
      </c>
      <c r="G524" s="57">
        <v>0.3608</v>
      </c>
      <c r="I524" s="33">
        <f t="shared" si="1"/>
        <v>0.9445676275</v>
      </c>
    </row>
    <row r="525">
      <c r="A525" s="70">
        <v>44690.0</v>
      </c>
      <c r="B525" s="57">
        <v>2021.0</v>
      </c>
      <c r="C525" s="57">
        <v>1.0</v>
      </c>
      <c r="D525" s="57" t="s">
        <v>195</v>
      </c>
      <c r="E525" s="57">
        <v>0.0</v>
      </c>
      <c r="F525" s="57">
        <v>1.0132</v>
      </c>
      <c r="G525" s="72">
        <v>0.521</v>
      </c>
      <c r="I525" s="33">
        <f t="shared" si="1"/>
        <v>0.9447216891</v>
      </c>
    </row>
    <row r="526">
      <c r="A526" s="70">
        <v>44684.0</v>
      </c>
      <c r="B526" s="57">
        <v>2364.0</v>
      </c>
      <c r="C526" s="57">
        <v>1.0</v>
      </c>
      <c r="D526" s="57" t="s">
        <v>195</v>
      </c>
      <c r="E526" s="57">
        <v>0.0</v>
      </c>
      <c r="F526" s="57">
        <v>2.9396</v>
      </c>
      <c r="G526" s="57">
        <v>1.5115</v>
      </c>
      <c r="H526" s="57" t="s">
        <v>199</v>
      </c>
      <c r="I526" s="33">
        <f t="shared" si="1"/>
        <v>0.9448230235</v>
      </c>
    </row>
    <row r="527">
      <c r="A527" s="70">
        <v>44706.0</v>
      </c>
      <c r="B527" s="57">
        <v>2009.0</v>
      </c>
      <c r="C527" s="57">
        <v>1.0</v>
      </c>
      <c r="D527" s="57" t="s">
        <v>178</v>
      </c>
      <c r="E527" s="57">
        <v>1.0</v>
      </c>
      <c r="F527" s="57">
        <v>0.4376</v>
      </c>
      <c r="G527" s="57">
        <v>0.225</v>
      </c>
      <c r="H527" s="57" t="s">
        <v>196</v>
      </c>
      <c r="I527" s="33">
        <f t="shared" si="1"/>
        <v>0.9448888889</v>
      </c>
    </row>
    <row r="528">
      <c r="A528" s="70">
        <v>44690.0</v>
      </c>
      <c r="B528" s="57">
        <v>2030.0</v>
      </c>
      <c r="C528" s="57">
        <v>3.0</v>
      </c>
      <c r="D528" s="57" t="s">
        <v>178</v>
      </c>
      <c r="E528" s="57">
        <v>1.0</v>
      </c>
      <c r="F528" s="57">
        <v>0.2749</v>
      </c>
      <c r="G528" s="57">
        <v>0.1413</v>
      </c>
      <c r="I528" s="33">
        <f t="shared" si="1"/>
        <v>0.9455060156</v>
      </c>
    </row>
    <row r="529">
      <c r="A529" s="70">
        <v>44706.0</v>
      </c>
      <c r="B529" s="57">
        <v>2010.0</v>
      </c>
      <c r="C529" s="57">
        <v>3.0</v>
      </c>
      <c r="D529" s="57" t="s">
        <v>195</v>
      </c>
      <c r="E529" s="57">
        <v>0.0</v>
      </c>
      <c r="F529" s="57">
        <v>2.3777</v>
      </c>
      <c r="G529" s="57">
        <v>1.222</v>
      </c>
      <c r="H529" s="57" t="s">
        <v>196</v>
      </c>
      <c r="I529" s="33">
        <f t="shared" si="1"/>
        <v>0.9457446809</v>
      </c>
    </row>
    <row r="530">
      <c r="A530" s="70">
        <v>44706.0</v>
      </c>
      <c r="B530" s="57">
        <v>2381.0</v>
      </c>
      <c r="C530" s="57">
        <v>2.0</v>
      </c>
      <c r="D530" s="57" t="s">
        <v>195</v>
      </c>
      <c r="E530" s="57">
        <v>0.0</v>
      </c>
      <c r="F530" s="57">
        <v>1.6365</v>
      </c>
      <c r="G530" s="57">
        <v>0.841</v>
      </c>
      <c r="H530" s="57" t="s">
        <v>196</v>
      </c>
      <c r="I530" s="33">
        <f t="shared" si="1"/>
        <v>0.9458977408</v>
      </c>
    </row>
    <row r="531">
      <c r="A531" s="70">
        <v>44706.0</v>
      </c>
      <c r="B531" s="57">
        <v>2371.0</v>
      </c>
      <c r="C531" s="57">
        <v>3.0</v>
      </c>
      <c r="D531" s="57" t="s">
        <v>178</v>
      </c>
      <c r="E531" s="57">
        <v>0.0</v>
      </c>
      <c r="F531" s="57">
        <v>0.0253</v>
      </c>
      <c r="G531" s="57">
        <v>0.013</v>
      </c>
      <c r="H531" s="57" t="s">
        <v>196</v>
      </c>
      <c r="I531" s="33">
        <f t="shared" si="1"/>
        <v>0.9461538462</v>
      </c>
    </row>
    <row r="532">
      <c r="A532" s="70">
        <v>44706.0</v>
      </c>
      <c r="B532" s="57">
        <v>2024.0</v>
      </c>
      <c r="C532" s="57">
        <v>2.0</v>
      </c>
      <c r="D532" s="57" t="s">
        <v>178</v>
      </c>
      <c r="E532" s="57">
        <v>1.0</v>
      </c>
      <c r="F532" s="57">
        <v>0.1616</v>
      </c>
      <c r="G532" s="57">
        <v>0.083</v>
      </c>
      <c r="H532" s="57" t="s">
        <v>196</v>
      </c>
      <c r="I532" s="33">
        <f t="shared" si="1"/>
        <v>0.9469879518</v>
      </c>
    </row>
    <row r="533">
      <c r="A533" s="70">
        <v>44685.0</v>
      </c>
      <c r="B533" s="57">
        <v>2375.0</v>
      </c>
      <c r="C533" s="57">
        <v>3.0</v>
      </c>
      <c r="D533" s="57" t="s">
        <v>178</v>
      </c>
      <c r="E533" s="57">
        <v>1.0</v>
      </c>
      <c r="F533" s="57">
        <v>0.1578</v>
      </c>
      <c r="G533" s="57">
        <v>0.081</v>
      </c>
      <c r="I533" s="33">
        <f t="shared" si="1"/>
        <v>0.9481481481</v>
      </c>
    </row>
    <row r="534">
      <c r="A534" s="70">
        <v>44684.0</v>
      </c>
      <c r="B534" s="57">
        <v>2364.0</v>
      </c>
      <c r="C534" s="57">
        <v>1.0</v>
      </c>
      <c r="D534" s="57" t="s">
        <v>178</v>
      </c>
      <c r="E534" s="57">
        <v>0.0</v>
      </c>
      <c r="F534" s="57">
        <v>0.4489</v>
      </c>
      <c r="G534" s="57">
        <v>0.2304</v>
      </c>
      <c r="H534" s="57" t="s">
        <v>199</v>
      </c>
      <c r="I534" s="33">
        <f t="shared" si="1"/>
        <v>0.9483506944</v>
      </c>
    </row>
    <row r="535">
      <c r="A535" s="70">
        <v>44690.0</v>
      </c>
      <c r="B535" s="57">
        <v>2024.0</v>
      </c>
      <c r="C535" s="57">
        <v>1.0</v>
      </c>
      <c r="D535" s="57" t="s">
        <v>178</v>
      </c>
      <c r="E535" s="57">
        <v>1.0</v>
      </c>
      <c r="F535" s="57">
        <v>0.2943</v>
      </c>
      <c r="G535" s="57">
        <v>0.151</v>
      </c>
      <c r="I535" s="33">
        <f t="shared" si="1"/>
        <v>0.9490066225</v>
      </c>
    </row>
    <row r="536">
      <c r="A536" s="70">
        <v>44706.0</v>
      </c>
      <c r="B536" s="57">
        <v>2011.0</v>
      </c>
      <c r="C536" s="57">
        <v>3.0</v>
      </c>
      <c r="D536" s="57" t="s">
        <v>178</v>
      </c>
      <c r="E536" s="57">
        <v>1.0</v>
      </c>
      <c r="F536" s="57">
        <v>0.5633</v>
      </c>
      <c r="G536" s="57">
        <v>0.289</v>
      </c>
      <c r="H536" s="57" t="s">
        <v>196</v>
      </c>
      <c r="I536" s="33">
        <f t="shared" si="1"/>
        <v>0.9491349481</v>
      </c>
    </row>
    <row r="537">
      <c r="A537" s="70">
        <v>44704.0</v>
      </c>
      <c r="B537" s="57">
        <v>2384.0</v>
      </c>
      <c r="C537" s="57">
        <v>2.0</v>
      </c>
      <c r="D537" s="57" t="s">
        <v>178</v>
      </c>
      <c r="E537" s="57">
        <v>0.0</v>
      </c>
      <c r="F537" s="57">
        <v>0.1419</v>
      </c>
      <c r="G537" s="57">
        <v>0.0728</v>
      </c>
      <c r="I537" s="33">
        <f t="shared" si="1"/>
        <v>0.9491758242</v>
      </c>
    </row>
    <row r="538">
      <c r="A538" s="70">
        <v>44685.0</v>
      </c>
      <c r="B538" s="57">
        <v>2011.0</v>
      </c>
      <c r="C538" s="57">
        <v>2.0</v>
      </c>
      <c r="D538" s="57" t="s">
        <v>195</v>
      </c>
      <c r="E538" s="57">
        <v>0.0</v>
      </c>
      <c r="F538" s="57">
        <v>0.7998</v>
      </c>
      <c r="G538" s="57">
        <v>0.4103</v>
      </c>
      <c r="I538" s="33">
        <f t="shared" si="1"/>
        <v>0.9493053863</v>
      </c>
    </row>
    <row r="539">
      <c r="A539" s="70">
        <v>44684.0</v>
      </c>
      <c r="B539" s="57">
        <v>2010.0</v>
      </c>
      <c r="C539" s="57">
        <v>1.0</v>
      </c>
      <c r="D539" s="57" t="s">
        <v>195</v>
      </c>
      <c r="E539" s="57">
        <v>0.0</v>
      </c>
      <c r="F539" s="57">
        <v>1.7985</v>
      </c>
      <c r="G539" s="57">
        <v>0.9225</v>
      </c>
      <c r="H539" s="57" t="s">
        <v>199</v>
      </c>
      <c r="I539" s="33">
        <f t="shared" si="1"/>
        <v>0.9495934959</v>
      </c>
    </row>
    <row r="540">
      <c r="A540" s="70">
        <v>44690.0</v>
      </c>
      <c r="B540" s="57">
        <v>2031.0</v>
      </c>
      <c r="C540" s="57">
        <v>1.0</v>
      </c>
      <c r="D540" s="57" t="s">
        <v>195</v>
      </c>
      <c r="E540" s="57">
        <v>0.0</v>
      </c>
      <c r="F540" s="57">
        <v>1.0939</v>
      </c>
      <c r="G540" s="57">
        <v>0.561</v>
      </c>
      <c r="I540" s="33">
        <f t="shared" si="1"/>
        <v>0.9499108734</v>
      </c>
    </row>
    <row r="541">
      <c r="A541" s="70">
        <v>44706.0</v>
      </c>
      <c r="B541" s="57">
        <v>2009.0</v>
      </c>
      <c r="C541" s="57">
        <v>2.0</v>
      </c>
      <c r="D541" s="57" t="s">
        <v>195</v>
      </c>
      <c r="E541" s="57">
        <v>0.0</v>
      </c>
      <c r="F541" s="57">
        <v>0.7977</v>
      </c>
      <c r="G541" s="57">
        <v>0.409</v>
      </c>
      <c r="H541" s="57" t="s">
        <v>196</v>
      </c>
      <c r="I541" s="33">
        <f t="shared" si="1"/>
        <v>0.9503667482</v>
      </c>
    </row>
    <row r="542">
      <c r="A542" s="70">
        <v>44685.0</v>
      </c>
      <c r="B542" s="57">
        <v>2375.0</v>
      </c>
      <c r="C542" s="57">
        <v>2.0</v>
      </c>
      <c r="D542" s="57" t="s">
        <v>195</v>
      </c>
      <c r="E542" s="57">
        <v>0.0</v>
      </c>
      <c r="F542" s="57">
        <v>0.7164</v>
      </c>
      <c r="G542" s="57">
        <v>0.367</v>
      </c>
      <c r="I542" s="33">
        <f t="shared" si="1"/>
        <v>0.9520435967</v>
      </c>
    </row>
    <row r="543">
      <c r="A543" s="70">
        <v>44706.0</v>
      </c>
      <c r="B543" s="57">
        <v>2023.0</v>
      </c>
      <c r="C543" s="57">
        <v>1.0</v>
      </c>
      <c r="D543" s="57" t="s">
        <v>178</v>
      </c>
      <c r="E543" s="57">
        <v>0.0</v>
      </c>
      <c r="F543" s="57">
        <v>0.1507</v>
      </c>
      <c r="G543" s="57">
        <v>0.0772</v>
      </c>
      <c r="H543" s="57" t="s">
        <v>196</v>
      </c>
      <c r="I543" s="33">
        <f t="shared" si="1"/>
        <v>0.9520725389</v>
      </c>
    </row>
    <row r="544">
      <c r="A544" s="70">
        <v>44704.0</v>
      </c>
      <c r="B544" s="57">
        <v>2360.0</v>
      </c>
      <c r="C544" s="57">
        <v>3.0</v>
      </c>
      <c r="D544" s="57" t="s">
        <v>195</v>
      </c>
      <c r="E544" s="57">
        <v>0.0</v>
      </c>
      <c r="F544" s="57">
        <v>2.0829</v>
      </c>
      <c r="G544" s="57">
        <v>1.067</v>
      </c>
      <c r="I544" s="33">
        <f t="shared" si="1"/>
        <v>0.952108716</v>
      </c>
    </row>
    <row r="545">
      <c r="A545" s="70">
        <v>44685.0</v>
      </c>
      <c r="B545" s="57">
        <v>2379.0</v>
      </c>
      <c r="C545" s="57">
        <v>2.0</v>
      </c>
      <c r="D545" s="57" t="s">
        <v>195</v>
      </c>
      <c r="E545" s="57">
        <v>0.0</v>
      </c>
      <c r="F545" s="57">
        <v>1.4753</v>
      </c>
      <c r="G545" s="57">
        <v>0.7557</v>
      </c>
      <c r="I545" s="33">
        <f t="shared" si="1"/>
        <v>0.9522297208</v>
      </c>
    </row>
    <row r="546">
      <c r="A546" s="70">
        <v>44650.0</v>
      </c>
      <c r="B546" s="57">
        <v>2301.0</v>
      </c>
      <c r="C546" s="57">
        <v>3.0</v>
      </c>
      <c r="D546" s="57" t="s">
        <v>178</v>
      </c>
      <c r="E546" s="57" t="s">
        <v>60</v>
      </c>
      <c r="F546" s="57">
        <v>0.1074</v>
      </c>
      <c r="G546" s="57">
        <v>0.055</v>
      </c>
      <c r="H546" s="57" t="s">
        <v>194</v>
      </c>
      <c r="I546" s="33">
        <f t="shared" si="1"/>
        <v>0.9527272727</v>
      </c>
    </row>
    <row r="547">
      <c r="A547" s="70">
        <v>44684.0</v>
      </c>
      <c r="B547" s="57">
        <v>2347.0</v>
      </c>
      <c r="C547" s="57">
        <v>2.0</v>
      </c>
      <c r="D547" s="57" t="s">
        <v>178</v>
      </c>
      <c r="E547" s="57">
        <v>1.0</v>
      </c>
      <c r="F547" s="57">
        <v>0.24</v>
      </c>
      <c r="G547" s="57">
        <v>0.1229</v>
      </c>
      <c r="H547" s="57" t="s">
        <v>199</v>
      </c>
      <c r="I547" s="33">
        <f t="shared" si="1"/>
        <v>0.9528071603</v>
      </c>
    </row>
    <row r="548">
      <c r="A548" s="70">
        <v>44685.0</v>
      </c>
      <c r="B548" s="57">
        <v>2371.0</v>
      </c>
      <c r="C548" s="57">
        <v>2.0</v>
      </c>
      <c r="D548" s="57" t="s">
        <v>178</v>
      </c>
      <c r="E548" s="57">
        <v>1.0</v>
      </c>
      <c r="F548" s="57">
        <v>0.184</v>
      </c>
      <c r="G548" s="57">
        <v>0.0942</v>
      </c>
      <c r="I548" s="33">
        <f t="shared" si="1"/>
        <v>0.9532908705</v>
      </c>
    </row>
    <row r="549">
      <c r="A549" s="70">
        <v>44685.0</v>
      </c>
      <c r="B549" s="57">
        <v>2383.0</v>
      </c>
      <c r="C549" s="57">
        <v>3.0</v>
      </c>
      <c r="D549" s="57" t="s">
        <v>178</v>
      </c>
      <c r="E549" s="57">
        <v>0.0</v>
      </c>
      <c r="F549" s="57">
        <v>0.0508</v>
      </c>
      <c r="G549" s="57">
        <v>0.026</v>
      </c>
      <c r="I549" s="33">
        <f t="shared" si="1"/>
        <v>0.9538461538</v>
      </c>
    </row>
    <row r="550">
      <c r="A550" s="70">
        <v>44690.0</v>
      </c>
      <c r="B550" s="57">
        <v>2013.0</v>
      </c>
      <c r="C550" s="57">
        <v>3.0</v>
      </c>
      <c r="D550" s="57" t="s">
        <v>195</v>
      </c>
      <c r="E550" s="57">
        <v>0.0</v>
      </c>
      <c r="F550" s="57">
        <v>0.5062</v>
      </c>
      <c r="G550" s="57">
        <v>0.259</v>
      </c>
      <c r="I550" s="33">
        <f t="shared" si="1"/>
        <v>0.9544401544</v>
      </c>
    </row>
    <row r="551">
      <c r="A551" s="70">
        <v>44704.0</v>
      </c>
      <c r="B551" s="57">
        <v>2365.0</v>
      </c>
      <c r="C551" s="57">
        <v>1.0</v>
      </c>
      <c r="D551" s="57" t="s">
        <v>178</v>
      </c>
      <c r="E551" s="57">
        <v>0.0</v>
      </c>
      <c r="F551" s="57">
        <v>0.0782</v>
      </c>
      <c r="G551" s="57">
        <v>0.04</v>
      </c>
      <c r="I551" s="33">
        <f t="shared" si="1"/>
        <v>0.955</v>
      </c>
    </row>
    <row r="552">
      <c r="A552" s="70">
        <v>44706.0</v>
      </c>
      <c r="B552" s="57">
        <v>2331.0</v>
      </c>
      <c r="C552" s="57">
        <v>1.0</v>
      </c>
      <c r="D552" s="57" t="s">
        <v>178</v>
      </c>
      <c r="E552" s="57">
        <v>0.0</v>
      </c>
      <c r="F552" s="57">
        <v>0.1545</v>
      </c>
      <c r="G552" s="57">
        <v>0.079</v>
      </c>
      <c r="H552" s="57" t="s">
        <v>196</v>
      </c>
      <c r="I552" s="33">
        <f t="shared" si="1"/>
        <v>0.9556962025</v>
      </c>
    </row>
    <row r="553">
      <c r="A553" s="70">
        <v>44708.0</v>
      </c>
      <c r="B553" s="57">
        <v>2005.0</v>
      </c>
      <c r="C553" s="57">
        <v>2.0</v>
      </c>
      <c r="D553" s="57" t="s">
        <v>178</v>
      </c>
      <c r="E553" s="57">
        <v>0.0</v>
      </c>
      <c r="F553" s="57">
        <v>0.135</v>
      </c>
      <c r="G553" s="57">
        <v>0.069</v>
      </c>
      <c r="H553" s="57" t="s">
        <v>196</v>
      </c>
      <c r="I553" s="33">
        <f t="shared" si="1"/>
        <v>0.9565217391</v>
      </c>
    </row>
    <row r="554">
      <c r="A554" s="70">
        <v>44685.0</v>
      </c>
      <c r="B554" s="57">
        <v>2354.0</v>
      </c>
      <c r="C554" s="57">
        <v>1.0</v>
      </c>
      <c r="D554" s="57" t="s">
        <v>195</v>
      </c>
      <c r="E554" s="57">
        <v>0.0</v>
      </c>
      <c r="F554" s="57">
        <v>0.2839</v>
      </c>
      <c r="G554" s="57">
        <v>0.1451</v>
      </c>
      <c r="I554" s="33">
        <f t="shared" si="1"/>
        <v>0.9565816678</v>
      </c>
    </row>
    <row r="555">
      <c r="A555" s="70">
        <v>44704.0</v>
      </c>
      <c r="B555" s="57">
        <v>2360.0</v>
      </c>
      <c r="C555" s="57">
        <v>1.0</v>
      </c>
      <c r="D555" s="57" t="s">
        <v>195</v>
      </c>
      <c r="E555" s="57">
        <v>0.0</v>
      </c>
      <c r="F555" s="57">
        <v>0.9726</v>
      </c>
      <c r="G555" s="57">
        <v>0.497</v>
      </c>
      <c r="I555" s="33">
        <f t="shared" si="1"/>
        <v>0.9569416499</v>
      </c>
    </row>
    <row r="556">
      <c r="A556" s="70">
        <v>44684.0</v>
      </c>
      <c r="B556" s="57">
        <v>2365.0</v>
      </c>
      <c r="C556" s="57">
        <v>1.0</v>
      </c>
      <c r="D556" s="57" t="s">
        <v>178</v>
      </c>
      <c r="E556" s="57">
        <v>1.0</v>
      </c>
      <c r="F556" s="57">
        <v>0.093</v>
      </c>
      <c r="G556" s="57">
        <v>0.0475</v>
      </c>
      <c r="H556" s="57" t="s">
        <v>199</v>
      </c>
      <c r="I556" s="33">
        <f t="shared" si="1"/>
        <v>0.9578947368</v>
      </c>
    </row>
    <row r="557">
      <c r="A557" s="70">
        <v>44706.0</v>
      </c>
      <c r="B557" s="57">
        <v>2010.0</v>
      </c>
      <c r="C557" s="57">
        <v>1.0</v>
      </c>
      <c r="D557" s="57" t="s">
        <v>178</v>
      </c>
      <c r="E557" s="57">
        <v>1.0</v>
      </c>
      <c r="F557" s="57">
        <v>0.3172</v>
      </c>
      <c r="G557" s="57">
        <v>0.162</v>
      </c>
      <c r="H557" s="57" t="s">
        <v>196</v>
      </c>
      <c r="I557" s="33">
        <f t="shared" si="1"/>
        <v>0.9580246914</v>
      </c>
    </row>
    <row r="558">
      <c r="A558" s="70">
        <v>44690.0</v>
      </c>
      <c r="B558" s="57">
        <v>2023.0</v>
      </c>
      <c r="C558" s="57">
        <v>1.0</v>
      </c>
      <c r="D558" s="57" t="s">
        <v>195</v>
      </c>
      <c r="E558" s="57">
        <v>0.0</v>
      </c>
      <c r="F558" s="57">
        <v>0.6646</v>
      </c>
      <c r="G558" s="57">
        <v>0.3394</v>
      </c>
      <c r="I558" s="33">
        <f t="shared" si="1"/>
        <v>0.9581614614</v>
      </c>
    </row>
    <row r="559">
      <c r="A559" s="70">
        <v>44684.0</v>
      </c>
      <c r="B559" s="57">
        <v>2346.0</v>
      </c>
      <c r="C559" s="57">
        <v>1.0</v>
      </c>
      <c r="D559" s="57" t="s">
        <v>195</v>
      </c>
      <c r="E559" s="57">
        <v>0.0</v>
      </c>
      <c r="F559" s="57">
        <v>1.8388</v>
      </c>
      <c r="G559" s="57">
        <v>0.9389</v>
      </c>
      <c r="H559" s="57" t="s">
        <v>199</v>
      </c>
      <c r="I559" s="33">
        <f t="shared" si="1"/>
        <v>0.95846203</v>
      </c>
    </row>
    <row r="560">
      <c r="A560" s="70">
        <v>44685.0</v>
      </c>
      <c r="B560" s="57">
        <v>2343.0</v>
      </c>
      <c r="C560" s="57">
        <v>3.0</v>
      </c>
      <c r="D560" s="57" t="s">
        <v>195</v>
      </c>
      <c r="E560" s="57">
        <v>0.0</v>
      </c>
      <c r="F560" s="57">
        <v>1.3416</v>
      </c>
      <c r="G560" s="57">
        <v>0.6849</v>
      </c>
      <c r="I560" s="33">
        <f t="shared" si="1"/>
        <v>0.958826106</v>
      </c>
    </row>
    <row r="561">
      <c r="A561" s="70">
        <v>44685.0</v>
      </c>
      <c r="B561" s="57">
        <v>2343.0</v>
      </c>
      <c r="C561" s="57">
        <v>3.0</v>
      </c>
      <c r="D561" s="57" t="s">
        <v>178</v>
      </c>
      <c r="E561" s="57">
        <v>1.0</v>
      </c>
      <c r="F561" s="57">
        <v>0.373</v>
      </c>
      <c r="G561" s="57">
        <v>0.1904</v>
      </c>
      <c r="I561" s="33">
        <f t="shared" si="1"/>
        <v>0.9590336134</v>
      </c>
    </row>
    <row r="562">
      <c r="A562" s="70">
        <v>44663.0</v>
      </c>
      <c r="B562" s="57">
        <v>2352.0</v>
      </c>
      <c r="C562" s="57">
        <v>2.0</v>
      </c>
      <c r="D562" s="57" t="s">
        <v>178</v>
      </c>
      <c r="E562" s="57">
        <v>1.0</v>
      </c>
      <c r="F562" s="57">
        <v>0.194</v>
      </c>
      <c r="G562" s="57">
        <v>0.099</v>
      </c>
      <c r="H562" s="57" t="s">
        <v>198</v>
      </c>
      <c r="I562" s="33">
        <f t="shared" si="1"/>
        <v>0.9595959596</v>
      </c>
    </row>
    <row r="563">
      <c r="A563" s="70">
        <v>44685.0</v>
      </c>
      <c r="B563" s="57">
        <v>2346.0</v>
      </c>
      <c r="C563" s="57">
        <v>3.0</v>
      </c>
      <c r="D563" s="57" t="s">
        <v>195</v>
      </c>
      <c r="E563" s="57">
        <v>0.0</v>
      </c>
      <c r="F563" s="57">
        <v>0.5437</v>
      </c>
      <c r="G563" s="57">
        <v>0.2774</v>
      </c>
      <c r="I563" s="33">
        <f t="shared" si="1"/>
        <v>0.9599855804</v>
      </c>
    </row>
    <row r="564">
      <c r="A564" s="70">
        <v>44665.0</v>
      </c>
      <c r="B564" s="57">
        <v>2301.0</v>
      </c>
      <c r="C564" s="57">
        <v>1.0</v>
      </c>
      <c r="D564" s="57" t="s">
        <v>195</v>
      </c>
      <c r="E564" s="57">
        <v>0.0</v>
      </c>
      <c r="F564" s="57">
        <v>0.2066</v>
      </c>
      <c r="G564" s="57">
        <v>0.1054</v>
      </c>
      <c r="H564" s="57" t="s">
        <v>194</v>
      </c>
      <c r="I564" s="33">
        <f t="shared" si="1"/>
        <v>0.9601518027</v>
      </c>
    </row>
    <row r="565">
      <c r="A565" s="70">
        <v>44662.0</v>
      </c>
      <c r="B565" s="57">
        <v>2089.0</v>
      </c>
      <c r="C565" s="57">
        <v>2.0</v>
      </c>
      <c r="D565" s="57" t="s">
        <v>195</v>
      </c>
      <c r="E565" s="57">
        <v>1.0</v>
      </c>
      <c r="F565" s="57">
        <v>1.1891</v>
      </c>
      <c r="G565" s="57">
        <v>0.6065</v>
      </c>
      <c r="H565" s="57" t="s">
        <v>194</v>
      </c>
      <c r="I565" s="33">
        <f t="shared" si="1"/>
        <v>0.9605935697</v>
      </c>
    </row>
    <row r="566">
      <c r="A566" s="70">
        <v>44690.0</v>
      </c>
      <c r="B566" s="57">
        <v>2026.0</v>
      </c>
      <c r="C566" s="57">
        <v>2.0</v>
      </c>
      <c r="D566" s="57" t="s">
        <v>195</v>
      </c>
      <c r="E566" s="57">
        <v>0.0</v>
      </c>
      <c r="F566" s="57">
        <v>1.7257</v>
      </c>
      <c r="G566" s="57">
        <v>0.88</v>
      </c>
      <c r="I566" s="33">
        <f t="shared" si="1"/>
        <v>0.9610227273</v>
      </c>
    </row>
    <row r="567">
      <c r="A567" s="70">
        <v>44690.0</v>
      </c>
      <c r="B567" s="57">
        <v>2026.0</v>
      </c>
      <c r="C567" s="57">
        <v>3.0</v>
      </c>
      <c r="D567" s="57" t="s">
        <v>195</v>
      </c>
      <c r="E567" s="57">
        <v>0.0</v>
      </c>
      <c r="F567" s="57">
        <v>0.9598</v>
      </c>
      <c r="G567" s="57">
        <v>0.4893</v>
      </c>
      <c r="I567" s="33">
        <f t="shared" si="1"/>
        <v>0.9615777642</v>
      </c>
    </row>
    <row r="568">
      <c r="A568" s="70">
        <v>44708.0</v>
      </c>
      <c r="B568" s="57">
        <v>2008.0</v>
      </c>
      <c r="C568" s="57">
        <v>3.0</v>
      </c>
      <c r="D568" s="57" t="s">
        <v>178</v>
      </c>
      <c r="E568" s="57">
        <v>0.0</v>
      </c>
      <c r="F568" s="57">
        <v>0.0412</v>
      </c>
      <c r="G568" s="57">
        <v>0.021</v>
      </c>
      <c r="H568" s="57" t="s">
        <v>196</v>
      </c>
      <c r="I568" s="33">
        <f t="shared" si="1"/>
        <v>0.9619047619</v>
      </c>
    </row>
    <row r="569">
      <c r="A569" s="70">
        <v>44665.0</v>
      </c>
      <c r="B569" s="57">
        <v>2383.0</v>
      </c>
      <c r="C569" s="57">
        <v>1.0</v>
      </c>
      <c r="D569" s="57" t="s">
        <v>178</v>
      </c>
      <c r="E569" s="57">
        <v>1.0</v>
      </c>
      <c r="F569" s="57">
        <v>0.291</v>
      </c>
      <c r="G569" s="57">
        <v>0.1483</v>
      </c>
      <c r="H569" s="57" t="s">
        <v>194</v>
      </c>
      <c r="I569" s="33">
        <f t="shared" si="1"/>
        <v>0.9622387053</v>
      </c>
    </row>
    <row r="570">
      <c r="A570" s="70">
        <v>44684.0</v>
      </c>
      <c r="B570" s="57">
        <v>2382.0</v>
      </c>
      <c r="C570" s="57">
        <v>1.0</v>
      </c>
      <c r="D570" s="57" t="s">
        <v>178</v>
      </c>
      <c r="E570" s="57">
        <v>0.0</v>
      </c>
      <c r="F570" s="57">
        <v>0.2761</v>
      </c>
      <c r="G570" s="57">
        <v>0.1407</v>
      </c>
      <c r="H570" s="57" t="s">
        <v>199</v>
      </c>
      <c r="I570" s="33">
        <f t="shared" si="1"/>
        <v>0.9623312011</v>
      </c>
    </row>
    <row r="571">
      <c r="A571" s="70">
        <v>44684.0</v>
      </c>
      <c r="B571" s="57">
        <v>2347.0</v>
      </c>
      <c r="C571" s="57">
        <v>3.0</v>
      </c>
      <c r="D571" s="57" t="s">
        <v>178</v>
      </c>
      <c r="E571" s="57">
        <v>1.0</v>
      </c>
      <c r="F571" s="57">
        <v>0.2814</v>
      </c>
      <c r="G571" s="57">
        <v>0.1434</v>
      </c>
      <c r="H571" s="57" t="s">
        <v>199</v>
      </c>
      <c r="I571" s="33">
        <f t="shared" si="1"/>
        <v>0.9623430962</v>
      </c>
    </row>
    <row r="572">
      <c r="A572" s="70">
        <v>44685.0</v>
      </c>
      <c r="B572" s="57">
        <v>2370.0</v>
      </c>
      <c r="C572" s="57">
        <v>1.0</v>
      </c>
      <c r="D572" s="57" t="s">
        <v>178</v>
      </c>
      <c r="E572" s="57">
        <v>1.0</v>
      </c>
      <c r="F572" s="57">
        <v>0.3195</v>
      </c>
      <c r="G572" s="57">
        <v>0.1628</v>
      </c>
      <c r="I572" s="33">
        <f t="shared" si="1"/>
        <v>0.9625307125</v>
      </c>
    </row>
    <row r="573">
      <c r="A573" s="70">
        <v>44665.0</v>
      </c>
      <c r="B573" s="57">
        <v>2379.0</v>
      </c>
      <c r="C573" s="57">
        <v>1.0</v>
      </c>
      <c r="D573" s="57" t="s">
        <v>178</v>
      </c>
      <c r="E573" s="57">
        <v>1.0</v>
      </c>
      <c r="F573" s="57">
        <v>0.5038</v>
      </c>
      <c r="G573" s="57">
        <v>0.2566</v>
      </c>
      <c r="H573" s="57" t="s">
        <v>194</v>
      </c>
      <c r="I573" s="33">
        <f t="shared" si="1"/>
        <v>0.9633671083</v>
      </c>
    </row>
    <row r="574">
      <c r="A574" s="70">
        <v>44706.0</v>
      </c>
      <c r="B574" s="57">
        <v>2025.0</v>
      </c>
      <c r="C574" s="57">
        <v>2.0</v>
      </c>
      <c r="D574" s="57" t="s">
        <v>195</v>
      </c>
      <c r="E574" s="57">
        <v>0.0</v>
      </c>
      <c r="F574" s="57">
        <v>1.5927</v>
      </c>
      <c r="G574" s="57">
        <v>0.811</v>
      </c>
      <c r="H574" s="57" t="s">
        <v>196</v>
      </c>
      <c r="I574" s="33">
        <f t="shared" si="1"/>
        <v>0.9638717633</v>
      </c>
    </row>
    <row r="575">
      <c r="A575" s="70">
        <v>44690.0</v>
      </c>
      <c r="B575" s="57">
        <v>2028.0</v>
      </c>
      <c r="C575" s="57">
        <v>3.0</v>
      </c>
      <c r="D575" s="57" t="s">
        <v>178</v>
      </c>
      <c r="E575" s="57">
        <v>0.0</v>
      </c>
      <c r="F575" s="57">
        <v>0.1257</v>
      </c>
      <c r="G575" s="57">
        <v>0.064</v>
      </c>
      <c r="I575" s="33">
        <f t="shared" si="1"/>
        <v>0.9640625</v>
      </c>
    </row>
    <row r="576">
      <c r="A576" s="70">
        <v>44685.0</v>
      </c>
      <c r="B576" s="57">
        <v>2375.0</v>
      </c>
      <c r="C576" s="57">
        <v>2.0</v>
      </c>
      <c r="D576" s="57" t="s">
        <v>178</v>
      </c>
      <c r="E576" s="57">
        <v>1.0</v>
      </c>
      <c r="F576" s="57">
        <v>0.1485</v>
      </c>
      <c r="G576" s="57">
        <v>0.0756</v>
      </c>
      <c r="I576" s="33">
        <f t="shared" si="1"/>
        <v>0.9642857143</v>
      </c>
    </row>
    <row r="577">
      <c r="A577" s="70">
        <v>44708.0</v>
      </c>
      <c r="B577" s="57">
        <v>2012.0</v>
      </c>
      <c r="C577" s="57">
        <v>2.0</v>
      </c>
      <c r="D577" s="57" t="s">
        <v>178</v>
      </c>
      <c r="E577" s="57">
        <v>0.0</v>
      </c>
      <c r="F577" s="57">
        <v>0.055</v>
      </c>
      <c r="G577" s="57">
        <v>0.028</v>
      </c>
      <c r="H577" s="57" t="s">
        <v>196</v>
      </c>
      <c r="I577" s="33">
        <f t="shared" si="1"/>
        <v>0.9642857143</v>
      </c>
    </row>
    <row r="578">
      <c r="A578" s="70">
        <v>44706.0</v>
      </c>
      <c r="B578" s="57">
        <v>2346.0</v>
      </c>
      <c r="C578" s="57">
        <v>1.0</v>
      </c>
      <c r="D578" s="57" t="s">
        <v>195</v>
      </c>
      <c r="E578" s="57">
        <v>0.0</v>
      </c>
      <c r="F578" s="57">
        <v>0.7445</v>
      </c>
      <c r="G578" s="57">
        <v>0.379</v>
      </c>
      <c r="H578" s="57" t="s">
        <v>196</v>
      </c>
      <c r="I578" s="33">
        <f t="shared" si="1"/>
        <v>0.9643799472</v>
      </c>
    </row>
    <row r="579">
      <c r="A579" s="70">
        <v>44665.0</v>
      </c>
      <c r="B579" s="57">
        <v>2004.0</v>
      </c>
      <c r="C579" s="57">
        <v>1.0</v>
      </c>
      <c r="D579" s="57" t="s">
        <v>195</v>
      </c>
      <c r="E579" s="57">
        <v>0.0</v>
      </c>
      <c r="F579" s="57">
        <v>1.1885</v>
      </c>
      <c r="G579" s="57">
        <v>0.605</v>
      </c>
      <c r="H579" s="57" t="s">
        <v>194</v>
      </c>
      <c r="I579" s="33">
        <f t="shared" si="1"/>
        <v>0.9644628099</v>
      </c>
    </row>
    <row r="580">
      <c r="A580" s="70">
        <v>44684.0</v>
      </c>
      <c r="B580" s="57">
        <v>2009.0</v>
      </c>
      <c r="C580" s="57">
        <v>3.0</v>
      </c>
      <c r="D580" s="57" t="s">
        <v>178</v>
      </c>
      <c r="E580" s="57">
        <v>0.0</v>
      </c>
      <c r="F580" s="57">
        <v>0.2221</v>
      </c>
      <c r="G580" s="57">
        <v>0.113</v>
      </c>
      <c r="H580" s="57" t="s">
        <v>199</v>
      </c>
      <c r="I580" s="33">
        <f t="shared" si="1"/>
        <v>0.9654867257</v>
      </c>
    </row>
    <row r="581">
      <c r="A581" s="70">
        <v>44650.0</v>
      </c>
      <c r="B581" s="57">
        <v>2367.0</v>
      </c>
      <c r="C581" s="57">
        <v>3.0</v>
      </c>
      <c r="D581" s="57" t="s">
        <v>178</v>
      </c>
      <c r="E581" s="57">
        <v>1.0</v>
      </c>
      <c r="F581" s="57">
        <v>0.3833</v>
      </c>
      <c r="G581" s="57">
        <v>0.195</v>
      </c>
      <c r="H581" s="57" t="s">
        <v>194</v>
      </c>
      <c r="I581" s="33">
        <f t="shared" si="1"/>
        <v>0.9656410256</v>
      </c>
    </row>
    <row r="582">
      <c r="A582" s="70">
        <v>44665.0</v>
      </c>
      <c r="B582" s="57">
        <v>2028.0</v>
      </c>
      <c r="C582" s="57">
        <v>1.0</v>
      </c>
      <c r="D582" s="57" t="s">
        <v>195</v>
      </c>
      <c r="E582" s="57">
        <v>0.0</v>
      </c>
      <c r="F582" s="57">
        <v>0.7275</v>
      </c>
      <c r="G582" s="57">
        <v>0.3699</v>
      </c>
      <c r="H582" s="57" t="s">
        <v>194</v>
      </c>
      <c r="I582" s="33">
        <f t="shared" si="1"/>
        <v>0.9667477697</v>
      </c>
    </row>
    <row r="583">
      <c r="A583" s="70">
        <v>44684.0</v>
      </c>
      <c r="B583" s="57">
        <v>2081.0</v>
      </c>
      <c r="C583" s="57">
        <v>1.0</v>
      </c>
      <c r="D583" s="57" t="s">
        <v>178</v>
      </c>
      <c r="E583" s="57">
        <v>1.0</v>
      </c>
      <c r="F583" s="57">
        <v>0.985</v>
      </c>
      <c r="G583" s="57">
        <v>0.5008</v>
      </c>
      <c r="H583" s="57" t="s">
        <v>199</v>
      </c>
      <c r="I583" s="33">
        <f t="shared" si="1"/>
        <v>0.9668530351</v>
      </c>
    </row>
    <row r="584">
      <c r="A584" s="70">
        <v>44684.0</v>
      </c>
      <c r="B584" s="57">
        <v>2384.0</v>
      </c>
      <c r="C584" s="57">
        <v>2.0</v>
      </c>
      <c r="D584" s="57" t="s">
        <v>178</v>
      </c>
      <c r="E584" s="57">
        <v>0.0</v>
      </c>
      <c r="F584" s="57">
        <v>0.0663</v>
      </c>
      <c r="G584" s="57">
        <v>0.0337</v>
      </c>
      <c r="H584" s="57" t="s">
        <v>199</v>
      </c>
      <c r="I584" s="33">
        <f t="shared" si="1"/>
        <v>0.9673590504</v>
      </c>
    </row>
    <row r="585">
      <c r="A585" s="70">
        <v>44706.0</v>
      </c>
      <c r="B585" s="57">
        <v>2010.0</v>
      </c>
      <c r="C585" s="57">
        <v>2.0</v>
      </c>
      <c r="D585" s="57" t="s">
        <v>178</v>
      </c>
      <c r="E585" s="57">
        <v>1.0</v>
      </c>
      <c r="F585" s="57">
        <v>0.7125</v>
      </c>
      <c r="G585" s="57">
        <v>0.362</v>
      </c>
      <c r="H585" s="57" t="s">
        <v>196</v>
      </c>
      <c r="I585" s="33">
        <f t="shared" si="1"/>
        <v>0.9682320442</v>
      </c>
    </row>
    <row r="586">
      <c r="A586" s="70">
        <v>44690.0</v>
      </c>
      <c r="B586" s="57">
        <v>2024.0</v>
      </c>
      <c r="C586" s="57">
        <v>2.0</v>
      </c>
      <c r="D586" s="57" t="s">
        <v>178</v>
      </c>
      <c r="E586" s="57">
        <v>1.0</v>
      </c>
      <c r="F586" s="57">
        <v>0.2805</v>
      </c>
      <c r="G586" s="57">
        <v>0.1425</v>
      </c>
      <c r="I586" s="33">
        <f t="shared" si="1"/>
        <v>0.9684210526</v>
      </c>
    </row>
    <row r="587">
      <c r="A587" s="70">
        <v>44706.0</v>
      </c>
      <c r="B587" s="57">
        <v>2381.0</v>
      </c>
      <c r="C587" s="57">
        <v>1.0</v>
      </c>
      <c r="D587" s="57" t="s">
        <v>178</v>
      </c>
      <c r="E587" s="57">
        <v>1.0</v>
      </c>
      <c r="F587" s="57">
        <v>0.5631</v>
      </c>
      <c r="G587" s="57">
        <v>0.286</v>
      </c>
      <c r="H587" s="57" t="s">
        <v>196</v>
      </c>
      <c r="I587" s="33">
        <f t="shared" si="1"/>
        <v>0.9688811189</v>
      </c>
    </row>
    <row r="588">
      <c r="A588" s="70">
        <v>44706.0</v>
      </c>
      <c r="B588" s="57">
        <v>2010.0</v>
      </c>
      <c r="C588" s="57">
        <v>2.0</v>
      </c>
      <c r="D588" s="57" t="s">
        <v>195</v>
      </c>
      <c r="E588" s="57">
        <v>0.0</v>
      </c>
      <c r="F588" s="57">
        <v>2.0912</v>
      </c>
      <c r="G588" s="57">
        <v>1.0621</v>
      </c>
      <c r="H588" s="57" t="s">
        <v>196</v>
      </c>
      <c r="I588" s="33">
        <f t="shared" si="1"/>
        <v>0.9689294793</v>
      </c>
    </row>
    <row r="589">
      <c r="A589" s="70">
        <v>44684.0</v>
      </c>
      <c r="B589" s="57">
        <v>2364.0</v>
      </c>
      <c r="C589" s="57">
        <v>3.0</v>
      </c>
      <c r="D589" s="57" t="s">
        <v>195</v>
      </c>
      <c r="E589" s="57">
        <v>0.0</v>
      </c>
      <c r="F589" s="57">
        <v>0.4769</v>
      </c>
      <c r="G589" s="57">
        <v>0.2422</v>
      </c>
      <c r="H589" s="57" t="s">
        <v>199</v>
      </c>
      <c r="I589" s="33">
        <f t="shared" si="1"/>
        <v>0.9690338563</v>
      </c>
    </row>
    <row r="590">
      <c r="A590" s="70">
        <v>44690.0</v>
      </c>
      <c r="B590" s="57">
        <v>2022.0</v>
      </c>
      <c r="C590" s="57">
        <v>2.0</v>
      </c>
      <c r="D590" s="57" t="s">
        <v>195</v>
      </c>
      <c r="E590" s="57">
        <v>0.0</v>
      </c>
      <c r="F590" s="57">
        <v>2.2135</v>
      </c>
      <c r="G590" s="57">
        <v>1.124</v>
      </c>
      <c r="I590" s="33">
        <f t="shared" si="1"/>
        <v>0.9693060498</v>
      </c>
    </row>
    <row r="591">
      <c r="A591" s="70">
        <v>44704.0</v>
      </c>
      <c r="B591" s="57">
        <v>2365.0</v>
      </c>
      <c r="C591" s="57">
        <v>3.0</v>
      </c>
      <c r="D591" s="57" t="s">
        <v>195</v>
      </c>
      <c r="E591" s="57">
        <v>0.0</v>
      </c>
      <c r="F591" s="57">
        <v>0.7149</v>
      </c>
      <c r="G591" s="57">
        <v>0.363</v>
      </c>
      <c r="I591" s="33">
        <f t="shared" si="1"/>
        <v>0.9694214876</v>
      </c>
    </row>
    <row r="592">
      <c r="A592" s="70">
        <v>44665.0</v>
      </c>
      <c r="B592" s="57">
        <v>2007.0</v>
      </c>
      <c r="C592" s="57">
        <v>2.0</v>
      </c>
      <c r="D592" s="57" t="s">
        <v>195</v>
      </c>
      <c r="E592" s="57">
        <v>0.0</v>
      </c>
      <c r="F592" s="57">
        <v>1.9765</v>
      </c>
      <c r="G592" s="57">
        <v>1.0035</v>
      </c>
      <c r="H592" s="57" t="s">
        <v>194</v>
      </c>
      <c r="I592" s="33">
        <f t="shared" si="1"/>
        <v>0.9696063777</v>
      </c>
    </row>
    <row r="593">
      <c r="A593" s="70">
        <v>44650.0</v>
      </c>
      <c r="B593" s="57">
        <v>2301.0</v>
      </c>
      <c r="C593" s="57">
        <v>1.0</v>
      </c>
      <c r="D593" s="57" t="s">
        <v>178</v>
      </c>
      <c r="E593" s="57" t="s">
        <v>60</v>
      </c>
      <c r="F593" s="57">
        <v>0.0985</v>
      </c>
      <c r="G593" s="57">
        <v>0.05</v>
      </c>
      <c r="H593" s="57" t="s">
        <v>194</v>
      </c>
      <c r="I593" s="33">
        <f t="shared" si="1"/>
        <v>0.97</v>
      </c>
    </row>
    <row r="594">
      <c r="A594" s="70">
        <v>44685.0</v>
      </c>
      <c r="B594" s="57">
        <v>2360.0</v>
      </c>
      <c r="C594" s="57">
        <v>1.0</v>
      </c>
      <c r="D594" s="57" t="s">
        <v>195</v>
      </c>
      <c r="E594" s="57">
        <v>0.0</v>
      </c>
      <c r="F594" s="57">
        <v>0.7262</v>
      </c>
      <c r="G594" s="57">
        <v>0.3686</v>
      </c>
      <c r="I594" s="33">
        <f t="shared" si="1"/>
        <v>0.9701573521</v>
      </c>
    </row>
    <row r="595">
      <c r="A595" s="70">
        <v>44704.0</v>
      </c>
      <c r="B595" s="57">
        <v>2021.0</v>
      </c>
      <c r="C595" s="57">
        <v>3.0</v>
      </c>
      <c r="D595" s="57" t="s">
        <v>195</v>
      </c>
      <c r="E595" s="57">
        <v>0.0</v>
      </c>
      <c r="F595" s="57">
        <v>0.5872</v>
      </c>
      <c r="G595" s="57">
        <v>0.298</v>
      </c>
      <c r="I595" s="33">
        <f t="shared" si="1"/>
        <v>0.9704697987</v>
      </c>
    </row>
    <row r="596">
      <c r="A596" s="70">
        <v>44706.0</v>
      </c>
      <c r="B596" s="57">
        <v>2301.0</v>
      </c>
      <c r="C596" s="57">
        <v>3.0</v>
      </c>
      <c r="D596" s="57" t="s">
        <v>178</v>
      </c>
      <c r="E596" s="57">
        <v>1.0</v>
      </c>
      <c r="F596" s="57">
        <v>0.3271</v>
      </c>
      <c r="G596" s="57">
        <v>0.166</v>
      </c>
      <c r="H596" s="57" t="s">
        <v>196</v>
      </c>
      <c r="I596" s="33">
        <f t="shared" si="1"/>
        <v>0.9704819277</v>
      </c>
    </row>
    <row r="597">
      <c r="A597" s="70">
        <v>44706.0</v>
      </c>
      <c r="B597" s="57">
        <v>2301.0</v>
      </c>
      <c r="C597" s="57">
        <v>3.0</v>
      </c>
      <c r="D597" s="57" t="s">
        <v>178</v>
      </c>
      <c r="E597" s="57">
        <v>1.0</v>
      </c>
      <c r="F597" s="57">
        <v>0.3271</v>
      </c>
      <c r="G597" s="57">
        <v>0.166</v>
      </c>
      <c r="H597" s="57" t="s">
        <v>196</v>
      </c>
      <c r="I597" s="33">
        <f t="shared" si="1"/>
        <v>0.9704819277</v>
      </c>
    </row>
    <row r="598">
      <c r="A598" s="70">
        <v>44704.0</v>
      </c>
      <c r="B598" s="57">
        <v>2365.0</v>
      </c>
      <c r="C598" s="57">
        <v>1.0</v>
      </c>
      <c r="D598" s="57" t="s">
        <v>195</v>
      </c>
      <c r="E598" s="57">
        <v>0.0</v>
      </c>
      <c r="F598" s="57">
        <v>0.8296</v>
      </c>
      <c r="G598" s="57">
        <v>0.421</v>
      </c>
      <c r="I598" s="33">
        <f t="shared" si="1"/>
        <v>0.9705463183</v>
      </c>
    </row>
    <row r="599">
      <c r="A599" s="70">
        <v>44704.0</v>
      </c>
      <c r="B599" s="57">
        <v>2343.0</v>
      </c>
      <c r="C599" s="57">
        <v>2.0</v>
      </c>
      <c r="D599" s="57" t="s">
        <v>178</v>
      </c>
      <c r="E599" s="57">
        <v>1.0</v>
      </c>
      <c r="F599" s="57">
        <v>0.0749</v>
      </c>
      <c r="G599" s="57">
        <v>0.038</v>
      </c>
      <c r="I599" s="33">
        <f t="shared" si="1"/>
        <v>0.9710526316</v>
      </c>
    </row>
    <row r="600">
      <c r="A600" s="70">
        <v>44665.0</v>
      </c>
      <c r="B600" s="57">
        <v>2383.0</v>
      </c>
      <c r="C600" s="57">
        <v>2.0</v>
      </c>
      <c r="D600" s="57" t="s">
        <v>195</v>
      </c>
      <c r="E600" s="57">
        <v>0.0</v>
      </c>
      <c r="F600" s="57">
        <v>0.6657</v>
      </c>
      <c r="G600" s="57">
        <v>0.3377</v>
      </c>
      <c r="H600" s="57" t="s">
        <v>194</v>
      </c>
      <c r="I600" s="33">
        <f t="shared" si="1"/>
        <v>0.9712762807</v>
      </c>
    </row>
    <row r="601">
      <c r="A601" s="70">
        <v>44685.0</v>
      </c>
      <c r="B601" s="57">
        <v>2371.0</v>
      </c>
      <c r="C601" s="57">
        <v>2.0</v>
      </c>
      <c r="D601" s="57" t="s">
        <v>195</v>
      </c>
      <c r="E601" s="57">
        <v>0.0</v>
      </c>
      <c r="F601" s="57">
        <v>1.2416</v>
      </c>
      <c r="G601" s="57">
        <v>0.6298</v>
      </c>
      <c r="I601" s="33">
        <f t="shared" si="1"/>
        <v>0.9714194983</v>
      </c>
    </row>
    <row r="602">
      <c r="A602" s="70">
        <v>44706.0</v>
      </c>
      <c r="B602" s="57">
        <v>2346.0</v>
      </c>
      <c r="C602" s="57">
        <v>1.0</v>
      </c>
      <c r="D602" s="57" t="s">
        <v>178</v>
      </c>
      <c r="E602" s="57">
        <v>1.0</v>
      </c>
      <c r="F602" s="57">
        <v>0.4574</v>
      </c>
      <c r="G602" s="57">
        <v>0.232</v>
      </c>
      <c r="H602" s="57" t="s">
        <v>196</v>
      </c>
      <c r="I602" s="33">
        <f t="shared" si="1"/>
        <v>0.9715517241</v>
      </c>
    </row>
    <row r="603">
      <c r="A603" s="70">
        <v>44690.0</v>
      </c>
      <c r="B603" s="57">
        <v>2031.0</v>
      </c>
      <c r="C603" s="57">
        <v>2.0</v>
      </c>
      <c r="D603" s="57" t="s">
        <v>195</v>
      </c>
      <c r="E603" s="57">
        <v>0.0</v>
      </c>
      <c r="F603" s="57">
        <v>2.2479</v>
      </c>
      <c r="G603" s="57">
        <v>1.14</v>
      </c>
      <c r="I603" s="33">
        <f t="shared" si="1"/>
        <v>0.9718421053</v>
      </c>
    </row>
    <row r="604">
      <c r="A604" s="70">
        <v>44685.0</v>
      </c>
      <c r="B604" s="57">
        <v>2371.0</v>
      </c>
      <c r="C604" s="57">
        <v>2.0</v>
      </c>
      <c r="D604" s="57" t="s">
        <v>178</v>
      </c>
      <c r="E604" s="57">
        <v>1.0</v>
      </c>
      <c r="F604" s="57">
        <v>0.2536</v>
      </c>
      <c r="G604" s="57">
        <v>0.1286</v>
      </c>
      <c r="I604" s="33">
        <f t="shared" si="1"/>
        <v>0.9720062208</v>
      </c>
    </row>
    <row r="605">
      <c r="A605" s="70">
        <v>44704.0</v>
      </c>
      <c r="B605" s="57">
        <v>2027.0</v>
      </c>
      <c r="C605" s="57">
        <v>1.0</v>
      </c>
      <c r="D605" s="57" t="s">
        <v>178</v>
      </c>
      <c r="E605" s="57">
        <v>0.0</v>
      </c>
      <c r="F605" s="57">
        <v>0.1203</v>
      </c>
      <c r="G605" s="57">
        <v>0.061</v>
      </c>
      <c r="I605" s="33">
        <f t="shared" si="1"/>
        <v>0.9721311475</v>
      </c>
    </row>
    <row r="606">
      <c r="A606" s="70">
        <v>44704.0</v>
      </c>
      <c r="B606" s="57">
        <v>2027.0</v>
      </c>
      <c r="C606" s="57">
        <v>2.0</v>
      </c>
      <c r="D606" s="57" t="s">
        <v>178</v>
      </c>
      <c r="E606" s="57">
        <v>0.0</v>
      </c>
      <c r="F606" s="57">
        <v>0.1026</v>
      </c>
      <c r="G606" s="57">
        <v>0.052</v>
      </c>
      <c r="I606" s="33">
        <f t="shared" si="1"/>
        <v>0.9730769231</v>
      </c>
    </row>
    <row r="607">
      <c r="A607" s="70">
        <v>44685.0</v>
      </c>
      <c r="B607" s="57">
        <v>2370.0</v>
      </c>
      <c r="C607" s="57">
        <v>2.0</v>
      </c>
      <c r="D607" s="57" t="s">
        <v>195</v>
      </c>
      <c r="E607" s="57">
        <v>0.0</v>
      </c>
      <c r="F607" s="57">
        <v>1.0301</v>
      </c>
      <c r="G607" s="57">
        <v>0.522</v>
      </c>
      <c r="I607" s="33">
        <f t="shared" si="1"/>
        <v>0.9733716475</v>
      </c>
    </row>
    <row r="608">
      <c r="A608" s="70">
        <v>44704.0</v>
      </c>
      <c r="B608" s="57">
        <v>2377.0</v>
      </c>
      <c r="C608" s="57">
        <v>2.0</v>
      </c>
      <c r="D608" s="57" t="s">
        <v>178</v>
      </c>
      <c r="E608" s="57">
        <v>1.0</v>
      </c>
      <c r="F608" s="57">
        <v>0.223</v>
      </c>
      <c r="G608" s="57">
        <v>0.113</v>
      </c>
      <c r="I608" s="33">
        <f t="shared" si="1"/>
        <v>0.9734513274</v>
      </c>
    </row>
    <row r="609">
      <c r="A609" s="70">
        <v>44690.0</v>
      </c>
      <c r="B609" s="57">
        <v>2007.0</v>
      </c>
      <c r="C609" s="57">
        <v>1.0</v>
      </c>
      <c r="D609" s="57" t="s">
        <v>178</v>
      </c>
      <c r="E609" s="57">
        <v>1.0</v>
      </c>
      <c r="F609" s="57">
        <v>0.1145</v>
      </c>
      <c r="G609" s="57">
        <v>0.058</v>
      </c>
      <c r="I609" s="33">
        <f t="shared" si="1"/>
        <v>0.974137931</v>
      </c>
    </row>
    <row r="610">
      <c r="A610" s="70">
        <v>44704.0</v>
      </c>
      <c r="B610" s="57">
        <v>2365.0</v>
      </c>
      <c r="C610" s="57">
        <v>2.0</v>
      </c>
      <c r="D610" s="57" t="s">
        <v>195</v>
      </c>
      <c r="E610" s="57">
        <v>0.0</v>
      </c>
      <c r="F610" s="57">
        <v>0.8668</v>
      </c>
      <c r="G610" s="57">
        <v>0.439</v>
      </c>
      <c r="I610" s="33">
        <f t="shared" si="1"/>
        <v>0.9744874715</v>
      </c>
    </row>
    <row r="611">
      <c r="A611" s="70">
        <v>44685.0</v>
      </c>
      <c r="B611" s="57">
        <v>2354.0</v>
      </c>
      <c r="C611" s="57">
        <v>1.0</v>
      </c>
      <c r="D611" s="57" t="s">
        <v>178</v>
      </c>
      <c r="E611" s="57">
        <v>1.0</v>
      </c>
      <c r="F611" s="57">
        <v>0.2101</v>
      </c>
      <c r="G611" s="57">
        <v>0.1064</v>
      </c>
      <c r="I611" s="33">
        <f t="shared" si="1"/>
        <v>0.9746240602</v>
      </c>
    </row>
    <row r="612">
      <c r="A612" s="70">
        <v>44690.0</v>
      </c>
      <c r="B612" s="57">
        <v>2013.0</v>
      </c>
      <c r="C612" s="57">
        <v>2.0</v>
      </c>
      <c r="D612" s="57" t="s">
        <v>195</v>
      </c>
      <c r="E612" s="57">
        <v>0.0</v>
      </c>
      <c r="F612" s="57">
        <v>0.6339</v>
      </c>
      <c r="G612" s="57">
        <v>0.321</v>
      </c>
      <c r="I612" s="33">
        <f t="shared" si="1"/>
        <v>0.9747663551</v>
      </c>
    </row>
    <row r="613">
      <c r="A613" s="70">
        <v>44690.0</v>
      </c>
      <c r="B613" s="57">
        <v>2026.0</v>
      </c>
      <c r="C613" s="57">
        <v>2.0</v>
      </c>
      <c r="D613" s="57" t="s">
        <v>178</v>
      </c>
      <c r="E613" s="57">
        <v>1.0</v>
      </c>
      <c r="F613" s="57">
        <v>0.2192</v>
      </c>
      <c r="G613" s="57">
        <v>0.111</v>
      </c>
      <c r="I613" s="33">
        <f t="shared" si="1"/>
        <v>0.9747747748</v>
      </c>
    </row>
    <row r="614">
      <c r="A614" s="70">
        <v>44684.0</v>
      </c>
      <c r="B614" s="57">
        <v>2382.0</v>
      </c>
      <c r="C614" s="57">
        <v>3.0</v>
      </c>
      <c r="D614" s="57" t="s">
        <v>178</v>
      </c>
      <c r="E614" s="57">
        <v>0.0</v>
      </c>
      <c r="F614" s="57">
        <v>0.1564</v>
      </c>
      <c r="G614" s="57">
        <v>0.0791</v>
      </c>
      <c r="H614" s="57" t="s">
        <v>199</v>
      </c>
      <c r="I614" s="33">
        <f t="shared" si="1"/>
        <v>0.9772439949</v>
      </c>
    </row>
    <row r="615">
      <c r="A615" s="70">
        <v>44690.0</v>
      </c>
      <c r="B615" s="57">
        <v>2023.0</v>
      </c>
      <c r="C615" s="57">
        <v>1.0</v>
      </c>
      <c r="D615" s="57" t="s">
        <v>178</v>
      </c>
      <c r="E615" s="57">
        <v>1.0</v>
      </c>
      <c r="F615" s="57">
        <v>0.2053</v>
      </c>
      <c r="G615" s="57">
        <v>0.1038</v>
      </c>
      <c r="I615" s="33">
        <f t="shared" si="1"/>
        <v>0.9778420039</v>
      </c>
    </row>
    <row r="616">
      <c r="A616" s="70">
        <v>44704.0</v>
      </c>
      <c r="B616" s="57">
        <v>2384.0</v>
      </c>
      <c r="C616" s="57">
        <v>1.0</v>
      </c>
      <c r="D616" s="57" t="s">
        <v>178</v>
      </c>
      <c r="E616" s="57">
        <v>0.0</v>
      </c>
      <c r="F616" s="57">
        <v>0.0857</v>
      </c>
      <c r="G616" s="57">
        <v>0.0433</v>
      </c>
      <c r="I616" s="33">
        <f t="shared" si="1"/>
        <v>0.9792147806</v>
      </c>
    </row>
    <row r="617">
      <c r="A617" s="70">
        <v>44685.0</v>
      </c>
      <c r="B617" s="57">
        <v>2011.0</v>
      </c>
      <c r="C617" s="57">
        <v>2.0</v>
      </c>
      <c r="D617" s="57" t="s">
        <v>178</v>
      </c>
      <c r="E617" s="57">
        <v>1.0</v>
      </c>
      <c r="F617" s="57">
        <v>0.1144</v>
      </c>
      <c r="G617" s="57">
        <v>0.0578</v>
      </c>
      <c r="I617" s="33">
        <f t="shared" si="1"/>
        <v>0.9792387543</v>
      </c>
    </row>
    <row r="618">
      <c r="A618" s="70">
        <v>44663.0</v>
      </c>
      <c r="B618" s="57">
        <v>2331.0</v>
      </c>
      <c r="C618" s="57">
        <v>1.0</v>
      </c>
      <c r="D618" s="57" t="s">
        <v>178</v>
      </c>
      <c r="E618" s="57">
        <v>1.0</v>
      </c>
      <c r="F618" s="57">
        <v>0.287</v>
      </c>
      <c r="G618" s="57">
        <v>0.145</v>
      </c>
      <c r="H618" s="57" t="s">
        <v>198</v>
      </c>
      <c r="I618" s="33">
        <f t="shared" si="1"/>
        <v>0.9793103448</v>
      </c>
    </row>
    <row r="619">
      <c r="A619" s="70">
        <v>44704.0</v>
      </c>
      <c r="B619" s="57">
        <v>2377.0</v>
      </c>
      <c r="C619" s="57">
        <v>1.0</v>
      </c>
      <c r="D619" s="57" t="s">
        <v>178</v>
      </c>
      <c r="E619" s="57">
        <v>1.0</v>
      </c>
      <c r="F619" s="57">
        <v>0.7641</v>
      </c>
      <c r="G619" s="57">
        <v>0.386</v>
      </c>
      <c r="I619" s="33">
        <f t="shared" si="1"/>
        <v>0.9795336788</v>
      </c>
    </row>
    <row r="620">
      <c r="A620" s="70">
        <v>44684.0</v>
      </c>
      <c r="B620" s="57">
        <v>2365.0</v>
      </c>
      <c r="C620" s="57">
        <v>3.0</v>
      </c>
      <c r="D620" s="57" t="s">
        <v>178</v>
      </c>
      <c r="E620" s="57">
        <v>0.0</v>
      </c>
      <c r="F620" s="57">
        <v>0.1463</v>
      </c>
      <c r="G620" s="57">
        <v>0.0739</v>
      </c>
      <c r="H620" s="57" t="s">
        <v>199</v>
      </c>
      <c r="I620" s="33">
        <f t="shared" si="1"/>
        <v>0.9797023004</v>
      </c>
    </row>
    <row r="621">
      <c r="A621" s="70">
        <v>44704.0</v>
      </c>
      <c r="B621" s="57">
        <v>2028.0</v>
      </c>
      <c r="C621" s="57">
        <v>1.0</v>
      </c>
      <c r="D621" s="57" t="s">
        <v>178</v>
      </c>
      <c r="E621" s="57">
        <v>0.0</v>
      </c>
      <c r="F621" s="57">
        <v>0.0592</v>
      </c>
      <c r="G621" s="57">
        <v>0.0299</v>
      </c>
      <c r="I621" s="33">
        <f t="shared" si="1"/>
        <v>0.9799331104</v>
      </c>
    </row>
    <row r="622">
      <c r="A622" s="70">
        <v>44635.0</v>
      </c>
      <c r="B622" s="57">
        <v>2023.0</v>
      </c>
      <c r="C622" s="57">
        <v>1.0</v>
      </c>
      <c r="D622" s="57" t="s">
        <v>195</v>
      </c>
      <c r="E622" s="57" t="s">
        <v>60</v>
      </c>
      <c r="F622" s="57">
        <v>4.063</v>
      </c>
      <c r="G622" s="57">
        <v>2.052</v>
      </c>
      <c r="H622" s="57" t="s">
        <v>197</v>
      </c>
      <c r="I622" s="33">
        <f t="shared" si="1"/>
        <v>0.9800194932</v>
      </c>
    </row>
    <row r="623">
      <c r="A623" s="70">
        <v>44685.0</v>
      </c>
      <c r="B623" s="57">
        <v>2372.0</v>
      </c>
      <c r="C623" s="57">
        <v>3.0</v>
      </c>
      <c r="D623" s="57" t="s">
        <v>195</v>
      </c>
      <c r="E623" s="57">
        <v>0.0</v>
      </c>
      <c r="F623" s="57">
        <v>1.193</v>
      </c>
      <c r="G623" s="57">
        <v>0.6024</v>
      </c>
      <c r="I623" s="33">
        <f t="shared" si="1"/>
        <v>0.9804116866</v>
      </c>
    </row>
    <row r="624">
      <c r="A624" s="70">
        <v>44684.0</v>
      </c>
      <c r="B624" s="57">
        <v>2347.0</v>
      </c>
      <c r="C624" s="57">
        <v>3.0</v>
      </c>
      <c r="D624" s="57" t="s">
        <v>195</v>
      </c>
      <c r="E624" s="57">
        <v>0.0</v>
      </c>
      <c r="F624" s="57">
        <v>1.2971</v>
      </c>
      <c r="G624" s="57">
        <v>0.6548</v>
      </c>
      <c r="H624" s="57" t="s">
        <v>199</v>
      </c>
      <c r="I624" s="33">
        <f t="shared" si="1"/>
        <v>0.9809102016</v>
      </c>
    </row>
    <row r="625">
      <c r="A625" s="70">
        <v>44650.0</v>
      </c>
      <c r="B625" s="57">
        <v>2354.0</v>
      </c>
      <c r="C625" s="57">
        <v>3.0</v>
      </c>
      <c r="D625" s="57" t="s">
        <v>178</v>
      </c>
      <c r="E625" s="57" t="s">
        <v>60</v>
      </c>
      <c r="F625" s="57">
        <v>0.1783</v>
      </c>
      <c r="G625" s="57">
        <v>0.09</v>
      </c>
      <c r="H625" s="57" t="s">
        <v>194</v>
      </c>
      <c r="I625" s="33">
        <f t="shared" si="1"/>
        <v>0.9811111111</v>
      </c>
    </row>
    <row r="626">
      <c r="A626" s="70">
        <v>44685.0</v>
      </c>
      <c r="B626" s="57">
        <v>2383.0</v>
      </c>
      <c r="C626" s="57">
        <v>3.0</v>
      </c>
      <c r="D626" s="57" t="s">
        <v>195</v>
      </c>
      <c r="E626" s="57">
        <v>0.0</v>
      </c>
      <c r="F626" s="57">
        <v>1.2105</v>
      </c>
      <c r="G626" s="57">
        <v>0.6109</v>
      </c>
      <c r="I626" s="33">
        <f t="shared" si="1"/>
        <v>0.9815027009</v>
      </c>
    </row>
    <row r="627">
      <c r="A627" s="70">
        <v>44690.0</v>
      </c>
      <c r="B627" s="57">
        <v>2026.0</v>
      </c>
      <c r="C627" s="57">
        <v>3.0</v>
      </c>
      <c r="D627" s="57" t="s">
        <v>178</v>
      </c>
      <c r="E627" s="57">
        <v>1.0</v>
      </c>
      <c r="F627" s="57">
        <v>0.0985</v>
      </c>
      <c r="G627" s="57">
        <v>0.0497</v>
      </c>
      <c r="I627" s="33">
        <f t="shared" si="1"/>
        <v>0.9818913481</v>
      </c>
    </row>
    <row r="628">
      <c r="A628" s="70">
        <v>44708.0</v>
      </c>
      <c r="B628" s="57">
        <v>2005.0</v>
      </c>
      <c r="C628" s="57">
        <v>1.0</v>
      </c>
      <c r="D628" s="57" t="s">
        <v>178</v>
      </c>
      <c r="E628" s="57">
        <v>0.0</v>
      </c>
      <c r="F628" s="57">
        <v>0.111</v>
      </c>
      <c r="G628" s="57">
        <v>0.056</v>
      </c>
      <c r="H628" s="57" t="s">
        <v>196</v>
      </c>
      <c r="I628" s="33">
        <f t="shared" si="1"/>
        <v>0.9821428571</v>
      </c>
    </row>
    <row r="629">
      <c r="A629" s="70">
        <v>44690.0</v>
      </c>
      <c r="B629" s="57">
        <v>2028.0</v>
      </c>
      <c r="C629" s="57">
        <v>1.0</v>
      </c>
      <c r="D629" s="57" t="s">
        <v>178</v>
      </c>
      <c r="E629" s="57">
        <v>1.0</v>
      </c>
      <c r="F629" s="57">
        <v>0.2458</v>
      </c>
      <c r="G629" s="57">
        <v>0.124</v>
      </c>
      <c r="I629" s="33">
        <f t="shared" si="1"/>
        <v>0.9822580645</v>
      </c>
    </row>
    <row r="630">
      <c r="A630" s="70">
        <v>44706.0</v>
      </c>
      <c r="B630" s="57">
        <v>2009.0</v>
      </c>
      <c r="C630" s="57">
        <v>1.0</v>
      </c>
      <c r="D630" s="57" t="s">
        <v>195</v>
      </c>
      <c r="E630" s="57">
        <v>0.0</v>
      </c>
      <c r="F630" s="57">
        <v>1.8566</v>
      </c>
      <c r="G630" s="57">
        <v>0.9365</v>
      </c>
      <c r="H630" s="57" t="s">
        <v>196</v>
      </c>
      <c r="I630" s="33">
        <f t="shared" si="1"/>
        <v>0.9824879872</v>
      </c>
    </row>
    <row r="631">
      <c r="A631" s="70">
        <v>44665.0</v>
      </c>
      <c r="B631" s="57">
        <v>2381.0</v>
      </c>
      <c r="C631" s="57">
        <v>3.0</v>
      </c>
      <c r="D631" s="57" t="s">
        <v>195</v>
      </c>
      <c r="E631" s="57">
        <v>1.0</v>
      </c>
      <c r="F631" s="57">
        <v>2.3696</v>
      </c>
      <c r="G631" s="57">
        <v>1.1948</v>
      </c>
      <c r="H631" s="57" t="s">
        <v>194</v>
      </c>
      <c r="I631" s="33">
        <f t="shared" si="1"/>
        <v>0.9832607968</v>
      </c>
    </row>
    <row r="632">
      <c r="A632" s="70">
        <v>44708.0</v>
      </c>
      <c r="B632" s="57">
        <v>2013.0</v>
      </c>
      <c r="C632" s="57">
        <v>3.0</v>
      </c>
      <c r="D632" s="57" t="s">
        <v>178</v>
      </c>
      <c r="E632" s="57">
        <v>1.0</v>
      </c>
      <c r="F632" s="57">
        <v>0.1468</v>
      </c>
      <c r="G632" s="57">
        <v>0.074</v>
      </c>
      <c r="H632" s="57" t="s">
        <v>196</v>
      </c>
      <c r="I632" s="33">
        <f t="shared" si="1"/>
        <v>0.9837837838</v>
      </c>
    </row>
    <row r="633">
      <c r="A633" s="70">
        <v>44685.0</v>
      </c>
      <c r="B633" s="57">
        <v>2354.0</v>
      </c>
      <c r="C633" s="57">
        <v>2.0</v>
      </c>
      <c r="D633" s="57" t="s">
        <v>178</v>
      </c>
      <c r="E633" s="57">
        <v>1.0</v>
      </c>
      <c r="F633" s="57">
        <v>0.1861</v>
      </c>
      <c r="G633" s="57">
        <v>0.0938</v>
      </c>
      <c r="I633" s="33">
        <f t="shared" si="1"/>
        <v>0.9840085288</v>
      </c>
    </row>
    <row r="634">
      <c r="A634" s="70">
        <v>44684.0</v>
      </c>
      <c r="B634" s="57">
        <v>2346.0</v>
      </c>
      <c r="C634" s="57">
        <v>1.0</v>
      </c>
      <c r="D634" s="57" t="s">
        <v>178</v>
      </c>
      <c r="E634" s="57">
        <v>1.0</v>
      </c>
      <c r="F634" s="57">
        <v>0.1506</v>
      </c>
      <c r="G634" s="57">
        <v>0.0759</v>
      </c>
      <c r="H634" s="57" t="s">
        <v>199</v>
      </c>
      <c r="I634" s="33">
        <f t="shared" si="1"/>
        <v>0.9841897233</v>
      </c>
    </row>
    <row r="635">
      <c r="A635" s="70">
        <v>44706.0</v>
      </c>
      <c r="B635" s="57">
        <v>2375.0</v>
      </c>
      <c r="C635" s="57">
        <v>3.0</v>
      </c>
      <c r="D635" s="57" t="s">
        <v>178</v>
      </c>
      <c r="E635" s="57">
        <v>1.0</v>
      </c>
      <c r="F635" s="57">
        <v>0.4544</v>
      </c>
      <c r="G635" s="57">
        <v>0.229</v>
      </c>
      <c r="H635" s="57" t="s">
        <v>196</v>
      </c>
      <c r="I635" s="33">
        <f t="shared" si="1"/>
        <v>0.984279476</v>
      </c>
    </row>
    <row r="636">
      <c r="A636" s="70">
        <v>44706.0</v>
      </c>
      <c r="B636" s="57">
        <v>2020.0</v>
      </c>
      <c r="C636" s="57">
        <v>1.0</v>
      </c>
      <c r="D636" s="57" t="s">
        <v>178</v>
      </c>
      <c r="E636" s="57">
        <v>1.0</v>
      </c>
      <c r="F636" s="57">
        <v>0.1647</v>
      </c>
      <c r="G636" s="57">
        <v>0.083</v>
      </c>
      <c r="H636" s="57" t="s">
        <v>196</v>
      </c>
      <c r="I636" s="33">
        <f t="shared" si="1"/>
        <v>0.9843373494</v>
      </c>
    </row>
    <row r="637">
      <c r="A637" s="70">
        <v>44663.0</v>
      </c>
      <c r="B637" s="57">
        <v>2331.0</v>
      </c>
      <c r="C637" s="57">
        <v>1.0</v>
      </c>
      <c r="D637" s="57" t="s">
        <v>178</v>
      </c>
      <c r="E637" s="57">
        <v>1.0</v>
      </c>
      <c r="F637" s="57">
        <v>0.127</v>
      </c>
      <c r="G637" s="57">
        <v>0.064</v>
      </c>
      <c r="H637" s="57" t="s">
        <v>198</v>
      </c>
      <c r="I637" s="33">
        <f t="shared" si="1"/>
        <v>0.984375</v>
      </c>
    </row>
    <row r="638">
      <c r="A638" s="70">
        <v>44706.0</v>
      </c>
      <c r="B638" s="57">
        <v>2346.0</v>
      </c>
      <c r="C638" s="57">
        <v>2.0</v>
      </c>
      <c r="D638" s="57" t="s">
        <v>195</v>
      </c>
      <c r="E638" s="57">
        <v>0.0</v>
      </c>
      <c r="F638" s="57">
        <v>1.042</v>
      </c>
      <c r="G638" s="57">
        <v>0.525</v>
      </c>
      <c r="H638" s="57" t="s">
        <v>196</v>
      </c>
      <c r="I638" s="33">
        <f t="shared" si="1"/>
        <v>0.9847619048</v>
      </c>
    </row>
    <row r="639">
      <c r="A639" s="70">
        <v>44685.0</v>
      </c>
      <c r="B639" s="57">
        <v>2360.0</v>
      </c>
      <c r="C639" s="57">
        <v>2.0</v>
      </c>
      <c r="D639" s="57" t="s">
        <v>178</v>
      </c>
      <c r="E639" s="57">
        <v>0.0</v>
      </c>
      <c r="F639" s="57">
        <v>0.1189</v>
      </c>
      <c r="G639" s="57">
        <v>0.0599</v>
      </c>
      <c r="I639" s="33">
        <f t="shared" si="1"/>
        <v>0.9849749583</v>
      </c>
    </row>
    <row r="640">
      <c r="A640" s="70">
        <v>44685.0</v>
      </c>
      <c r="B640" s="57">
        <v>2372.0</v>
      </c>
      <c r="C640" s="57">
        <v>2.0</v>
      </c>
      <c r="D640" s="57" t="s">
        <v>178</v>
      </c>
      <c r="E640" s="57">
        <v>1.0</v>
      </c>
      <c r="F640" s="57">
        <v>0.2255</v>
      </c>
      <c r="G640" s="57">
        <v>0.1136</v>
      </c>
      <c r="I640" s="33">
        <f t="shared" si="1"/>
        <v>0.9850352113</v>
      </c>
    </row>
    <row r="641">
      <c r="A641" s="70">
        <v>44665.0</v>
      </c>
      <c r="B641" s="57">
        <v>2031.0</v>
      </c>
      <c r="C641" s="57">
        <v>1.0</v>
      </c>
      <c r="D641" s="57" t="s">
        <v>195</v>
      </c>
      <c r="E641" s="57">
        <v>0.0</v>
      </c>
      <c r="F641" s="57">
        <v>2.6184</v>
      </c>
      <c r="G641" s="57">
        <v>1.3187</v>
      </c>
      <c r="H641" s="57" t="s">
        <v>194</v>
      </c>
      <c r="I641" s="33">
        <f t="shared" si="1"/>
        <v>0.9855918708</v>
      </c>
    </row>
    <row r="642">
      <c r="A642" s="70">
        <v>44704.0</v>
      </c>
      <c r="B642" s="57">
        <v>2027.0</v>
      </c>
      <c r="C642" s="57">
        <v>3.0</v>
      </c>
      <c r="D642" s="57" t="s">
        <v>178</v>
      </c>
      <c r="E642" s="57">
        <v>1.0</v>
      </c>
      <c r="F642" s="57">
        <v>0.5064</v>
      </c>
      <c r="G642" s="57">
        <v>0.255</v>
      </c>
      <c r="I642" s="33">
        <f t="shared" si="1"/>
        <v>0.9858823529</v>
      </c>
    </row>
    <row r="643">
      <c r="A643" s="70">
        <v>44704.0</v>
      </c>
      <c r="B643" s="57">
        <v>2027.0</v>
      </c>
      <c r="C643" s="57">
        <v>3.0</v>
      </c>
      <c r="D643" s="57" t="s">
        <v>178</v>
      </c>
      <c r="E643" s="57">
        <v>1.0</v>
      </c>
      <c r="F643" s="57">
        <v>0.5064</v>
      </c>
      <c r="G643" s="57">
        <v>0.255</v>
      </c>
      <c r="I643" s="33">
        <f t="shared" si="1"/>
        <v>0.9858823529</v>
      </c>
    </row>
    <row r="644">
      <c r="A644" s="70">
        <v>44706.0</v>
      </c>
      <c r="B644" s="57">
        <v>2378.0</v>
      </c>
      <c r="C644" s="57">
        <v>2.0</v>
      </c>
      <c r="D644" s="57" t="s">
        <v>178</v>
      </c>
      <c r="E644" s="57">
        <v>1.0</v>
      </c>
      <c r="F644" s="57">
        <v>0.0775</v>
      </c>
      <c r="G644" s="57">
        <v>0.039</v>
      </c>
      <c r="H644" s="57" t="s">
        <v>196</v>
      </c>
      <c r="I644" s="33">
        <f t="shared" si="1"/>
        <v>0.9871794872</v>
      </c>
    </row>
    <row r="645">
      <c r="A645" s="70">
        <v>44665.0</v>
      </c>
      <c r="B645" s="57">
        <v>2384.0</v>
      </c>
      <c r="C645" s="57">
        <v>2.0</v>
      </c>
      <c r="D645" s="57" t="s">
        <v>178</v>
      </c>
      <c r="E645" s="57">
        <v>1.0</v>
      </c>
      <c r="F645" s="57">
        <v>0.4017</v>
      </c>
      <c r="G645" s="57">
        <v>0.2021</v>
      </c>
      <c r="H645" s="57" t="s">
        <v>194</v>
      </c>
      <c r="I645" s="33">
        <f t="shared" si="1"/>
        <v>0.9876298862</v>
      </c>
    </row>
    <row r="646">
      <c r="A646" s="70">
        <v>44662.0</v>
      </c>
      <c r="B646" s="57">
        <v>2089.0</v>
      </c>
      <c r="C646" s="57">
        <v>2.0</v>
      </c>
      <c r="D646" s="57" t="s">
        <v>178</v>
      </c>
      <c r="E646" s="57">
        <v>1.0</v>
      </c>
      <c r="F646" s="57">
        <v>0.4995</v>
      </c>
      <c r="G646" s="57">
        <v>0.2513</v>
      </c>
      <c r="H646" s="57" t="s">
        <v>194</v>
      </c>
      <c r="I646" s="33">
        <f t="shared" si="1"/>
        <v>0.9876641464</v>
      </c>
    </row>
    <row r="647">
      <c r="A647" s="70">
        <v>44706.0</v>
      </c>
      <c r="B647" s="57">
        <v>2020.0</v>
      </c>
      <c r="C647" s="57">
        <v>2.0</v>
      </c>
      <c r="D647" s="57" t="s">
        <v>195</v>
      </c>
      <c r="E647" s="57">
        <v>0.0</v>
      </c>
      <c r="F647" s="57">
        <v>1.4272</v>
      </c>
      <c r="G647" s="57">
        <v>0.718</v>
      </c>
      <c r="H647" s="57" t="s">
        <v>196</v>
      </c>
      <c r="I647" s="33">
        <f t="shared" si="1"/>
        <v>0.9877437326</v>
      </c>
    </row>
    <row r="648">
      <c r="A648" s="70">
        <v>44708.0</v>
      </c>
      <c r="B648" s="57">
        <v>2015.0</v>
      </c>
      <c r="C648" s="57">
        <v>3.0</v>
      </c>
      <c r="D648" s="57" t="s">
        <v>178</v>
      </c>
      <c r="E648" s="57">
        <v>0.0</v>
      </c>
      <c r="F648" s="57">
        <v>0.165</v>
      </c>
      <c r="G648" s="57">
        <v>0.083</v>
      </c>
      <c r="H648" s="57" t="s">
        <v>196</v>
      </c>
      <c r="I648" s="33">
        <f t="shared" si="1"/>
        <v>0.9879518072</v>
      </c>
    </row>
    <row r="649">
      <c r="A649" s="70">
        <v>44704.0</v>
      </c>
      <c r="B649" s="57">
        <v>2343.0</v>
      </c>
      <c r="C649" s="57">
        <v>2.0</v>
      </c>
      <c r="D649" s="57" t="s">
        <v>178</v>
      </c>
      <c r="E649" s="57">
        <v>0.0</v>
      </c>
      <c r="F649" s="57">
        <v>0.2424</v>
      </c>
      <c r="G649" s="57">
        <v>0.1219</v>
      </c>
      <c r="I649" s="33">
        <f t="shared" si="1"/>
        <v>0.9885151764</v>
      </c>
    </row>
    <row r="650">
      <c r="A650" s="70">
        <v>44704.0</v>
      </c>
      <c r="B650" s="57">
        <v>2367.0</v>
      </c>
      <c r="C650" s="57">
        <v>3.0</v>
      </c>
      <c r="D650" s="57" t="s">
        <v>195</v>
      </c>
      <c r="E650" s="57">
        <v>0.0</v>
      </c>
      <c r="F650" s="57">
        <v>0.8929</v>
      </c>
      <c r="G650" s="57">
        <v>0.449</v>
      </c>
      <c r="I650" s="33">
        <f t="shared" si="1"/>
        <v>0.9886414254</v>
      </c>
    </row>
    <row r="651">
      <c r="A651" s="70">
        <v>44684.0</v>
      </c>
      <c r="B651" s="57">
        <v>2347.0</v>
      </c>
      <c r="C651" s="57">
        <v>1.0</v>
      </c>
      <c r="D651" s="57" t="s">
        <v>178</v>
      </c>
      <c r="E651" s="57">
        <v>1.0</v>
      </c>
      <c r="F651" s="57">
        <v>0.2391</v>
      </c>
      <c r="G651" s="57">
        <v>0.1202</v>
      </c>
      <c r="H651" s="57" t="s">
        <v>199</v>
      </c>
      <c r="I651" s="33">
        <f t="shared" si="1"/>
        <v>0.9891846922</v>
      </c>
    </row>
    <row r="652">
      <c r="A652" s="70">
        <v>44704.0</v>
      </c>
      <c r="B652" s="57">
        <v>2028.0</v>
      </c>
      <c r="C652" s="57">
        <v>3.0</v>
      </c>
      <c r="D652" s="57" t="s">
        <v>178</v>
      </c>
      <c r="E652" s="57">
        <v>0.0</v>
      </c>
      <c r="F652" s="57">
        <v>0.1711</v>
      </c>
      <c r="G652" s="57">
        <v>0.086</v>
      </c>
      <c r="I652" s="33">
        <f t="shared" si="1"/>
        <v>0.9895348837</v>
      </c>
    </row>
    <row r="653">
      <c r="A653" s="70">
        <v>44704.0</v>
      </c>
      <c r="B653" s="57">
        <v>2027.0</v>
      </c>
      <c r="C653" s="57">
        <v>3.0</v>
      </c>
      <c r="D653" s="57" t="s">
        <v>195</v>
      </c>
      <c r="E653" s="57">
        <v>0.0</v>
      </c>
      <c r="F653" s="57">
        <v>1.9161</v>
      </c>
      <c r="G653" s="57">
        <v>0.963</v>
      </c>
      <c r="I653" s="33">
        <f t="shared" si="1"/>
        <v>0.9897196262</v>
      </c>
    </row>
    <row r="654">
      <c r="A654" s="70">
        <v>44690.0</v>
      </c>
      <c r="B654" s="57">
        <v>2028.0</v>
      </c>
      <c r="C654" s="57">
        <v>2.0</v>
      </c>
      <c r="D654" s="57" t="s">
        <v>178</v>
      </c>
      <c r="E654" s="57">
        <v>0.0</v>
      </c>
      <c r="F654" s="57">
        <v>0.1254</v>
      </c>
      <c r="G654" s="57">
        <v>0.063</v>
      </c>
      <c r="I654" s="33">
        <f t="shared" si="1"/>
        <v>0.9904761905</v>
      </c>
    </row>
    <row r="655">
      <c r="A655" s="70">
        <v>44704.0</v>
      </c>
      <c r="B655" s="57">
        <v>2031.0</v>
      </c>
      <c r="C655" s="57">
        <v>2.0</v>
      </c>
      <c r="D655" s="57" t="s">
        <v>178</v>
      </c>
      <c r="E655" s="57">
        <v>0.0</v>
      </c>
      <c r="F655" s="57">
        <v>0.0635</v>
      </c>
      <c r="G655" s="57">
        <v>0.0319</v>
      </c>
      <c r="I655" s="33">
        <f t="shared" si="1"/>
        <v>0.9905956113</v>
      </c>
    </row>
    <row r="656">
      <c r="A656" s="70">
        <v>44706.0</v>
      </c>
      <c r="B656" s="57">
        <v>2378.0</v>
      </c>
      <c r="C656" s="57">
        <v>1.0</v>
      </c>
      <c r="D656" s="57" t="s">
        <v>195</v>
      </c>
      <c r="E656" s="57">
        <v>0.0</v>
      </c>
      <c r="F656" s="57">
        <v>1.117</v>
      </c>
      <c r="G656" s="57">
        <v>0.561</v>
      </c>
      <c r="H656" s="57" t="s">
        <v>196</v>
      </c>
      <c r="I656" s="33">
        <f t="shared" si="1"/>
        <v>0.991087344</v>
      </c>
    </row>
    <row r="657">
      <c r="A657" s="70">
        <v>44708.0</v>
      </c>
      <c r="B657" s="57">
        <v>2004.0</v>
      </c>
      <c r="C657" s="57">
        <v>2.0</v>
      </c>
      <c r="D657" s="57" t="s">
        <v>178</v>
      </c>
      <c r="E657" s="57">
        <v>0.0</v>
      </c>
      <c r="F657" s="57">
        <v>0.225</v>
      </c>
      <c r="G657" s="57">
        <v>0.113</v>
      </c>
      <c r="H657" s="57" t="s">
        <v>196</v>
      </c>
      <c r="I657" s="33">
        <f t="shared" si="1"/>
        <v>0.9911504425</v>
      </c>
    </row>
    <row r="658">
      <c r="A658" s="70">
        <v>44706.0</v>
      </c>
      <c r="B658" s="57">
        <v>2020.0</v>
      </c>
      <c r="C658" s="57">
        <v>3.0</v>
      </c>
      <c r="D658" s="57" t="s">
        <v>195</v>
      </c>
      <c r="E658" s="57">
        <v>0.0</v>
      </c>
      <c r="F658" s="57">
        <v>0.6512</v>
      </c>
      <c r="G658" s="57">
        <v>0.327</v>
      </c>
      <c r="H658" s="57" t="s">
        <v>196</v>
      </c>
      <c r="I658" s="33">
        <f t="shared" si="1"/>
        <v>0.9914373089</v>
      </c>
    </row>
    <row r="659">
      <c r="A659" s="70">
        <v>44684.0</v>
      </c>
      <c r="B659" s="57">
        <v>2364.0</v>
      </c>
      <c r="C659" s="57">
        <v>2.0</v>
      </c>
      <c r="D659" s="57" t="s">
        <v>178</v>
      </c>
      <c r="E659" s="57">
        <v>0.0</v>
      </c>
      <c r="F659" s="57">
        <v>0.2099</v>
      </c>
      <c r="G659" s="57">
        <v>0.1054</v>
      </c>
      <c r="H659" s="57" t="s">
        <v>199</v>
      </c>
      <c r="I659" s="33">
        <f t="shared" si="1"/>
        <v>0.9914611006</v>
      </c>
    </row>
    <row r="660">
      <c r="A660" s="70">
        <v>44665.0</v>
      </c>
      <c r="B660" s="57">
        <v>2383.0</v>
      </c>
      <c r="C660" s="57">
        <v>3.0</v>
      </c>
      <c r="D660" s="57" t="s">
        <v>178</v>
      </c>
      <c r="E660" s="57">
        <v>1.0</v>
      </c>
      <c r="F660" s="57">
        <v>0.3076</v>
      </c>
      <c r="G660" s="57">
        <v>0.1544</v>
      </c>
      <c r="H660" s="57" t="s">
        <v>194</v>
      </c>
      <c r="I660" s="33">
        <f t="shared" si="1"/>
        <v>0.9922279793</v>
      </c>
    </row>
    <row r="661">
      <c r="A661" s="70">
        <v>44684.0</v>
      </c>
      <c r="B661" s="57">
        <v>2343.0</v>
      </c>
      <c r="C661" s="57">
        <v>1.0</v>
      </c>
      <c r="D661" s="57" t="s">
        <v>178</v>
      </c>
      <c r="E661" s="57">
        <v>1.0</v>
      </c>
      <c r="F661" s="57">
        <v>0.3603</v>
      </c>
      <c r="G661" s="57">
        <v>0.1808</v>
      </c>
      <c r="H661" s="57" t="s">
        <v>199</v>
      </c>
      <c r="I661" s="33">
        <f t="shared" si="1"/>
        <v>0.9928097345</v>
      </c>
    </row>
    <row r="662">
      <c r="A662" s="70">
        <v>44706.0</v>
      </c>
      <c r="B662" s="57">
        <v>2382.0</v>
      </c>
      <c r="C662" s="57">
        <v>1.0</v>
      </c>
      <c r="D662" s="57" t="s">
        <v>178</v>
      </c>
      <c r="E662" s="57">
        <v>1.0</v>
      </c>
      <c r="F662" s="57">
        <v>0.123</v>
      </c>
      <c r="G662" s="57">
        <v>0.0617</v>
      </c>
      <c r="H662" s="57" t="s">
        <v>196</v>
      </c>
      <c r="I662" s="33">
        <f t="shared" si="1"/>
        <v>0.9935170178</v>
      </c>
    </row>
    <row r="663">
      <c r="A663" s="70">
        <v>44706.0</v>
      </c>
      <c r="B663" s="57">
        <v>2382.0</v>
      </c>
      <c r="C663" s="57">
        <v>2.0</v>
      </c>
      <c r="D663" s="57" t="s">
        <v>178</v>
      </c>
      <c r="E663" s="57">
        <v>0.0</v>
      </c>
      <c r="F663" s="57">
        <v>0.0965</v>
      </c>
      <c r="G663" s="57">
        <v>0.0484</v>
      </c>
      <c r="H663" s="57" t="s">
        <v>196</v>
      </c>
      <c r="I663" s="33">
        <f t="shared" si="1"/>
        <v>0.9938016529</v>
      </c>
    </row>
    <row r="664">
      <c r="A664" s="70">
        <v>44684.0</v>
      </c>
      <c r="B664" s="57">
        <v>2346.0</v>
      </c>
      <c r="C664" s="57">
        <v>2.0</v>
      </c>
      <c r="D664" s="57" t="s">
        <v>178</v>
      </c>
      <c r="E664" s="57">
        <v>0.0</v>
      </c>
      <c r="F664" s="57">
        <v>0.1386</v>
      </c>
      <c r="G664" s="57">
        <v>0.0695</v>
      </c>
      <c r="H664" s="57" t="s">
        <v>199</v>
      </c>
      <c r="I664" s="33">
        <f t="shared" si="1"/>
        <v>0.9942446043</v>
      </c>
    </row>
    <row r="665">
      <c r="A665" s="70">
        <v>44663.0</v>
      </c>
      <c r="B665" s="57">
        <v>2331.0</v>
      </c>
      <c r="C665" s="57">
        <v>2.0</v>
      </c>
      <c r="D665" s="57" t="s">
        <v>178</v>
      </c>
      <c r="E665" s="57">
        <v>1.0</v>
      </c>
      <c r="F665" s="57">
        <v>0.359</v>
      </c>
      <c r="G665" s="57">
        <v>0.18</v>
      </c>
      <c r="H665" s="57" t="s">
        <v>198</v>
      </c>
      <c r="I665" s="33">
        <f t="shared" si="1"/>
        <v>0.9944444444</v>
      </c>
    </row>
    <row r="666">
      <c r="A666" s="70">
        <v>44704.0</v>
      </c>
      <c r="B666" s="57">
        <v>2343.0</v>
      </c>
      <c r="C666" s="57">
        <v>3.0</v>
      </c>
      <c r="D666" s="57" t="s">
        <v>178</v>
      </c>
      <c r="E666" s="57">
        <v>0.0</v>
      </c>
      <c r="F666" s="57">
        <v>0.3521</v>
      </c>
      <c r="G666" s="57">
        <v>0.1765</v>
      </c>
      <c r="I666" s="33">
        <f t="shared" si="1"/>
        <v>0.9949008499</v>
      </c>
    </row>
    <row r="667">
      <c r="A667" s="70">
        <v>44690.0</v>
      </c>
      <c r="B667" s="57">
        <v>2006.0</v>
      </c>
      <c r="C667" s="57">
        <v>3.0</v>
      </c>
      <c r="D667" s="57" t="s">
        <v>195</v>
      </c>
      <c r="E667" s="57">
        <v>0.0</v>
      </c>
      <c r="F667" s="57">
        <v>1.2379</v>
      </c>
      <c r="G667" s="57">
        <v>0.6205</v>
      </c>
      <c r="I667" s="33">
        <f t="shared" si="1"/>
        <v>0.995004029</v>
      </c>
    </row>
    <row r="668">
      <c r="A668" s="70">
        <v>44685.0</v>
      </c>
      <c r="B668" s="57">
        <v>2370.0</v>
      </c>
      <c r="C668" s="57">
        <v>2.0</v>
      </c>
      <c r="D668" s="57" t="s">
        <v>178</v>
      </c>
      <c r="E668" s="57">
        <v>1.0</v>
      </c>
      <c r="F668" s="57">
        <v>0.2436</v>
      </c>
      <c r="G668" s="57">
        <v>0.1221</v>
      </c>
      <c r="I668" s="33">
        <f t="shared" si="1"/>
        <v>0.9950859951</v>
      </c>
    </row>
    <row r="669">
      <c r="A669" s="70">
        <v>44704.0</v>
      </c>
      <c r="B669" s="57">
        <v>2028.0</v>
      </c>
      <c r="C669" s="57">
        <v>3.0</v>
      </c>
      <c r="D669" s="57" t="s">
        <v>178</v>
      </c>
      <c r="E669" s="57">
        <v>1.0</v>
      </c>
      <c r="F669" s="57">
        <v>0.3053</v>
      </c>
      <c r="G669" s="57">
        <v>0.153</v>
      </c>
      <c r="I669" s="33">
        <f t="shared" si="1"/>
        <v>0.9954248366</v>
      </c>
    </row>
    <row r="670">
      <c r="A670" s="70">
        <v>44708.0</v>
      </c>
      <c r="B670" s="57">
        <v>2091.0</v>
      </c>
      <c r="C670" s="57">
        <v>2.0</v>
      </c>
      <c r="D670" s="57" t="s">
        <v>178</v>
      </c>
      <c r="E670" s="57">
        <v>1.0</v>
      </c>
      <c r="F670" s="57">
        <v>0.2255</v>
      </c>
      <c r="G670" s="57">
        <v>0.113</v>
      </c>
      <c r="H670" s="57" t="s">
        <v>196</v>
      </c>
      <c r="I670" s="33">
        <f t="shared" si="1"/>
        <v>0.9955752212</v>
      </c>
    </row>
    <row r="671">
      <c r="A671" s="70">
        <v>44690.0</v>
      </c>
      <c r="B671" s="57">
        <v>2030.0</v>
      </c>
      <c r="C671" s="57">
        <v>1.0</v>
      </c>
      <c r="D671" s="57" t="s">
        <v>178</v>
      </c>
      <c r="E671" s="57">
        <v>0.0</v>
      </c>
      <c r="F671" s="57">
        <v>0.0938</v>
      </c>
      <c r="G671" s="57">
        <v>0.047</v>
      </c>
      <c r="I671" s="33">
        <f t="shared" si="1"/>
        <v>0.9957446809</v>
      </c>
    </row>
    <row r="672">
      <c r="A672" s="70">
        <v>44662.0</v>
      </c>
      <c r="B672" s="57">
        <v>2093.0</v>
      </c>
      <c r="C672" s="57">
        <v>2.0</v>
      </c>
      <c r="D672" s="57" t="s">
        <v>178</v>
      </c>
      <c r="E672" s="57">
        <v>1.0</v>
      </c>
      <c r="F672" s="57">
        <v>0.1942</v>
      </c>
      <c r="G672" s="57">
        <v>0.0973</v>
      </c>
      <c r="H672" s="57" t="s">
        <v>194</v>
      </c>
      <c r="I672" s="33">
        <f t="shared" si="1"/>
        <v>0.9958890031</v>
      </c>
    </row>
    <row r="673">
      <c r="A673" s="70">
        <v>44690.0</v>
      </c>
      <c r="B673" s="57">
        <v>2027.0</v>
      </c>
      <c r="C673" s="57">
        <v>1.0</v>
      </c>
      <c r="D673" s="57" t="s">
        <v>195</v>
      </c>
      <c r="E673" s="57">
        <v>0.0</v>
      </c>
      <c r="F673" s="57">
        <v>1.837</v>
      </c>
      <c r="G673" s="57">
        <v>0.92</v>
      </c>
      <c r="I673" s="33">
        <f t="shared" si="1"/>
        <v>0.9967391304</v>
      </c>
    </row>
    <row r="674">
      <c r="A674" s="70">
        <v>44690.0</v>
      </c>
      <c r="B674" s="57">
        <v>2013.0</v>
      </c>
      <c r="C674" s="57">
        <v>1.0</v>
      </c>
      <c r="D674" s="57" t="s">
        <v>195</v>
      </c>
      <c r="E674" s="57">
        <v>0.0</v>
      </c>
      <c r="F674" s="57">
        <v>0.3115</v>
      </c>
      <c r="G674" s="57">
        <v>0.156</v>
      </c>
      <c r="I674" s="33">
        <f t="shared" si="1"/>
        <v>0.9967948718</v>
      </c>
    </row>
    <row r="675">
      <c r="A675" s="70">
        <v>44665.0</v>
      </c>
      <c r="B675" s="57">
        <v>2375.0</v>
      </c>
      <c r="C675" s="57">
        <v>1.0</v>
      </c>
      <c r="D675" s="57" t="s">
        <v>178</v>
      </c>
      <c r="E675" s="57">
        <v>1.0</v>
      </c>
      <c r="F675" s="57">
        <v>0.0677</v>
      </c>
      <c r="G675" s="57">
        <v>0.0339</v>
      </c>
      <c r="H675" s="57" t="s">
        <v>194</v>
      </c>
      <c r="I675" s="33">
        <f t="shared" si="1"/>
        <v>0.9970501475</v>
      </c>
    </row>
    <row r="676">
      <c r="A676" s="70">
        <v>44684.0</v>
      </c>
      <c r="B676" s="57">
        <v>2081.0</v>
      </c>
      <c r="C676" s="57">
        <v>3.0</v>
      </c>
      <c r="D676" s="57" t="s">
        <v>195</v>
      </c>
      <c r="E676" s="57">
        <v>0.0</v>
      </c>
      <c r="F676" s="57">
        <v>1.1032</v>
      </c>
      <c r="G676" s="57">
        <v>0.5524</v>
      </c>
      <c r="H676" s="57" t="s">
        <v>199</v>
      </c>
      <c r="I676" s="33">
        <f t="shared" si="1"/>
        <v>0.9971035482</v>
      </c>
    </row>
    <row r="677">
      <c r="A677" s="70">
        <v>44690.0</v>
      </c>
      <c r="B677" s="57">
        <v>2023.0</v>
      </c>
      <c r="C677" s="57">
        <v>3.0</v>
      </c>
      <c r="D677" s="57" t="s">
        <v>195</v>
      </c>
      <c r="E677" s="57">
        <v>0.0</v>
      </c>
      <c r="F677" s="57">
        <v>1.9952</v>
      </c>
      <c r="G677" s="57">
        <v>0.9981</v>
      </c>
      <c r="I677" s="33">
        <f t="shared" si="1"/>
        <v>0.9989980964</v>
      </c>
    </row>
    <row r="678">
      <c r="A678" s="70">
        <v>44690.0</v>
      </c>
      <c r="B678" s="57">
        <v>2022.0</v>
      </c>
      <c r="C678" s="57">
        <v>2.0</v>
      </c>
      <c r="D678" s="57" t="s">
        <v>195</v>
      </c>
      <c r="E678" s="57">
        <v>1.0</v>
      </c>
      <c r="F678" s="57">
        <v>0.4823</v>
      </c>
      <c r="G678" s="57">
        <v>0.2412</v>
      </c>
      <c r="I678" s="33">
        <f t="shared" si="1"/>
        <v>0.9995854063</v>
      </c>
    </row>
    <row r="679">
      <c r="A679" s="70">
        <v>44655.0</v>
      </c>
      <c r="B679" s="57">
        <v>2383.0</v>
      </c>
      <c r="C679" s="57">
        <v>1.0</v>
      </c>
      <c r="D679" s="57" t="s">
        <v>195</v>
      </c>
      <c r="E679" s="57">
        <v>0.0</v>
      </c>
      <c r="F679" s="57">
        <v>0.982</v>
      </c>
      <c r="G679" s="57">
        <v>0.491</v>
      </c>
      <c r="H679" s="57" t="s">
        <v>201</v>
      </c>
      <c r="I679" s="33">
        <f t="shared" si="1"/>
        <v>1</v>
      </c>
    </row>
    <row r="680">
      <c r="A680" s="70">
        <v>44663.0</v>
      </c>
      <c r="B680" s="57">
        <v>2352.0</v>
      </c>
      <c r="C680" s="57">
        <v>1.0</v>
      </c>
      <c r="D680" s="57" t="s">
        <v>178</v>
      </c>
      <c r="E680" s="57">
        <v>1.0</v>
      </c>
      <c r="F680" s="57">
        <v>0.094</v>
      </c>
      <c r="G680" s="57">
        <v>0.047</v>
      </c>
      <c r="H680" s="57" t="s">
        <v>198</v>
      </c>
      <c r="I680" s="33">
        <f t="shared" si="1"/>
        <v>1</v>
      </c>
    </row>
    <row r="681">
      <c r="A681" s="70">
        <v>44684.0</v>
      </c>
      <c r="B681" s="57">
        <v>2081.0</v>
      </c>
      <c r="C681" s="57">
        <v>2.0</v>
      </c>
      <c r="D681" s="57" t="s">
        <v>195</v>
      </c>
      <c r="E681" s="57">
        <v>0.0</v>
      </c>
      <c r="F681" s="57">
        <v>0.8622</v>
      </c>
      <c r="G681" s="57">
        <v>0.4311</v>
      </c>
      <c r="H681" s="57" t="s">
        <v>199</v>
      </c>
      <c r="I681" s="33">
        <f t="shared" si="1"/>
        <v>1</v>
      </c>
    </row>
    <row r="682">
      <c r="A682" s="70">
        <v>44690.0</v>
      </c>
      <c r="B682" s="57">
        <v>2020.0</v>
      </c>
      <c r="C682" s="57">
        <v>3.0</v>
      </c>
      <c r="D682" s="57" t="s">
        <v>178</v>
      </c>
      <c r="E682" s="57">
        <v>1.0</v>
      </c>
      <c r="F682" s="57">
        <v>0.258</v>
      </c>
      <c r="G682" s="57">
        <v>0.129</v>
      </c>
      <c r="I682" s="33">
        <f t="shared" si="1"/>
        <v>1</v>
      </c>
    </row>
    <row r="683">
      <c r="A683" s="70">
        <v>44704.0</v>
      </c>
      <c r="B683" s="57">
        <v>2031.0</v>
      </c>
      <c r="C683" s="57">
        <v>1.0</v>
      </c>
      <c r="D683" s="57" t="s">
        <v>178</v>
      </c>
      <c r="E683" s="57">
        <v>0.0</v>
      </c>
      <c r="F683" s="57">
        <v>0.116</v>
      </c>
      <c r="G683" s="57">
        <v>0.058</v>
      </c>
      <c r="I683" s="33">
        <f t="shared" si="1"/>
        <v>1</v>
      </c>
    </row>
    <row r="684">
      <c r="A684" s="70">
        <v>44704.0</v>
      </c>
      <c r="B684" s="57">
        <v>2367.0</v>
      </c>
      <c r="C684" s="57">
        <v>1.0</v>
      </c>
      <c r="D684" s="57" t="s">
        <v>178</v>
      </c>
      <c r="E684" s="57">
        <v>0.0</v>
      </c>
      <c r="F684" s="57">
        <v>0.074</v>
      </c>
      <c r="G684" s="57">
        <v>0.037</v>
      </c>
      <c r="I684" s="33">
        <f t="shared" si="1"/>
        <v>1</v>
      </c>
    </row>
    <row r="685">
      <c r="A685" s="70">
        <v>44706.0</v>
      </c>
      <c r="B685" s="57">
        <v>2381.0</v>
      </c>
      <c r="C685" s="57">
        <v>2.0</v>
      </c>
      <c r="D685" s="57" t="s">
        <v>195</v>
      </c>
      <c r="E685" s="57">
        <v>0.0</v>
      </c>
      <c r="F685" s="57">
        <v>1.722</v>
      </c>
      <c r="G685" s="57">
        <v>0.861</v>
      </c>
      <c r="H685" s="57" t="s">
        <v>196</v>
      </c>
      <c r="I685" s="33">
        <f t="shared" si="1"/>
        <v>1</v>
      </c>
    </row>
    <row r="686">
      <c r="A686" s="70">
        <v>44708.0</v>
      </c>
      <c r="B686" s="57">
        <v>2012.0</v>
      </c>
      <c r="C686" s="57">
        <v>1.0</v>
      </c>
      <c r="D686" s="57" t="s">
        <v>178</v>
      </c>
      <c r="E686" s="57">
        <v>0.0</v>
      </c>
      <c r="F686" s="57">
        <v>0.058</v>
      </c>
      <c r="G686" s="57">
        <v>0.029</v>
      </c>
      <c r="H686" s="57" t="s">
        <v>196</v>
      </c>
      <c r="I686" s="33">
        <f t="shared" si="1"/>
        <v>1</v>
      </c>
    </row>
    <row r="687">
      <c r="A687" s="70">
        <v>44708.0</v>
      </c>
      <c r="B687" s="57">
        <v>2087.0</v>
      </c>
      <c r="C687" s="57">
        <v>2.0</v>
      </c>
      <c r="D687" s="57" t="s">
        <v>178</v>
      </c>
      <c r="E687" s="57">
        <v>0.0</v>
      </c>
      <c r="F687" s="57">
        <v>0.062</v>
      </c>
      <c r="G687" s="57">
        <v>0.031</v>
      </c>
      <c r="H687" s="57" t="s">
        <v>196</v>
      </c>
      <c r="I687" s="33">
        <f t="shared" si="1"/>
        <v>1</v>
      </c>
    </row>
    <row r="688">
      <c r="A688" s="70">
        <v>44690.0</v>
      </c>
      <c r="B688" s="57">
        <v>2028.0</v>
      </c>
      <c r="C688" s="57">
        <v>3.0</v>
      </c>
      <c r="D688" s="57" t="s">
        <v>178</v>
      </c>
      <c r="E688" s="57">
        <v>0.0</v>
      </c>
      <c r="F688" s="57">
        <v>0.3473</v>
      </c>
      <c r="G688" s="57">
        <v>0.1736</v>
      </c>
      <c r="I688" s="33">
        <f t="shared" si="1"/>
        <v>1.000576037</v>
      </c>
    </row>
    <row r="689">
      <c r="A689" s="70">
        <v>44704.0</v>
      </c>
      <c r="B689" s="57">
        <v>2367.0</v>
      </c>
      <c r="C689" s="57">
        <v>3.0</v>
      </c>
      <c r="D689" s="57" t="s">
        <v>178</v>
      </c>
      <c r="E689" s="57">
        <v>0.0</v>
      </c>
      <c r="F689" s="57">
        <v>0.1401</v>
      </c>
      <c r="G689" s="57">
        <v>0.07</v>
      </c>
      <c r="I689" s="33">
        <f t="shared" si="1"/>
        <v>1.001428571</v>
      </c>
    </row>
    <row r="690">
      <c r="A690" s="70">
        <v>44665.0</v>
      </c>
      <c r="B690" s="57">
        <v>2004.0</v>
      </c>
      <c r="C690" s="57">
        <v>1.0</v>
      </c>
      <c r="D690" s="57" t="s">
        <v>195</v>
      </c>
      <c r="E690" s="57">
        <v>0.0</v>
      </c>
      <c r="F690" s="57">
        <v>0.675</v>
      </c>
      <c r="G690" s="57">
        <v>0.3369</v>
      </c>
      <c r="H690" s="57" t="s">
        <v>194</v>
      </c>
      <c r="I690" s="33">
        <f t="shared" si="1"/>
        <v>1.003561888</v>
      </c>
    </row>
    <row r="691">
      <c r="A691" s="70">
        <v>44685.0</v>
      </c>
      <c r="B691" s="57">
        <v>2360.0</v>
      </c>
      <c r="C691" s="57">
        <v>2.0</v>
      </c>
      <c r="D691" s="57" t="s">
        <v>195</v>
      </c>
      <c r="E691" s="57">
        <v>0.0</v>
      </c>
      <c r="F691" s="57">
        <v>1.4021</v>
      </c>
      <c r="G691" s="57">
        <v>0.6997</v>
      </c>
      <c r="I691" s="33">
        <f t="shared" si="1"/>
        <v>1.003858797</v>
      </c>
    </row>
    <row r="692">
      <c r="A692" s="70">
        <v>44665.0</v>
      </c>
      <c r="B692" s="57">
        <v>2380.0</v>
      </c>
      <c r="C692" s="57">
        <v>1.0</v>
      </c>
      <c r="D692" s="57" t="s">
        <v>195</v>
      </c>
      <c r="E692" s="57">
        <v>0.0</v>
      </c>
      <c r="F692" s="57">
        <v>0.307</v>
      </c>
      <c r="G692" s="57">
        <v>0.1532</v>
      </c>
      <c r="H692" s="57" t="s">
        <v>194</v>
      </c>
      <c r="I692" s="33">
        <f t="shared" si="1"/>
        <v>1.003916449</v>
      </c>
    </row>
    <row r="693">
      <c r="A693" s="70">
        <v>44690.0</v>
      </c>
      <c r="B693" s="57">
        <v>2021.0</v>
      </c>
      <c r="C693" s="57">
        <v>3.0</v>
      </c>
      <c r="D693" s="57" t="s">
        <v>178</v>
      </c>
      <c r="E693" s="57">
        <v>1.0</v>
      </c>
      <c r="F693" s="57">
        <v>0.3273</v>
      </c>
      <c r="G693" s="57">
        <v>0.1633</v>
      </c>
      <c r="I693" s="33">
        <f t="shared" si="1"/>
        <v>1.004286589</v>
      </c>
    </row>
    <row r="694">
      <c r="A694" s="70">
        <v>44685.0</v>
      </c>
      <c r="B694" s="57">
        <v>2372.0</v>
      </c>
      <c r="C694" s="57">
        <v>1.0</v>
      </c>
      <c r="D694" s="57" t="s">
        <v>178</v>
      </c>
      <c r="E694" s="57">
        <v>1.0</v>
      </c>
      <c r="F694" s="57">
        <v>0.1239</v>
      </c>
      <c r="G694" s="57">
        <v>0.0618</v>
      </c>
      <c r="I694" s="33">
        <f t="shared" si="1"/>
        <v>1.004854369</v>
      </c>
    </row>
    <row r="695">
      <c r="A695" s="70">
        <v>44650.0</v>
      </c>
      <c r="B695" s="57">
        <v>2354.0</v>
      </c>
      <c r="C695" s="57">
        <v>2.0</v>
      </c>
      <c r="D695" s="57" t="s">
        <v>178</v>
      </c>
      <c r="E695" s="57">
        <v>1.0</v>
      </c>
      <c r="F695" s="57">
        <v>0.4271</v>
      </c>
      <c r="G695" s="57">
        <v>0.213</v>
      </c>
      <c r="H695" s="57" t="s">
        <v>194</v>
      </c>
      <c r="I695" s="33">
        <f t="shared" si="1"/>
        <v>1.005164319</v>
      </c>
    </row>
    <row r="696">
      <c r="A696" s="70">
        <v>44706.0</v>
      </c>
      <c r="B696" s="57">
        <v>2020.0</v>
      </c>
      <c r="C696" s="57">
        <v>3.0</v>
      </c>
      <c r="D696" s="57" t="s">
        <v>178</v>
      </c>
      <c r="E696" s="57">
        <v>1.0</v>
      </c>
      <c r="F696" s="57">
        <v>0.1504</v>
      </c>
      <c r="G696" s="57">
        <v>0.075</v>
      </c>
      <c r="H696" s="57" t="s">
        <v>196</v>
      </c>
      <c r="I696" s="33">
        <f t="shared" si="1"/>
        <v>1.005333333</v>
      </c>
    </row>
    <row r="697">
      <c r="A697" s="70">
        <v>44665.0</v>
      </c>
      <c r="B697" s="57">
        <v>2377.0</v>
      </c>
      <c r="C697" s="57">
        <v>1.0</v>
      </c>
      <c r="D697" s="57" t="s">
        <v>195</v>
      </c>
      <c r="E697" s="57">
        <v>0.0</v>
      </c>
      <c r="F697" s="57">
        <v>0.9023</v>
      </c>
      <c r="G697" s="57">
        <v>0.4499</v>
      </c>
      <c r="H697" s="57" t="s">
        <v>194</v>
      </c>
      <c r="I697" s="33">
        <f t="shared" si="1"/>
        <v>1.00555679</v>
      </c>
    </row>
    <row r="698">
      <c r="A698" s="70">
        <v>44690.0</v>
      </c>
      <c r="B698" s="57">
        <v>2013.0</v>
      </c>
      <c r="C698" s="57">
        <v>1.0</v>
      </c>
      <c r="D698" s="57" t="s">
        <v>178</v>
      </c>
      <c r="E698" s="57">
        <v>1.0</v>
      </c>
      <c r="F698" s="57">
        <v>0.2467</v>
      </c>
      <c r="G698" s="57">
        <v>0.123</v>
      </c>
      <c r="I698" s="33">
        <f t="shared" si="1"/>
        <v>1.005691057</v>
      </c>
    </row>
    <row r="699">
      <c r="A699" s="70">
        <v>44690.0</v>
      </c>
      <c r="B699" s="57">
        <v>2024.0</v>
      </c>
      <c r="C699" s="57">
        <v>3.0</v>
      </c>
      <c r="D699" s="57" t="s">
        <v>178</v>
      </c>
      <c r="E699" s="57">
        <v>1.0</v>
      </c>
      <c r="F699" s="57">
        <v>0.1986</v>
      </c>
      <c r="G699" s="57">
        <v>0.099</v>
      </c>
      <c r="I699" s="33">
        <f t="shared" si="1"/>
        <v>1.006060606</v>
      </c>
    </row>
    <row r="700">
      <c r="A700" s="70">
        <v>44662.0</v>
      </c>
      <c r="B700" s="57">
        <v>2089.0</v>
      </c>
      <c r="C700" s="57">
        <v>1.0</v>
      </c>
      <c r="D700" s="57" t="s">
        <v>178</v>
      </c>
      <c r="E700" s="57">
        <v>1.0</v>
      </c>
      <c r="F700" s="57">
        <v>0.0301</v>
      </c>
      <c r="G700" s="57">
        <v>0.015</v>
      </c>
      <c r="H700" s="57" t="s">
        <v>194</v>
      </c>
      <c r="I700" s="33">
        <f t="shared" si="1"/>
        <v>1.006666667</v>
      </c>
    </row>
    <row r="701">
      <c r="A701" s="70">
        <v>44663.0</v>
      </c>
      <c r="B701" s="57">
        <v>2331.0</v>
      </c>
      <c r="C701" s="57">
        <v>2.0</v>
      </c>
      <c r="D701" s="57" t="s">
        <v>178</v>
      </c>
      <c r="E701" s="57">
        <v>1.0</v>
      </c>
      <c r="F701" s="57">
        <v>0.301</v>
      </c>
      <c r="G701" s="57">
        <v>0.15</v>
      </c>
      <c r="H701" s="57" t="s">
        <v>198</v>
      </c>
      <c r="I701" s="33">
        <f t="shared" si="1"/>
        <v>1.006666667</v>
      </c>
    </row>
    <row r="702">
      <c r="A702" s="70">
        <v>44690.0</v>
      </c>
      <c r="B702" s="57">
        <v>2092.0</v>
      </c>
      <c r="C702" s="57">
        <v>3.0</v>
      </c>
      <c r="D702" s="57" t="s">
        <v>195</v>
      </c>
      <c r="E702" s="57">
        <v>0.0</v>
      </c>
      <c r="F702" s="57">
        <v>0.4857</v>
      </c>
      <c r="G702" s="57">
        <v>0.242</v>
      </c>
      <c r="I702" s="33">
        <f t="shared" si="1"/>
        <v>1.007024793</v>
      </c>
    </row>
    <row r="703">
      <c r="A703" s="70">
        <v>44685.0</v>
      </c>
      <c r="B703" s="57">
        <v>2372.0</v>
      </c>
      <c r="C703" s="57">
        <v>2.0</v>
      </c>
      <c r="D703" s="57" t="s">
        <v>195</v>
      </c>
      <c r="E703" s="57">
        <v>0.0</v>
      </c>
      <c r="F703" s="57">
        <v>0.6479</v>
      </c>
      <c r="G703" s="57">
        <v>0.3228</v>
      </c>
      <c r="I703" s="33">
        <f t="shared" si="1"/>
        <v>1.007125155</v>
      </c>
    </row>
    <row r="704">
      <c r="A704" s="70">
        <v>44650.0</v>
      </c>
      <c r="B704" s="57">
        <v>2379.0</v>
      </c>
      <c r="C704" s="57">
        <v>1.0</v>
      </c>
      <c r="D704" s="57" t="s">
        <v>178</v>
      </c>
      <c r="E704" s="57">
        <v>1.0</v>
      </c>
      <c r="F704" s="57">
        <v>0.1385</v>
      </c>
      <c r="G704" s="57">
        <v>0.069</v>
      </c>
      <c r="H704" s="57" t="s">
        <v>194</v>
      </c>
      <c r="I704" s="33">
        <f t="shared" si="1"/>
        <v>1.007246377</v>
      </c>
    </row>
    <row r="705">
      <c r="A705" s="70">
        <v>44706.0</v>
      </c>
      <c r="B705" s="57">
        <v>2011.0</v>
      </c>
      <c r="C705" s="57">
        <v>2.0</v>
      </c>
      <c r="D705" s="57" t="s">
        <v>178</v>
      </c>
      <c r="E705" s="57">
        <v>1.0</v>
      </c>
      <c r="F705" s="57">
        <v>0.265</v>
      </c>
      <c r="G705" s="57">
        <v>0.132</v>
      </c>
      <c r="H705" s="57" t="s">
        <v>196</v>
      </c>
      <c r="I705" s="33">
        <f t="shared" si="1"/>
        <v>1.007575758</v>
      </c>
    </row>
    <row r="706">
      <c r="A706" s="70">
        <v>44706.0</v>
      </c>
      <c r="B706" s="57">
        <v>2346.0</v>
      </c>
      <c r="C706" s="57">
        <v>2.0</v>
      </c>
      <c r="D706" s="57" t="s">
        <v>178</v>
      </c>
      <c r="E706" s="57">
        <v>1.0</v>
      </c>
      <c r="F706" s="57">
        <v>0.4579</v>
      </c>
      <c r="G706" s="57">
        <v>0.228</v>
      </c>
      <c r="H706" s="57" t="s">
        <v>196</v>
      </c>
      <c r="I706" s="33">
        <f t="shared" si="1"/>
        <v>1.008333333</v>
      </c>
    </row>
    <row r="707">
      <c r="A707" s="70">
        <v>44690.0</v>
      </c>
      <c r="B707" s="57">
        <v>2022.0</v>
      </c>
      <c r="C707" s="57">
        <v>3.0</v>
      </c>
      <c r="D707" s="57" t="s">
        <v>178</v>
      </c>
      <c r="E707" s="57">
        <v>1.0</v>
      </c>
      <c r="F707" s="57">
        <v>0.578</v>
      </c>
      <c r="G707" s="57">
        <v>0.2878</v>
      </c>
      <c r="I707" s="33">
        <f t="shared" si="1"/>
        <v>1.008339124</v>
      </c>
    </row>
    <row r="708">
      <c r="A708" s="70">
        <v>44690.0</v>
      </c>
      <c r="B708" s="57">
        <v>2006.0</v>
      </c>
      <c r="C708" s="57">
        <v>1.0</v>
      </c>
      <c r="D708" s="57" t="s">
        <v>195</v>
      </c>
      <c r="E708" s="57">
        <v>0.0</v>
      </c>
      <c r="F708" s="57">
        <v>0.7881</v>
      </c>
      <c r="G708" s="57">
        <v>0.3924</v>
      </c>
      <c r="I708" s="33">
        <f t="shared" si="1"/>
        <v>1.008409786</v>
      </c>
    </row>
    <row r="709">
      <c r="A709" s="70">
        <v>44665.0</v>
      </c>
      <c r="B709" s="57">
        <v>2381.0</v>
      </c>
      <c r="C709" s="57">
        <v>1.0</v>
      </c>
      <c r="D709" s="57" t="s">
        <v>195</v>
      </c>
      <c r="E709" s="57">
        <v>1.0</v>
      </c>
      <c r="F709" s="57">
        <v>0.8082</v>
      </c>
      <c r="G709" s="57">
        <v>0.4023</v>
      </c>
      <c r="H709" s="57" t="s">
        <v>194</v>
      </c>
      <c r="I709" s="33">
        <f t="shared" si="1"/>
        <v>1.008948546</v>
      </c>
    </row>
    <row r="710">
      <c r="A710" s="70">
        <v>44706.0</v>
      </c>
      <c r="B710" s="57">
        <v>2347.0</v>
      </c>
      <c r="C710" s="57">
        <v>3.0</v>
      </c>
      <c r="D710" s="57" t="s">
        <v>195</v>
      </c>
      <c r="E710" s="57">
        <v>0.0</v>
      </c>
      <c r="F710" s="57">
        <v>0.7816</v>
      </c>
      <c r="G710" s="57">
        <v>0.389</v>
      </c>
      <c r="H710" s="57" t="s">
        <v>196</v>
      </c>
      <c r="I710" s="33">
        <f t="shared" si="1"/>
        <v>1.009254499</v>
      </c>
    </row>
    <row r="711">
      <c r="A711" s="70">
        <v>44650.0</v>
      </c>
      <c r="B711" s="57">
        <v>2377.0</v>
      </c>
      <c r="C711" s="57">
        <v>2.0</v>
      </c>
      <c r="D711" s="57" t="s">
        <v>178</v>
      </c>
      <c r="E711" s="57" t="s">
        <v>60</v>
      </c>
      <c r="F711" s="57">
        <v>0.205</v>
      </c>
      <c r="G711" s="57">
        <v>0.102</v>
      </c>
      <c r="H711" s="57" t="s">
        <v>194</v>
      </c>
      <c r="I711" s="33">
        <f t="shared" si="1"/>
        <v>1.009803922</v>
      </c>
    </row>
    <row r="712">
      <c r="A712" s="70">
        <v>44662.0</v>
      </c>
      <c r="B712" s="57">
        <v>2085.0</v>
      </c>
      <c r="C712" s="57">
        <v>1.0</v>
      </c>
      <c r="D712" s="57" t="s">
        <v>178</v>
      </c>
      <c r="E712" s="57">
        <v>1.0</v>
      </c>
      <c r="F712" s="57">
        <v>0.6453</v>
      </c>
      <c r="G712" s="57">
        <v>0.321</v>
      </c>
      <c r="H712" s="57" t="s">
        <v>194</v>
      </c>
      <c r="I712" s="33">
        <f t="shared" si="1"/>
        <v>1.010280374</v>
      </c>
    </row>
    <row r="713">
      <c r="A713" s="70">
        <v>44706.0</v>
      </c>
      <c r="B713" s="57">
        <v>2024.0</v>
      </c>
      <c r="C713" s="57">
        <v>1.0</v>
      </c>
      <c r="D713" s="57" t="s">
        <v>195</v>
      </c>
      <c r="E713" s="57">
        <v>0.0</v>
      </c>
      <c r="F713" s="57">
        <v>0.9308</v>
      </c>
      <c r="G713" s="57">
        <v>0.463</v>
      </c>
      <c r="H713" s="57" t="s">
        <v>196</v>
      </c>
      <c r="I713" s="33">
        <f t="shared" si="1"/>
        <v>1.010367171</v>
      </c>
    </row>
    <row r="714">
      <c r="A714" s="70">
        <v>44684.0</v>
      </c>
      <c r="B714" s="57">
        <v>2369.0</v>
      </c>
      <c r="C714" s="57">
        <v>3.0</v>
      </c>
      <c r="D714" s="57" t="s">
        <v>178</v>
      </c>
      <c r="E714" s="57">
        <v>0.0</v>
      </c>
      <c r="F714" s="57">
        <v>0.2101</v>
      </c>
      <c r="G714" s="57">
        <v>0.1045</v>
      </c>
      <c r="H714" s="57" t="s">
        <v>199</v>
      </c>
      <c r="I714" s="33">
        <f t="shared" si="1"/>
        <v>1.010526316</v>
      </c>
    </row>
    <row r="715">
      <c r="A715" s="70">
        <v>44706.0</v>
      </c>
      <c r="B715" s="57">
        <v>2381.0</v>
      </c>
      <c r="C715" s="57">
        <v>3.0</v>
      </c>
      <c r="D715" s="57" t="s">
        <v>178</v>
      </c>
      <c r="E715" s="57">
        <v>0.0</v>
      </c>
      <c r="F715" s="57">
        <v>0.0885</v>
      </c>
      <c r="G715" s="57">
        <v>0.044</v>
      </c>
      <c r="H715" s="57" t="s">
        <v>196</v>
      </c>
      <c r="I715" s="33">
        <f t="shared" si="1"/>
        <v>1.011363636</v>
      </c>
    </row>
    <row r="716">
      <c r="A716" s="70">
        <v>44706.0</v>
      </c>
      <c r="B716" s="57">
        <v>2369.0</v>
      </c>
      <c r="C716" s="57">
        <v>1.0</v>
      </c>
      <c r="D716" s="57" t="s">
        <v>178</v>
      </c>
      <c r="E716" s="57">
        <v>0.0</v>
      </c>
      <c r="F716" s="57">
        <v>0.1408</v>
      </c>
      <c r="G716" s="57">
        <v>0.07</v>
      </c>
      <c r="H716" s="57" t="s">
        <v>196</v>
      </c>
      <c r="I716" s="33">
        <f t="shared" si="1"/>
        <v>1.011428571</v>
      </c>
    </row>
    <row r="717">
      <c r="A717" s="70">
        <v>44690.0</v>
      </c>
      <c r="B717" s="57">
        <v>2021.0</v>
      </c>
      <c r="C717" s="57">
        <v>2.0</v>
      </c>
      <c r="D717" s="57" t="s">
        <v>195</v>
      </c>
      <c r="E717" s="57">
        <v>0.0</v>
      </c>
      <c r="F717" s="57">
        <v>0.9064</v>
      </c>
      <c r="G717" s="57">
        <v>0.4506</v>
      </c>
      <c r="I717" s="33">
        <f t="shared" si="1"/>
        <v>1.011540169</v>
      </c>
    </row>
    <row r="718">
      <c r="A718" s="70">
        <v>44704.0</v>
      </c>
      <c r="B718" s="57">
        <v>2360.0</v>
      </c>
      <c r="C718" s="57">
        <v>2.0</v>
      </c>
      <c r="D718" s="57" t="s">
        <v>178</v>
      </c>
      <c r="E718" s="57">
        <v>1.0</v>
      </c>
      <c r="F718" s="57">
        <v>0.3965</v>
      </c>
      <c r="G718" s="57">
        <v>0.1971</v>
      </c>
      <c r="I718" s="33">
        <f t="shared" si="1"/>
        <v>1.011669203</v>
      </c>
    </row>
    <row r="719">
      <c r="A719" s="70">
        <v>44685.0</v>
      </c>
      <c r="B719" s="57">
        <v>2375.0</v>
      </c>
      <c r="C719" s="57">
        <v>2.0</v>
      </c>
      <c r="D719" s="57" t="s">
        <v>195</v>
      </c>
      <c r="E719" s="57">
        <v>0.0</v>
      </c>
      <c r="F719" s="57">
        <v>1.9475</v>
      </c>
      <c r="G719" s="57">
        <v>0.9681</v>
      </c>
      <c r="I719" s="33">
        <f t="shared" si="1"/>
        <v>1.011672348</v>
      </c>
    </row>
    <row r="720">
      <c r="A720" s="70">
        <v>44708.0</v>
      </c>
      <c r="B720" s="57">
        <v>2088.0</v>
      </c>
      <c r="C720" s="57">
        <v>1.0</v>
      </c>
      <c r="D720" s="57" t="s">
        <v>195</v>
      </c>
      <c r="E720" s="57">
        <v>0.0</v>
      </c>
      <c r="F720" s="57">
        <v>0.4426</v>
      </c>
      <c r="G720" s="57">
        <v>0.22</v>
      </c>
      <c r="H720" s="57" t="s">
        <v>196</v>
      </c>
      <c r="I720" s="33">
        <f t="shared" si="1"/>
        <v>1.011818182</v>
      </c>
    </row>
    <row r="721">
      <c r="A721" s="70">
        <v>44690.0</v>
      </c>
      <c r="B721" s="57">
        <v>2021.0</v>
      </c>
      <c r="C721" s="57">
        <v>3.0</v>
      </c>
      <c r="D721" s="57" t="s">
        <v>195</v>
      </c>
      <c r="E721" s="57">
        <v>0.0</v>
      </c>
      <c r="F721" s="57">
        <v>0.9794</v>
      </c>
      <c r="G721" s="57">
        <v>0.4868</v>
      </c>
      <c r="I721" s="33">
        <f t="shared" si="1"/>
        <v>1.011914544</v>
      </c>
    </row>
    <row r="722">
      <c r="A722" s="70">
        <v>44706.0</v>
      </c>
      <c r="B722" s="57">
        <v>2382.0</v>
      </c>
      <c r="C722" s="57">
        <v>2.0</v>
      </c>
      <c r="D722" s="57" t="s">
        <v>178</v>
      </c>
      <c r="E722" s="57">
        <v>1.0</v>
      </c>
      <c r="F722" s="57">
        <v>0.1819</v>
      </c>
      <c r="G722" s="57">
        <v>0.0904</v>
      </c>
      <c r="H722" s="57" t="s">
        <v>196</v>
      </c>
      <c r="I722" s="33">
        <f t="shared" si="1"/>
        <v>1.012168142</v>
      </c>
    </row>
    <row r="723">
      <c r="A723" s="70">
        <v>44704.0</v>
      </c>
      <c r="B723" s="57">
        <v>2360.0</v>
      </c>
      <c r="C723" s="57">
        <v>3.0</v>
      </c>
      <c r="D723" s="57" t="s">
        <v>178</v>
      </c>
      <c r="E723" s="57">
        <v>1.0</v>
      </c>
      <c r="F723" s="57">
        <v>0.3059</v>
      </c>
      <c r="G723" s="57">
        <v>0.152</v>
      </c>
      <c r="I723" s="33">
        <f t="shared" si="1"/>
        <v>1.0125</v>
      </c>
    </row>
    <row r="724">
      <c r="A724" s="70">
        <v>44706.0</v>
      </c>
      <c r="B724" s="57">
        <v>2378.0</v>
      </c>
      <c r="C724" s="57">
        <v>3.0</v>
      </c>
      <c r="D724" s="57" t="s">
        <v>195</v>
      </c>
      <c r="E724" s="57">
        <v>0.0</v>
      </c>
      <c r="F724" s="57">
        <v>1.2142</v>
      </c>
      <c r="G724" s="57">
        <v>0.603</v>
      </c>
      <c r="H724" s="57" t="s">
        <v>196</v>
      </c>
      <c r="I724" s="33">
        <f t="shared" si="1"/>
        <v>1.013598673</v>
      </c>
    </row>
    <row r="725">
      <c r="A725" s="70">
        <v>44706.0</v>
      </c>
      <c r="B725" s="57">
        <v>2379.0</v>
      </c>
      <c r="C725" s="57">
        <v>3.0</v>
      </c>
      <c r="D725" s="57" t="s">
        <v>195</v>
      </c>
      <c r="E725" s="57">
        <v>0.0</v>
      </c>
      <c r="F725" s="57">
        <v>1.3013</v>
      </c>
      <c r="G725" s="57">
        <v>0.646</v>
      </c>
      <c r="H725" s="57" t="s">
        <v>196</v>
      </c>
      <c r="I725" s="33">
        <f t="shared" si="1"/>
        <v>1.014396285</v>
      </c>
    </row>
    <row r="726">
      <c r="A726" s="70">
        <v>44706.0</v>
      </c>
      <c r="B726" s="57">
        <v>2379.0</v>
      </c>
      <c r="C726" s="57">
        <v>1.0</v>
      </c>
      <c r="D726" s="57" t="s">
        <v>178</v>
      </c>
      <c r="E726" s="57">
        <v>1.0</v>
      </c>
      <c r="F726" s="57">
        <v>0.1774</v>
      </c>
      <c r="G726" s="57">
        <v>0.088</v>
      </c>
      <c r="H726" s="57" t="s">
        <v>196</v>
      </c>
      <c r="I726" s="33">
        <f t="shared" si="1"/>
        <v>1.015909091</v>
      </c>
    </row>
    <row r="727">
      <c r="A727" s="70">
        <v>44706.0</v>
      </c>
      <c r="B727" s="57">
        <v>2009.0</v>
      </c>
      <c r="C727" s="57">
        <v>3.0</v>
      </c>
      <c r="D727" s="57" t="s">
        <v>178</v>
      </c>
      <c r="E727" s="57">
        <v>1.0</v>
      </c>
      <c r="F727" s="57">
        <v>0.2641</v>
      </c>
      <c r="G727" s="57">
        <v>0.131</v>
      </c>
      <c r="H727" s="57" t="s">
        <v>196</v>
      </c>
      <c r="I727" s="33">
        <f t="shared" si="1"/>
        <v>1.016030534</v>
      </c>
    </row>
    <row r="728">
      <c r="A728" s="70">
        <v>44685.0</v>
      </c>
      <c r="B728" s="57">
        <v>2378.0</v>
      </c>
      <c r="C728" s="57">
        <v>3.0</v>
      </c>
      <c r="D728" s="57" t="s">
        <v>195</v>
      </c>
      <c r="E728" s="57">
        <v>1.0</v>
      </c>
      <c r="F728" s="57">
        <v>1.0829</v>
      </c>
      <c r="G728" s="57">
        <v>0.5371</v>
      </c>
      <c r="I728" s="33">
        <f t="shared" si="1"/>
        <v>1.016198101</v>
      </c>
    </row>
    <row r="729">
      <c r="A729" s="70">
        <v>44685.0</v>
      </c>
      <c r="B729" s="57">
        <v>2375.0</v>
      </c>
      <c r="C729" s="57">
        <v>3.0</v>
      </c>
      <c r="D729" s="57" t="s">
        <v>195</v>
      </c>
      <c r="E729" s="57">
        <v>0.0</v>
      </c>
      <c r="F729" s="57">
        <v>0.9762</v>
      </c>
      <c r="G729" s="57">
        <v>0.484</v>
      </c>
      <c r="I729" s="33">
        <f t="shared" si="1"/>
        <v>1.016942149</v>
      </c>
    </row>
    <row r="730">
      <c r="A730" s="70">
        <v>44685.0</v>
      </c>
      <c r="B730" s="57">
        <v>2011.0</v>
      </c>
      <c r="C730" s="57">
        <v>1.0</v>
      </c>
      <c r="D730" s="57" t="s">
        <v>195</v>
      </c>
      <c r="E730" s="57">
        <v>0.0</v>
      </c>
      <c r="F730" s="57">
        <v>0.7551</v>
      </c>
      <c r="G730" s="57">
        <v>0.3743</v>
      </c>
      <c r="I730" s="33">
        <f t="shared" si="1"/>
        <v>1.017365749</v>
      </c>
    </row>
    <row r="731">
      <c r="A731" s="70">
        <v>44706.0</v>
      </c>
      <c r="B731" s="57">
        <v>2381.0</v>
      </c>
      <c r="C731" s="57">
        <v>2.0</v>
      </c>
      <c r="D731" s="57" t="s">
        <v>178</v>
      </c>
      <c r="E731" s="57">
        <v>1.0</v>
      </c>
      <c r="F731" s="57">
        <v>0.5225</v>
      </c>
      <c r="G731" s="57">
        <v>0.259</v>
      </c>
      <c r="H731" s="57" t="s">
        <v>196</v>
      </c>
      <c r="I731" s="33">
        <f t="shared" si="1"/>
        <v>1.017374517</v>
      </c>
    </row>
    <row r="732">
      <c r="A732" s="70">
        <v>44708.0</v>
      </c>
      <c r="B732" s="57">
        <v>2086.0</v>
      </c>
      <c r="C732" s="57">
        <v>3.0</v>
      </c>
      <c r="D732" s="57" t="s">
        <v>178</v>
      </c>
      <c r="E732" s="57">
        <v>0.0</v>
      </c>
      <c r="F732" s="57">
        <v>0.226</v>
      </c>
      <c r="G732" s="57">
        <v>0.112</v>
      </c>
      <c r="H732" s="57" t="s">
        <v>196</v>
      </c>
      <c r="I732" s="33">
        <f t="shared" si="1"/>
        <v>1.017857143</v>
      </c>
    </row>
    <row r="733">
      <c r="A733" s="70">
        <v>44684.0</v>
      </c>
      <c r="B733" s="57">
        <v>2347.0</v>
      </c>
      <c r="C733" s="57">
        <v>1.0</v>
      </c>
      <c r="D733" s="57" t="s">
        <v>178</v>
      </c>
      <c r="E733" s="57">
        <v>0.0</v>
      </c>
      <c r="F733" s="57">
        <v>0.2014</v>
      </c>
      <c r="G733" s="57">
        <v>0.0998</v>
      </c>
      <c r="H733" s="57" t="s">
        <v>199</v>
      </c>
      <c r="I733" s="33">
        <f t="shared" si="1"/>
        <v>1.018036072</v>
      </c>
    </row>
    <row r="734">
      <c r="A734" s="70">
        <v>44706.0</v>
      </c>
      <c r="B734" s="57">
        <v>2370.0</v>
      </c>
      <c r="C734" s="57">
        <v>1.0</v>
      </c>
      <c r="D734" s="57" t="s">
        <v>195</v>
      </c>
      <c r="E734" s="57">
        <v>0.0</v>
      </c>
      <c r="F734" s="57">
        <v>1.1019</v>
      </c>
      <c r="G734" s="57">
        <v>0.546</v>
      </c>
      <c r="H734" s="57" t="s">
        <v>196</v>
      </c>
      <c r="I734" s="33">
        <f t="shared" si="1"/>
        <v>1.018131868</v>
      </c>
    </row>
    <row r="735">
      <c r="A735" s="70">
        <v>44690.0</v>
      </c>
      <c r="B735" s="57">
        <v>2007.0</v>
      </c>
      <c r="C735" s="57">
        <v>3.0</v>
      </c>
      <c r="D735" s="57" t="s">
        <v>178</v>
      </c>
      <c r="E735" s="57">
        <v>0.0</v>
      </c>
      <c r="F735" s="57">
        <v>0.218</v>
      </c>
      <c r="G735" s="57">
        <v>0.108</v>
      </c>
      <c r="I735" s="33">
        <f t="shared" si="1"/>
        <v>1.018518519</v>
      </c>
    </row>
    <row r="736">
      <c r="A736" s="70">
        <v>44663.0</v>
      </c>
      <c r="B736" s="57">
        <v>2346.0</v>
      </c>
      <c r="C736" s="57">
        <v>1.0</v>
      </c>
      <c r="D736" s="57" t="s">
        <v>195</v>
      </c>
      <c r="E736" s="57">
        <v>1.0</v>
      </c>
      <c r="F736" s="57">
        <v>0.313</v>
      </c>
      <c r="G736" s="57">
        <v>0.155</v>
      </c>
      <c r="H736" s="57" t="s">
        <v>198</v>
      </c>
      <c r="I736" s="33">
        <f t="shared" si="1"/>
        <v>1.019354839</v>
      </c>
    </row>
    <row r="737">
      <c r="A737" s="70">
        <v>44665.0</v>
      </c>
      <c r="B737" s="57">
        <v>2381.0</v>
      </c>
      <c r="C737" s="57">
        <v>2.0</v>
      </c>
      <c r="D737" s="57" t="s">
        <v>195</v>
      </c>
      <c r="E737" s="57">
        <v>1.0</v>
      </c>
      <c r="F737" s="57">
        <v>2.0297</v>
      </c>
      <c r="G737" s="57">
        <v>1.005</v>
      </c>
      <c r="H737" s="57" t="s">
        <v>194</v>
      </c>
      <c r="I737" s="33">
        <f t="shared" si="1"/>
        <v>1.01960199</v>
      </c>
    </row>
    <row r="738">
      <c r="A738" s="70">
        <v>44685.0</v>
      </c>
      <c r="B738" s="57">
        <v>2011.0</v>
      </c>
      <c r="C738" s="57">
        <v>3.0</v>
      </c>
      <c r="D738" s="57" t="s">
        <v>178</v>
      </c>
      <c r="E738" s="57">
        <v>1.0</v>
      </c>
      <c r="F738" s="57">
        <v>0.1331</v>
      </c>
      <c r="G738" s="57">
        <v>0.0659</v>
      </c>
      <c r="I738" s="33">
        <f t="shared" si="1"/>
        <v>1.019726859</v>
      </c>
    </row>
    <row r="739">
      <c r="A739" s="70">
        <v>44685.0</v>
      </c>
      <c r="B739" s="57">
        <v>2371.0</v>
      </c>
      <c r="C739" s="57">
        <v>1.0</v>
      </c>
      <c r="D739" s="57" t="s">
        <v>195</v>
      </c>
      <c r="E739" s="57">
        <v>0.0</v>
      </c>
      <c r="F739" s="57">
        <v>1.3212</v>
      </c>
      <c r="G739" s="57">
        <v>0.6541</v>
      </c>
      <c r="I739" s="33">
        <f t="shared" si="1"/>
        <v>1.019874637</v>
      </c>
    </row>
    <row r="740">
      <c r="A740" s="70">
        <v>44706.0</v>
      </c>
      <c r="B740" s="57">
        <v>2347.0</v>
      </c>
      <c r="C740" s="57">
        <v>1.0</v>
      </c>
      <c r="D740" s="57" t="s">
        <v>195</v>
      </c>
      <c r="E740" s="57">
        <v>0.0</v>
      </c>
      <c r="F740" s="57">
        <v>1.1557</v>
      </c>
      <c r="G740" s="57">
        <v>0.572</v>
      </c>
      <c r="H740" s="57" t="s">
        <v>196</v>
      </c>
      <c r="I740" s="33">
        <f t="shared" si="1"/>
        <v>1.020454545</v>
      </c>
    </row>
    <row r="741">
      <c r="A741" s="70">
        <v>44706.0</v>
      </c>
      <c r="B741" s="57">
        <v>2375.0</v>
      </c>
      <c r="C741" s="57">
        <v>1.0</v>
      </c>
      <c r="D741" s="57" t="s">
        <v>195</v>
      </c>
      <c r="E741" s="57">
        <v>0.0</v>
      </c>
      <c r="F741" s="57">
        <v>1.029</v>
      </c>
      <c r="G741" s="57">
        <v>0.509</v>
      </c>
      <c r="H741" s="57" t="s">
        <v>196</v>
      </c>
      <c r="I741" s="33">
        <f t="shared" si="1"/>
        <v>1.021611002</v>
      </c>
    </row>
    <row r="742">
      <c r="A742" s="70">
        <v>44690.0</v>
      </c>
      <c r="B742" s="57">
        <v>2091.0</v>
      </c>
      <c r="C742" s="57">
        <v>1.0</v>
      </c>
      <c r="D742" s="57" t="s">
        <v>195</v>
      </c>
      <c r="E742" s="57">
        <v>0.0</v>
      </c>
      <c r="F742" s="57">
        <v>1.2878</v>
      </c>
      <c r="G742" s="57">
        <v>0.637</v>
      </c>
      <c r="I742" s="33">
        <f t="shared" si="1"/>
        <v>1.02166405</v>
      </c>
    </row>
    <row r="743">
      <c r="A743" s="70">
        <v>44690.0</v>
      </c>
      <c r="B743" s="57">
        <v>2028.0</v>
      </c>
      <c r="C743" s="57">
        <v>2.0</v>
      </c>
      <c r="D743" s="57" t="s">
        <v>195</v>
      </c>
      <c r="E743" s="57">
        <v>0.0</v>
      </c>
      <c r="F743" s="57">
        <v>1.3616</v>
      </c>
      <c r="G743" s="57">
        <v>0.6734</v>
      </c>
      <c r="I743" s="33">
        <f t="shared" si="1"/>
        <v>1.021978022</v>
      </c>
    </row>
    <row r="744">
      <c r="A744" s="70">
        <v>44704.0</v>
      </c>
      <c r="B744" s="57">
        <v>2021.0</v>
      </c>
      <c r="C744" s="57">
        <v>1.0</v>
      </c>
      <c r="D744" s="57" t="s">
        <v>178</v>
      </c>
      <c r="E744" s="57">
        <v>0.0</v>
      </c>
      <c r="F744" s="57">
        <v>0.0364</v>
      </c>
      <c r="G744" s="57">
        <v>0.018</v>
      </c>
      <c r="I744" s="33">
        <f t="shared" si="1"/>
        <v>1.022222222</v>
      </c>
    </row>
    <row r="745">
      <c r="A745" s="70">
        <v>44708.0</v>
      </c>
      <c r="B745" s="57">
        <v>2013.0</v>
      </c>
      <c r="C745" s="57">
        <v>3.0</v>
      </c>
      <c r="D745" s="57" t="s">
        <v>178</v>
      </c>
      <c r="E745" s="57">
        <v>0.0</v>
      </c>
      <c r="F745" s="57">
        <v>0.2913</v>
      </c>
      <c r="G745" s="57">
        <v>0.144</v>
      </c>
      <c r="H745" s="57" t="s">
        <v>196</v>
      </c>
      <c r="I745" s="33">
        <f t="shared" si="1"/>
        <v>1.022916667</v>
      </c>
    </row>
    <row r="746">
      <c r="A746" s="70">
        <v>44706.0</v>
      </c>
      <c r="B746" s="57">
        <v>2379.0</v>
      </c>
      <c r="C746" s="57">
        <v>3.0</v>
      </c>
      <c r="D746" s="57" t="s">
        <v>178</v>
      </c>
      <c r="E746" s="57">
        <v>1.0</v>
      </c>
      <c r="F746" s="57">
        <v>0.4479</v>
      </c>
      <c r="G746" s="57">
        <v>0.2213</v>
      </c>
      <c r="H746" s="57" t="s">
        <v>196</v>
      </c>
      <c r="I746" s="33">
        <f t="shared" si="1"/>
        <v>1.02394939</v>
      </c>
    </row>
    <row r="747">
      <c r="A747" s="70">
        <v>44665.0</v>
      </c>
      <c r="B747" s="57">
        <v>2009.0</v>
      </c>
      <c r="C747" s="57">
        <v>1.0</v>
      </c>
      <c r="D747" s="57" t="s">
        <v>195</v>
      </c>
      <c r="E747" s="57">
        <v>0.0</v>
      </c>
      <c r="F747" s="57">
        <v>1.6727</v>
      </c>
      <c r="G747" s="57">
        <v>0.8263</v>
      </c>
      <c r="H747" s="57" t="s">
        <v>194</v>
      </c>
      <c r="I747" s="33">
        <f t="shared" si="1"/>
        <v>1.024325306</v>
      </c>
    </row>
    <row r="748">
      <c r="A748" s="70">
        <v>44665.0</v>
      </c>
      <c r="B748" s="57">
        <v>2028.0</v>
      </c>
      <c r="C748" s="57">
        <v>2.0</v>
      </c>
      <c r="D748" s="57" t="s">
        <v>195</v>
      </c>
      <c r="E748" s="57">
        <v>0.0</v>
      </c>
      <c r="F748" s="57">
        <v>0.7928</v>
      </c>
      <c r="G748" s="57">
        <v>0.3916</v>
      </c>
      <c r="H748" s="57" t="s">
        <v>194</v>
      </c>
      <c r="I748" s="33">
        <f t="shared" si="1"/>
        <v>1.024514811</v>
      </c>
    </row>
    <row r="749">
      <c r="A749" s="70">
        <v>44684.0</v>
      </c>
      <c r="B749" s="57">
        <v>2369.0</v>
      </c>
      <c r="C749" s="57">
        <v>1.0</v>
      </c>
      <c r="D749" s="57" t="s">
        <v>178</v>
      </c>
      <c r="E749" s="57">
        <v>0.0</v>
      </c>
      <c r="F749" s="57">
        <v>0.0879</v>
      </c>
      <c r="G749" s="57">
        <v>0.0434</v>
      </c>
      <c r="H749" s="57" t="s">
        <v>199</v>
      </c>
      <c r="I749" s="33">
        <f t="shared" si="1"/>
        <v>1.025345622</v>
      </c>
    </row>
    <row r="750">
      <c r="A750" s="70">
        <v>44684.0</v>
      </c>
      <c r="B750" s="57">
        <v>2365.0</v>
      </c>
      <c r="C750" s="57">
        <v>3.0</v>
      </c>
      <c r="D750" s="57" t="s">
        <v>195</v>
      </c>
      <c r="E750" s="57">
        <v>0.0</v>
      </c>
      <c r="F750" s="57">
        <v>0.9666</v>
      </c>
      <c r="G750" s="57">
        <v>0.4772</v>
      </c>
      <c r="H750" s="57" t="s">
        <v>199</v>
      </c>
      <c r="I750" s="33">
        <f t="shared" si="1"/>
        <v>1.025565801</v>
      </c>
    </row>
    <row r="751">
      <c r="A751" s="70">
        <v>44704.0</v>
      </c>
      <c r="B751" s="57">
        <v>2026.0</v>
      </c>
      <c r="C751" s="57">
        <v>2.0</v>
      </c>
      <c r="D751" s="57" t="s">
        <v>178</v>
      </c>
      <c r="E751" s="57">
        <v>0.0</v>
      </c>
      <c r="F751" s="57">
        <v>0.0689</v>
      </c>
      <c r="G751" s="57">
        <v>0.034</v>
      </c>
      <c r="I751" s="33">
        <f t="shared" si="1"/>
        <v>1.026470588</v>
      </c>
    </row>
    <row r="752">
      <c r="A752" s="70">
        <v>44685.0</v>
      </c>
      <c r="B752" s="57">
        <v>2378.0</v>
      </c>
      <c r="C752" s="57">
        <v>3.0</v>
      </c>
      <c r="D752" s="57" t="s">
        <v>178</v>
      </c>
      <c r="E752" s="57">
        <v>1.0</v>
      </c>
      <c r="F752" s="57">
        <v>0.153</v>
      </c>
      <c r="G752" s="57">
        <v>0.0755</v>
      </c>
      <c r="I752" s="33">
        <f t="shared" si="1"/>
        <v>1.026490066</v>
      </c>
    </row>
    <row r="753">
      <c r="A753" s="70">
        <v>44706.0</v>
      </c>
      <c r="B753" s="57">
        <v>2024.0</v>
      </c>
      <c r="C753" s="57">
        <v>2.0</v>
      </c>
      <c r="D753" s="57" t="s">
        <v>195</v>
      </c>
      <c r="E753" s="57">
        <v>0.0</v>
      </c>
      <c r="F753" s="57">
        <v>1.2768</v>
      </c>
      <c r="G753" s="57">
        <v>0.63</v>
      </c>
      <c r="H753" s="57" t="s">
        <v>196</v>
      </c>
      <c r="I753" s="33">
        <f t="shared" si="1"/>
        <v>1.026666667</v>
      </c>
    </row>
    <row r="754">
      <c r="A754" s="70">
        <v>44706.0</v>
      </c>
      <c r="B754" s="57">
        <v>2347.0</v>
      </c>
      <c r="C754" s="57">
        <v>2.0</v>
      </c>
      <c r="D754" s="57" t="s">
        <v>195</v>
      </c>
      <c r="E754" s="57">
        <v>0.0</v>
      </c>
      <c r="F754" s="57">
        <v>1.7795</v>
      </c>
      <c r="G754" s="57">
        <v>0.878</v>
      </c>
      <c r="H754" s="57" t="s">
        <v>196</v>
      </c>
      <c r="I754" s="33">
        <f t="shared" si="1"/>
        <v>1.026765376</v>
      </c>
    </row>
    <row r="755">
      <c r="A755" s="70">
        <v>44665.0</v>
      </c>
      <c r="B755" s="57">
        <v>2025.0</v>
      </c>
      <c r="C755" s="57">
        <v>1.0</v>
      </c>
      <c r="D755" s="57" t="s">
        <v>195</v>
      </c>
      <c r="E755" s="57">
        <v>0.0</v>
      </c>
      <c r="F755" s="57">
        <v>0.5781</v>
      </c>
      <c r="G755" s="57">
        <v>0.2852</v>
      </c>
      <c r="H755" s="57" t="s">
        <v>194</v>
      </c>
      <c r="I755" s="33">
        <f t="shared" si="1"/>
        <v>1.026998597</v>
      </c>
    </row>
    <row r="756">
      <c r="A756" s="70">
        <v>44704.0</v>
      </c>
      <c r="B756" s="57">
        <v>2360.0</v>
      </c>
      <c r="C756" s="57">
        <v>2.0</v>
      </c>
      <c r="D756" s="57" t="s">
        <v>178</v>
      </c>
      <c r="E756" s="57">
        <v>0.0</v>
      </c>
      <c r="F756" s="57">
        <v>0.2129</v>
      </c>
      <c r="G756" s="57">
        <v>0.105</v>
      </c>
      <c r="I756" s="33">
        <f t="shared" si="1"/>
        <v>1.027619048</v>
      </c>
    </row>
    <row r="757">
      <c r="A757" s="70">
        <v>44704.0</v>
      </c>
      <c r="B757" s="57">
        <v>2029.0</v>
      </c>
      <c r="C757" s="57">
        <v>3.0</v>
      </c>
      <c r="D757" s="57" t="s">
        <v>178</v>
      </c>
      <c r="E757" s="57">
        <v>0.0</v>
      </c>
      <c r="F757" s="57">
        <v>0.073</v>
      </c>
      <c r="G757" s="57">
        <v>0.036</v>
      </c>
      <c r="I757" s="33">
        <f t="shared" si="1"/>
        <v>1.027777778</v>
      </c>
    </row>
    <row r="758">
      <c r="A758" s="70">
        <v>44706.0</v>
      </c>
      <c r="B758" s="57">
        <v>2020.0</v>
      </c>
      <c r="C758" s="57">
        <v>1.0</v>
      </c>
      <c r="D758" s="57" t="s">
        <v>195</v>
      </c>
      <c r="E758" s="57">
        <v>0.0</v>
      </c>
      <c r="F758" s="57">
        <v>1.4926</v>
      </c>
      <c r="G758" s="57">
        <v>0.736</v>
      </c>
      <c r="H758" s="57" t="s">
        <v>196</v>
      </c>
      <c r="I758" s="33">
        <f t="shared" si="1"/>
        <v>1.02798913</v>
      </c>
    </row>
    <row r="759">
      <c r="A759" s="70">
        <v>44706.0</v>
      </c>
      <c r="B759" s="57">
        <v>2378.0</v>
      </c>
      <c r="C759" s="57">
        <v>1.0</v>
      </c>
      <c r="D759" s="57" t="s">
        <v>178</v>
      </c>
      <c r="E759" s="57">
        <v>0.0</v>
      </c>
      <c r="F759" s="57">
        <v>0.1663</v>
      </c>
      <c r="G759" s="57">
        <v>0.082</v>
      </c>
      <c r="H759" s="57" t="s">
        <v>196</v>
      </c>
      <c r="I759" s="33">
        <f t="shared" si="1"/>
        <v>1.02804878</v>
      </c>
    </row>
    <row r="760">
      <c r="A760" s="70">
        <v>44650.0</v>
      </c>
      <c r="B760" s="57">
        <v>2301.0</v>
      </c>
      <c r="C760" s="57">
        <v>2.0</v>
      </c>
      <c r="D760" s="57" t="s">
        <v>178</v>
      </c>
      <c r="E760" s="57" t="s">
        <v>60</v>
      </c>
      <c r="F760" s="57">
        <v>0.1217</v>
      </c>
      <c r="G760" s="57">
        <v>0.06</v>
      </c>
      <c r="H760" s="57" t="s">
        <v>194</v>
      </c>
      <c r="I760" s="33">
        <f t="shared" si="1"/>
        <v>1.028333333</v>
      </c>
    </row>
    <row r="761">
      <c r="A761" s="70">
        <v>44684.0</v>
      </c>
      <c r="B761" s="57">
        <v>2382.0</v>
      </c>
      <c r="C761" s="57">
        <v>2.0</v>
      </c>
      <c r="D761" s="57" t="s">
        <v>178</v>
      </c>
      <c r="E761" s="57">
        <v>0.0</v>
      </c>
      <c r="F761" s="57">
        <v>0.1639</v>
      </c>
      <c r="G761" s="57">
        <v>0.0808</v>
      </c>
      <c r="H761" s="57" t="s">
        <v>199</v>
      </c>
      <c r="I761" s="33">
        <f t="shared" si="1"/>
        <v>1.028465347</v>
      </c>
    </row>
    <row r="762">
      <c r="A762" s="70">
        <v>44690.0</v>
      </c>
      <c r="B762" s="57">
        <v>2028.0</v>
      </c>
      <c r="C762" s="57">
        <v>2.0</v>
      </c>
      <c r="D762" s="57" t="s">
        <v>178</v>
      </c>
      <c r="E762" s="57">
        <v>1.0</v>
      </c>
      <c r="F762" s="57">
        <v>0.2577</v>
      </c>
      <c r="G762" s="57">
        <v>0.127</v>
      </c>
      <c r="I762" s="33">
        <f t="shared" si="1"/>
        <v>1.029133858</v>
      </c>
    </row>
    <row r="763">
      <c r="A763" s="70">
        <v>44706.0</v>
      </c>
      <c r="B763" s="57">
        <v>2025.0</v>
      </c>
      <c r="C763" s="57">
        <v>3.0</v>
      </c>
      <c r="D763" s="57" t="s">
        <v>178</v>
      </c>
      <c r="E763" s="57">
        <v>0.0</v>
      </c>
      <c r="F763" s="57">
        <v>0.2456</v>
      </c>
      <c r="G763" s="57">
        <v>0.121</v>
      </c>
      <c r="H763" s="57" t="s">
        <v>196</v>
      </c>
      <c r="I763" s="33">
        <f t="shared" si="1"/>
        <v>1.029752066</v>
      </c>
    </row>
    <row r="764">
      <c r="A764" s="70">
        <v>44665.0</v>
      </c>
      <c r="B764" s="57">
        <v>2383.0</v>
      </c>
      <c r="C764" s="57">
        <v>2.0</v>
      </c>
      <c r="D764" s="57" t="s">
        <v>178</v>
      </c>
      <c r="E764" s="57">
        <v>1.0</v>
      </c>
      <c r="F764" s="57">
        <v>0.0745</v>
      </c>
      <c r="G764" s="57">
        <v>0.0367</v>
      </c>
      <c r="H764" s="57" t="s">
        <v>194</v>
      </c>
      <c r="I764" s="33">
        <f t="shared" si="1"/>
        <v>1.029972752</v>
      </c>
    </row>
    <row r="765">
      <c r="A765" s="70">
        <v>44708.0</v>
      </c>
      <c r="B765" s="57">
        <v>2088.0</v>
      </c>
      <c r="C765" s="57">
        <v>2.0</v>
      </c>
      <c r="D765" s="57" t="s">
        <v>178</v>
      </c>
      <c r="E765" s="57">
        <v>1.0</v>
      </c>
      <c r="F765" s="57">
        <v>0.404</v>
      </c>
      <c r="G765" s="57">
        <v>0.199</v>
      </c>
      <c r="H765" s="57" t="s">
        <v>196</v>
      </c>
      <c r="I765" s="33">
        <f t="shared" si="1"/>
        <v>1.030150754</v>
      </c>
    </row>
    <row r="766">
      <c r="A766" s="70">
        <v>44665.0</v>
      </c>
      <c r="B766" s="57">
        <v>2012.0</v>
      </c>
      <c r="C766" s="57">
        <v>3.0</v>
      </c>
      <c r="D766" s="57" t="s">
        <v>178</v>
      </c>
      <c r="E766" s="57">
        <v>0.0</v>
      </c>
      <c r="F766" s="57">
        <v>0.2079</v>
      </c>
      <c r="G766" s="57">
        <v>0.1024</v>
      </c>
      <c r="H766" s="57" t="s">
        <v>194</v>
      </c>
      <c r="I766" s="33">
        <f t="shared" si="1"/>
        <v>1.030273438</v>
      </c>
    </row>
    <row r="767">
      <c r="A767" s="70">
        <v>44690.0</v>
      </c>
      <c r="B767" s="57">
        <v>2091.0</v>
      </c>
      <c r="C767" s="57">
        <v>1.0</v>
      </c>
      <c r="D767" s="57" t="s">
        <v>178</v>
      </c>
      <c r="E767" s="57">
        <v>1.0</v>
      </c>
      <c r="F767" s="57">
        <v>0.6295</v>
      </c>
      <c r="G767" s="57">
        <v>0.31</v>
      </c>
      <c r="I767" s="33">
        <f t="shared" si="1"/>
        <v>1.030645161</v>
      </c>
    </row>
    <row r="768">
      <c r="A768" s="70">
        <v>44706.0</v>
      </c>
      <c r="B768" s="57">
        <v>2381.0</v>
      </c>
      <c r="C768" s="57">
        <v>3.0</v>
      </c>
      <c r="D768" s="57" t="s">
        <v>178</v>
      </c>
      <c r="E768" s="57">
        <v>1.0</v>
      </c>
      <c r="F768" s="57">
        <v>0.2843</v>
      </c>
      <c r="G768" s="57">
        <v>0.14</v>
      </c>
      <c r="H768" s="57" t="s">
        <v>196</v>
      </c>
      <c r="I768" s="33">
        <f t="shared" si="1"/>
        <v>1.030714286</v>
      </c>
    </row>
    <row r="769">
      <c r="A769" s="70">
        <v>44706.0</v>
      </c>
      <c r="B769" s="57">
        <v>2369.0</v>
      </c>
      <c r="C769" s="57">
        <v>2.0</v>
      </c>
      <c r="D769" s="57" t="s">
        <v>178</v>
      </c>
      <c r="E769" s="57">
        <v>0.0</v>
      </c>
      <c r="F769" s="57">
        <v>0.1889</v>
      </c>
      <c r="G769" s="57">
        <v>0.093</v>
      </c>
      <c r="H769" s="57" t="s">
        <v>196</v>
      </c>
      <c r="I769" s="33">
        <f t="shared" si="1"/>
        <v>1.031182796</v>
      </c>
    </row>
    <row r="770">
      <c r="A770" s="70">
        <v>44706.0</v>
      </c>
      <c r="B770" s="57">
        <v>2369.0</v>
      </c>
      <c r="C770" s="57">
        <v>3.0</v>
      </c>
      <c r="D770" s="57" t="s">
        <v>178</v>
      </c>
      <c r="E770" s="57">
        <v>0.0</v>
      </c>
      <c r="F770" s="57">
        <v>0.1158</v>
      </c>
      <c r="G770" s="57">
        <v>0.057</v>
      </c>
      <c r="H770" s="57" t="s">
        <v>196</v>
      </c>
      <c r="I770" s="33">
        <f t="shared" si="1"/>
        <v>1.031578947</v>
      </c>
    </row>
    <row r="771">
      <c r="A771" s="70">
        <v>44706.0</v>
      </c>
      <c r="B771" s="57">
        <v>2020.0</v>
      </c>
      <c r="C771" s="57">
        <v>2.0</v>
      </c>
      <c r="D771" s="57" t="s">
        <v>178</v>
      </c>
      <c r="E771" s="57">
        <v>1.0</v>
      </c>
      <c r="F771" s="57">
        <v>0.3109</v>
      </c>
      <c r="G771" s="57">
        <v>0.153</v>
      </c>
      <c r="H771" s="57" t="s">
        <v>196</v>
      </c>
      <c r="I771" s="33">
        <f t="shared" si="1"/>
        <v>1.032026144</v>
      </c>
    </row>
    <row r="772">
      <c r="A772" s="70">
        <v>44684.0</v>
      </c>
      <c r="B772" s="57">
        <v>2343.0</v>
      </c>
      <c r="C772" s="57">
        <v>3.0</v>
      </c>
      <c r="D772" s="57" t="s">
        <v>178</v>
      </c>
      <c r="E772" s="57">
        <v>0.0</v>
      </c>
      <c r="F772" s="57">
        <v>0.2654</v>
      </c>
      <c r="G772" s="57">
        <v>0.1306</v>
      </c>
      <c r="H772" s="57" t="s">
        <v>199</v>
      </c>
      <c r="I772" s="33">
        <f t="shared" si="1"/>
        <v>1.032159265</v>
      </c>
    </row>
    <row r="773">
      <c r="A773" s="70">
        <v>44665.0</v>
      </c>
      <c r="B773" s="57">
        <v>2021.0</v>
      </c>
      <c r="C773" s="57">
        <v>1.0</v>
      </c>
      <c r="D773" s="57" t="s">
        <v>178</v>
      </c>
      <c r="E773" s="57">
        <v>1.0</v>
      </c>
      <c r="F773" s="57">
        <v>0.0805</v>
      </c>
      <c r="G773" s="57">
        <v>0.0396</v>
      </c>
      <c r="H773" s="57" t="s">
        <v>194</v>
      </c>
      <c r="I773" s="33">
        <f t="shared" si="1"/>
        <v>1.032828283</v>
      </c>
    </row>
    <row r="774">
      <c r="A774" s="70">
        <v>44665.0</v>
      </c>
      <c r="B774" s="57">
        <v>2383.0</v>
      </c>
      <c r="C774" s="57">
        <v>3.0</v>
      </c>
      <c r="D774" s="57" t="s">
        <v>195</v>
      </c>
      <c r="E774" s="57" t="s">
        <v>60</v>
      </c>
      <c r="F774" s="57">
        <v>1.624</v>
      </c>
      <c r="G774" s="57">
        <v>0.7983</v>
      </c>
      <c r="H774" s="57" t="s">
        <v>194</v>
      </c>
      <c r="I774" s="33">
        <f t="shared" si="1"/>
        <v>1.034322936</v>
      </c>
    </row>
    <row r="775">
      <c r="A775" s="70">
        <v>44708.0</v>
      </c>
      <c r="B775" s="57">
        <v>2090.0</v>
      </c>
      <c r="C775" s="57">
        <v>2.0</v>
      </c>
      <c r="D775" s="57" t="s">
        <v>178</v>
      </c>
      <c r="E775" s="57">
        <v>0.0</v>
      </c>
      <c r="F775" s="57">
        <v>0.057</v>
      </c>
      <c r="G775" s="57">
        <v>0.028</v>
      </c>
      <c r="H775" s="57" t="s">
        <v>196</v>
      </c>
      <c r="I775" s="33">
        <f t="shared" si="1"/>
        <v>1.035714286</v>
      </c>
    </row>
    <row r="776">
      <c r="A776" s="70">
        <v>44665.0</v>
      </c>
      <c r="B776" s="57">
        <v>2027.0</v>
      </c>
      <c r="C776" s="57">
        <v>1.0</v>
      </c>
      <c r="D776" s="57" t="s">
        <v>178</v>
      </c>
      <c r="E776" s="57">
        <v>1.0</v>
      </c>
      <c r="F776" s="57">
        <v>0.6319</v>
      </c>
      <c r="G776" s="57">
        <v>0.3104</v>
      </c>
      <c r="H776" s="57" t="s">
        <v>194</v>
      </c>
      <c r="I776" s="33">
        <f t="shared" si="1"/>
        <v>1.035760309</v>
      </c>
    </row>
    <row r="777">
      <c r="A777" s="70">
        <v>44665.0</v>
      </c>
      <c r="B777" s="57">
        <v>2025.0</v>
      </c>
      <c r="C777" s="57">
        <v>2.0</v>
      </c>
      <c r="D777" s="57" t="s">
        <v>195</v>
      </c>
      <c r="E777" s="57">
        <v>0.0</v>
      </c>
      <c r="F777" s="57">
        <v>0.6313</v>
      </c>
      <c r="G777" s="57">
        <v>0.3101</v>
      </c>
      <c r="H777" s="57" t="s">
        <v>194</v>
      </c>
      <c r="I777" s="33">
        <f t="shared" si="1"/>
        <v>1.035794905</v>
      </c>
    </row>
    <row r="778">
      <c r="A778" s="70">
        <v>44690.0</v>
      </c>
      <c r="B778" s="57">
        <v>2093.0</v>
      </c>
      <c r="C778" s="57">
        <v>3.0</v>
      </c>
      <c r="D778" s="57" t="s">
        <v>178</v>
      </c>
      <c r="E778" s="57">
        <v>1.0</v>
      </c>
      <c r="F778" s="57">
        <v>0.4259</v>
      </c>
      <c r="G778" s="57">
        <v>0.2092</v>
      </c>
      <c r="I778" s="33">
        <f t="shared" si="1"/>
        <v>1.03585086</v>
      </c>
    </row>
    <row r="779">
      <c r="A779" s="70">
        <v>44665.0</v>
      </c>
      <c r="B779" s="57">
        <v>2384.0</v>
      </c>
      <c r="C779" s="57">
        <v>1.0</v>
      </c>
      <c r="D779" s="57" t="s">
        <v>195</v>
      </c>
      <c r="E779" s="57">
        <v>0.0</v>
      </c>
      <c r="F779" s="57">
        <v>1.9089</v>
      </c>
      <c r="G779" s="57">
        <v>0.9373</v>
      </c>
      <c r="H779" s="57" t="s">
        <v>194</v>
      </c>
      <c r="I779" s="33">
        <f t="shared" si="1"/>
        <v>1.036594473</v>
      </c>
    </row>
    <row r="780">
      <c r="A780" s="70">
        <v>44684.0</v>
      </c>
      <c r="B780" s="57">
        <v>2384.0</v>
      </c>
      <c r="C780" s="57">
        <v>1.0</v>
      </c>
      <c r="D780" s="57" t="s">
        <v>178</v>
      </c>
      <c r="E780" s="57">
        <v>0.0</v>
      </c>
      <c r="F780" s="57">
        <v>0.1131</v>
      </c>
      <c r="G780" s="57">
        <v>0.0555</v>
      </c>
      <c r="H780" s="57" t="s">
        <v>199</v>
      </c>
      <c r="I780" s="33">
        <f t="shared" si="1"/>
        <v>1.037837838</v>
      </c>
    </row>
    <row r="781">
      <c r="A781" s="70">
        <v>44665.0</v>
      </c>
      <c r="B781" s="57">
        <v>2026.0</v>
      </c>
      <c r="C781" s="57">
        <v>1.0</v>
      </c>
      <c r="D781" s="57" t="s">
        <v>195</v>
      </c>
      <c r="E781" s="57">
        <v>1.0</v>
      </c>
      <c r="F781" s="57">
        <v>1.4449</v>
      </c>
      <c r="G781" s="57">
        <v>0.7089</v>
      </c>
      <c r="H781" s="57" t="s">
        <v>194</v>
      </c>
      <c r="I781" s="33">
        <f t="shared" si="1"/>
        <v>1.038228241</v>
      </c>
    </row>
    <row r="782">
      <c r="A782" s="70">
        <v>44685.0</v>
      </c>
      <c r="B782" s="57">
        <v>2370.0</v>
      </c>
      <c r="C782" s="57">
        <v>1.0</v>
      </c>
      <c r="D782" s="57" t="s">
        <v>195</v>
      </c>
      <c r="E782" s="57">
        <v>0.0</v>
      </c>
      <c r="F782" s="57">
        <v>0.7779</v>
      </c>
      <c r="G782" s="57">
        <v>0.3816</v>
      </c>
      <c r="I782" s="33">
        <f t="shared" si="1"/>
        <v>1.038522013</v>
      </c>
    </row>
    <row r="783">
      <c r="A783" s="70">
        <v>44706.0</v>
      </c>
      <c r="B783" s="57">
        <v>2375.0</v>
      </c>
      <c r="C783" s="57">
        <v>2.0</v>
      </c>
      <c r="D783" s="57" t="s">
        <v>195</v>
      </c>
      <c r="E783" s="57">
        <v>0.0</v>
      </c>
      <c r="F783" s="57">
        <v>0.5973</v>
      </c>
      <c r="G783" s="57">
        <v>0.293</v>
      </c>
      <c r="H783" s="57" t="s">
        <v>196</v>
      </c>
      <c r="I783" s="33">
        <f t="shared" si="1"/>
        <v>1.038566553</v>
      </c>
    </row>
    <row r="784">
      <c r="A784" s="70">
        <v>44684.0</v>
      </c>
      <c r="B784" s="57">
        <v>2367.0</v>
      </c>
      <c r="C784" s="57">
        <v>2.0</v>
      </c>
      <c r="D784" s="57" t="s">
        <v>195</v>
      </c>
      <c r="E784" s="57">
        <v>0.0</v>
      </c>
      <c r="F784" s="57">
        <v>0.2862</v>
      </c>
      <c r="G784" s="57">
        <v>0.1403</v>
      </c>
      <c r="H784" s="57" t="s">
        <v>199</v>
      </c>
      <c r="I784" s="33">
        <f t="shared" si="1"/>
        <v>1.039914469</v>
      </c>
    </row>
    <row r="785">
      <c r="A785" s="70">
        <v>44684.0</v>
      </c>
      <c r="B785" s="57">
        <v>2081.0</v>
      </c>
      <c r="C785" s="57">
        <v>1.0</v>
      </c>
      <c r="D785" s="57" t="s">
        <v>178</v>
      </c>
      <c r="E785" s="57">
        <v>0.0</v>
      </c>
      <c r="F785" s="57">
        <v>0.081</v>
      </c>
      <c r="G785" s="57">
        <v>0.0397</v>
      </c>
      <c r="H785" s="57" t="s">
        <v>199</v>
      </c>
      <c r="I785" s="33">
        <f t="shared" si="1"/>
        <v>1.040302267</v>
      </c>
    </row>
    <row r="786">
      <c r="A786" s="70">
        <v>44685.0</v>
      </c>
      <c r="B786" s="57">
        <v>2360.0</v>
      </c>
      <c r="C786" s="57">
        <v>3.0</v>
      </c>
      <c r="D786" s="57" t="s">
        <v>178</v>
      </c>
      <c r="E786" s="57">
        <v>0.0</v>
      </c>
      <c r="F786" s="57">
        <v>0.2559</v>
      </c>
      <c r="G786" s="57">
        <v>0.1254</v>
      </c>
      <c r="I786" s="33">
        <f t="shared" si="1"/>
        <v>1.040669856</v>
      </c>
    </row>
    <row r="787">
      <c r="A787" s="70">
        <v>44706.0</v>
      </c>
      <c r="B787" s="57">
        <v>2379.0</v>
      </c>
      <c r="C787" s="57">
        <v>1.0</v>
      </c>
      <c r="D787" s="57" t="s">
        <v>195</v>
      </c>
      <c r="E787" s="57">
        <v>0.0</v>
      </c>
      <c r="F787" s="57">
        <v>0.782</v>
      </c>
      <c r="G787" s="57">
        <v>0.383</v>
      </c>
      <c r="H787" s="57" t="s">
        <v>196</v>
      </c>
      <c r="I787" s="33">
        <f t="shared" si="1"/>
        <v>1.041775457</v>
      </c>
    </row>
    <row r="788">
      <c r="A788" s="70">
        <v>44706.0</v>
      </c>
      <c r="B788" s="57">
        <v>2369.0</v>
      </c>
      <c r="C788" s="57">
        <v>1.0</v>
      </c>
      <c r="D788" s="57" t="s">
        <v>178</v>
      </c>
      <c r="E788" s="57">
        <v>1.0</v>
      </c>
      <c r="F788" s="57">
        <v>0.1593</v>
      </c>
      <c r="G788" s="57">
        <v>0.078</v>
      </c>
      <c r="H788" s="57" t="s">
        <v>196</v>
      </c>
      <c r="I788" s="33">
        <f t="shared" si="1"/>
        <v>1.042307692</v>
      </c>
    </row>
    <row r="789">
      <c r="A789" s="70">
        <v>44706.0</v>
      </c>
      <c r="B789" s="57">
        <v>2378.0</v>
      </c>
      <c r="C789" s="57">
        <v>3.0</v>
      </c>
      <c r="D789" s="57" t="s">
        <v>178</v>
      </c>
      <c r="E789" s="57">
        <v>1.0</v>
      </c>
      <c r="F789" s="57">
        <v>0.09809</v>
      </c>
      <c r="G789" s="57">
        <v>0.048</v>
      </c>
      <c r="H789" s="57" t="s">
        <v>196</v>
      </c>
      <c r="I789" s="33">
        <f t="shared" si="1"/>
        <v>1.043541667</v>
      </c>
    </row>
    <row r="790">
      <c r="A790" s="70">
        <v>44665.0</v>
      </c>
      <c r="B790" s="57">
        <v>2021.0</v>
      </c>
      <c r="C790" s="57">
        <v>1.0</v>
      </c>
      <c r="D790" s="57" t="s">
        <v>195</v>
      </c>
      <c r="E790" s="57">
        <v>0.0</v>
      </c>
      <c r="F790" s="57">
        <v>0.9799</v>
      </c>
      <c r="G790" s="57">
        <v>0.4795</v>
      </c>
      <c r="H790" s="57" t="s">
        <v>194</v>
      </c>
      <c r="I790" s="33">
        <f t="shared" si="1"/>
        <v>1.04358707</v>
      </c>
    </row>
    <row r="791">
      <c r="A791" s="70">
        <v>44665.0</v>
      </c>
      <c r="B791" s="57">
        <v>2028.0</v>
      </c>
      <c r="C791" s="57">
        <v>1.0</v>
      </c>
      <c r="D791" s="57" t="s">
        <v>195</v>
      </c>
      <c r="E791" s="57">
        <v>0.0</v>
      </c>
      <c r="F791" s="57">
        <v>0.6103</v>
      </c>
      <c r="G791" s="57">
        <v>0.2986</v>
      </c>
      <c r="H791" s="57" t="s">
        <v>194</v>
      </c>
      <c r="I791" s="33">
        <f t="shared" si="1"/>
        <v>1.0438714</v>
      </c>
    </row>
    <row r="792">
      <c r="A792" s="70">
        <v>44665.0</v>
      </c>
      <c r="B792" s="57">
        <v>2026.0</v>
      </c>
      <c r="C792" s="57">
        <v>2.0</v>
      </c>
      <c r="D792" s="57" t="s">
        <v>195</v>
      </c>
      <c r="E792" s="57">
        <v>0.0</v>
      </c>
      <c r="F792" s="57">
        <v>0.8188</v>
      </c>
      <c r="G792" s="57">
        <v>0.4006</v>
      </c>
      <c r="H792" s="57" t="s">
        <v>194</v>
      </c>
      <c r="I792" s="33">
        <f t="shared" si="1"/>
        <v>1.043934099</v>
      </c>
    </row>
    <row r="793">
      <c r="A793" s="70">
        <v>44684.0</v>
      </c>
      <c r="B793" s="57">
        <v>2367.0</v>
      </c>
      <c r="C793" s="57">
        <v>2.0</v>
      </c>
      <c r="D793" s="57" t="s">
        <v>178</v>
      </c>
      <c r="E793" s="57">
        <v>0.0</v>
      </c>
      <c r="F793" s="57">
        <v>0.0186</v>
      </c>
      <c r="G793" s="57">
        <v>0.0091</v>
      </c>
      <c r="H793" s="57" t="s">
        <v>199</v>
      </c>
      <c r="I793" s="33">
        <f t="shared" si="1"/>
        <v>1.043956044</v>
      </c>
    </row>
    <row r="794">
      <c r="A794" s="70">
        <v>44706.0</v>
      </c>
      <c r="B794" s="57">
        <v>2025.0</v>
      </c>
      <c r="C794" s="57">
        <v>1.0</v>
      </c>
      <c r="D794" s="57" t="s">
        <v>178</v>
      </c>
      <c r="E794" s="57">
        <v>0.0</v>
      </c>
      <c r="F794" s="57">
        <v>0.4129</v>
      </c>
      <c r="G794" s="57">
        <v>0.202</v>
      </c>
      <c r="H794" s="57" t="s">
        <v>196</v>
      </c>
      <c r="I794" s="33">
        <f t="shared" si="1"/>
        <v>1.044059406</v>
      </c>
    </row>
    <row r="795">
      <c r="A795" s="70">
        <v>44685.0</v>
      </c>
      <c r="B795" s="57">
        <v>2370.0</v>
      </c>
      <c r="C795" s="57">
        <v>3.0</v>
      </c>
      <c r="D795" s="57" t="s">
        <v>195</v>
      </c>
      <c r="E795" s="57">
        <v>0.0</v>
      </c>
      <c r="F795" s="57">
        <v>0.9763</v>
      </c>
      <c r="G795" s="57">
        <v>0.4776</v>
      </c>
      <c r="I795" s="33">
        <f t="shared" si="1"/>
        <v>1.044179229</v>
      </c>
    </row>
    <row r="796">
      <c r="A796" s="70">
        <v>44690.0</v>
      </c>
      <c r="B796" s="57">
        <v>2021.0</v>
      </c>
      <c r="C796" s="57">
        <v>1.0</v>
      </c>
      <c r="D796" s="57" t="s">
        <v>178</v>
      </c>
      <c r="E796" s="57">
        <v>1.0</v>
      </c>
      <c r="F796" s="57">
        <v>0.2816</v>
      </c>
      <c r="G796" s="57">
        <v>0.1377</v>
      </c>
      <c r="I796" s="33">
        <f t="shared" si="1"/>
        <v>1.045025418</v>
      </c>
    </row>
    <row r="797">
      <c r="A797" s="70">
        <v>44690.0</v>
      </c>
      <c r="B797" s="57">
        <v>2027.0</v>
      </c>
      <c r="C797" s="57">
        <v>1.0</v>
      </c>
      <c r="D797" s="57" t="s">
        <v>178</v>
      </c>
      <c r="E797" s="57">
        <v>1.0</v>
      </c>
      <c r="F797" s="57">
        <v>0.4326</v>
      </c>
      <c r="G797" s="57">
        <v>0.2115</v>
      </c>
      <c r="I797" s="33">
        <f t="shared" si="1"/>
        <v>1.045390071</v>
      </c>
    </row>
    <row r="798">
      <c r="A798" s="70">
        <v>44690.0</v>
      </c>
      <c r="B798" s="57">
        <v>2025.0</v>
      </c>
      <c r="C798" s="57">
        <v>3.0</v>
      </c>
      <c r="D798" s="57" t="s">
        <v>195</v>
      </c>
      <c r="E798" s="57">
        <v>0.0</v>
      </c>
      <c r="F798" s="57">
        <v>1.4186</v>
      </c>
      <c r="G798" s="57">
        <v>0.6935</v>
      </c>
      <c r="I798" s="33">
        <f t="shared" si="1"/>
        <v>1.04556597</v>
      </c>
    </row>
    <row r="799">
      <c r="A799" s="70">
        <v>44690.0</v>
      </c>
      <c r="B799" s="57">
        <v>2091.0</v>
      </c>
      <c r="C799" s="57">
        <v>3.0</v>
      </c>
      <c r="D799" s="57" t="s">
        <v>195</v>
      </c>
      <c r="E799" s="57">
        <v>0.0</v>
      </c>
      <c r="F799" s="57">
        <v>1.5016</v>
      </c>
      <c r="G799" s="57">
        <v>0.734</v>
      </c>
      <c r="I799" s="33">
        <f t="shared" si="1"/>
        <v>1.045776567</v>
      </c>
    </row>
    <row r="800">
      <c r="A800" s="70">
        <v>44704.0</v>
      </c>
      <c r="B800" s="57">
        <v>2028.0</v>
      </c>
      <c r="C800" s="57">
        <v>2.0</v>
      </c>
      <c r="D800" s="57" t="s">
        <v>178</v>
      </c>
      <c r="E800" s="57">
        <v>0.0</v>
      </c>
      <c r="F800" s="57">
        <v>0.0714</v>
      </c>
      <c r="G800" s="57">
        <v>0.0349</v>
      </c>
      <c r="I800" s="33">
        <f t="shared" si="1"/>
        <v>1.045845272</v>
      </c>
    </row>
    <row r="801">
      <c r="A801" s="70">
        <v>44684.0</v>
      </c>
      <c r="B801" s="57">
        <v>2347.0</v>
      </c>
      <c r="C801" s="57">
        <v>2.0</v>
      </c>
      <c r="D801" s="57" t="s">
        <v>178</v>
      </c>
      <c r="E801" s="57">
        <v>0.0</v>
      </c>
      <c r="F801" s="57">
        <v>0.124</v>
      </c>
      <c r="G801" s="57">
        <v>0.0606</v>
      </c>
      <c r="H801" s="57" t="s">
        <v>199</v>
      </c>
      <c r="I801" s="33">
        <f t="shared" si="1"/>
        <v>1.04620462</v>
      </c>
    </row>
    <row r="802">
      <c r="A802" s="70">
        <v>44650.0</v>
      </c>
      <c r="B802" s="57">
        <v>2379.0</v>
      </c>
      <c r="C802" s="57">
        <v>2.0</v>
      </c>
      <c r="D802" s="57" t="s">
        <v>178</v>
      </c>
      <c r="E802" s="57">
        <v>1.0</v>
      </c>
      <c r="F802" s="57">
        <v>0.2988</v>
      </c>
      <c r="G802" s="57">
        <v>0.146</v>
      </c>
      <c r="H802" s="57" t="s">
        <v>194</v>
      </c>
      <c r="I802" s="33">
        <f t="shared" si="1"/>
        <v>1.046575342</v>
      </c>
    </row>
    <row r="803">
      <c r="A803" s="70">
        <v>44665.0</v>
      </c>
      <c r="B803" s="57">
        <v>2026.0</v>
      </c>
      <c r="C803" s="57">
        <v>2.0</v>
      </c>
      <c r="D803" s="57" t="s">
        <v>178</v>
      </c>
      <c r="E803" s="57">
        <v>1.0</v>
      </c>
      <c r="F803" s="57">
        <v>0.1269</v>
      </c>
      <c r="G803" s="57">
        <v>0.062</v>
      </c>
      <c r="H803" s="57" t="s">
        <v>194</v>
      </c>
      <c r="I803" s="33">
        <f t="shared" si="1"/>
        <v>1.046774194</v>
      </c>
    </row>
    <row r="804">
      <c r="A804" s="70">
        <v>44706.0</v>
      </c>
      <c r="B804" s="57">
        <v>2374.0</v>
      </c>
      <c r="C804" s="57">
        <v>1.0</v>
      </c>
      <c r="D804" s="57" t="s">
        <v>178</v>
      </c>
      <c r="E804" s="57">
        <v>0.0</v>
      </c>
      <c r="F804" s="57">
        <v>0.1912</v>
      </c>
      <c r="G804" s="57">
        <v>0.0934</v>
      </c>
      <c r="H804" s="57" t="s">
        <v>196</v>
      </c>
      <c r="I804" s="33">
        <f t="shared" si="1"/>
        <v>1.047109208</v>
      </c>
    </row>
    <row r="805">
      <c r="A805" s="70">
        <v>44704.0</v>
      </c>
      <c r="B805" s="57">
        <v>2026.0</v>
      </c>
      <c r="C805" s="57">
        <v>1.0</v>
      </c>
      <c r="D805" s="57" t="s">
        <v>178</v>
      </c>
      <c r="E805" s="57">
        <v>0.0</v>
      </c>
      <c r="F805" s="57">
        <v>0.1208</v>
      </c>
      <c r="G805" s="57">
        <v>0.059</v>
      </c>
      <c r="I805" s="33">
        <f t="shared" si="1"/>
        <v>1.047457627</v>
      </c>
    </row>
    <row r="806">
      <c r="A806" s="70">
        <v>44704.0</v>
      </c>
      <c r="B806" s="57">
        <v>2343.0</v>
      </c>
      <c r="C806" s="57">
        <v>1.0</v>
      </c>
      <c r="D806" s="57" t="s">
        <v>178</v>
      </c>
      <c r="E806" s="57">
        <v>0.0</v>
      </c>
      <c r="F806" s="57">
        <v>0.1966</v>
      </c>
      <c r="G806" s="57">
        <v>0.096</v>
      </c>
      <c r="I806" s="33">
        <f t="shared" si="1"/>
        <v>1.047916667</v>
      </c>
    </row>
    <row r="807">
      <c r="A807" s="70">
        <v>44690.0</v>
      </c>
      <c r="B807" s="57">
        <v>2025.0</v>
      </c>
      <c r="C807" s="57">
        <v>2.0</v>
      </c>
      <c r="D807" s="57" t="s">
        <v>178</v>
      </c>
      <c r="E807" s="57">
        <v>1.0</v>
      </c>
      <c r="F807" s="57">
        <v>0.34</v>
      </c>
      <c r="G807" s="57">
        <v>0.166</v>
      </c>
      <c r="I807" s="33">
        <f t="shared" si="1"/>
        <v>1.048192771</v>
      </c>
    </row>
    <row r="808">
      <c r="A808" s="70">
        <v>44685.0</v>
      </c>
      <c r="B808" s="57">
        <v>2379.0</v>
      </c>
      <c r="C808" s="57">
        <v>1.0</v>
      </c>
      <c r="D808" s="57" t="s">
        <v>178</v>
      </c>
      <c r="E808" s="57">
        <v>0.0</v>
      </c>
      <c r="F808" s="57">
        <v>0.0891</v>
      </c>
      <c r="G808" s="57">
        <v>0.0435</v>
      </c>
      <c r="I808" s="33">
        <f t="shared" si="1"/>
        <v>1.048275862</v>
      </c>
    </row>
    <row r="809">
      <c r="A809" s="70">
        <v>44684.0</v>
      </c>
      <c r="B809" s="57">
        <v>2365.0</v>
      </c>
      <c r="C809" s="57">
        <v>2.0</v>
      </c>
      <c r="D809" s="57" t="s">
        <v>195</v>
      </c>
      <c r="E809" s="57">
        <v>0.0</v>
      </c>
      <c r="F809" s="57">
        <v>0.6841</v>
      </c>
      <c r="G809" s="57">
        <v>0.3339</v>
      </c>
      <c r="H809" s="57" t="s">
        <v>199</v>
      </c>
      <c r="I809" s="33">
        <f t="shared" si="1"/>
        <v>1.048817011</v>
      </c>
    </row>
    <row r="810">
      <c r="A810" s="70">
        <v>44708.0</v>
      </c>
      <c r="B810" s="57">
        <v>2089.0</v>
      </c>
      <c r="C810" s="57">
        <v>3.0</v>
      </c>
      <c r="D810" s="57" t="s">
        <v>178</v>
      </c>
      <c r="E810" s="57">
        <v>1.0</v>
      </c>
      <c r="F810" s="57">
        <v>0.125</v>
      </c>
      <c r="G810" s="57">
        <v>0.061</v>
      </c>
      <c r="H810" s="57" t="s">
        <v>196</v>
      </c>
      <c r="I810" s="33">
        <f t="shared" si="1"/>
        <v>1.049180328</v>
      </c>
    </row>
    <row r="811">
      <c r="A811" s="70">
        <v>44684.0</v>
      </c>
      <c r="B811" s="57">
        <v>2347.0</v>
      </c>
      <c r="C811" s="57">
        <v>3.0</v>
      </c>
      <c r="D811" s="57" t="s">
        <v>178</v>
      </c>
      <c r="E811" s="57">
        <v>0.0</v>
      </c>
      <c r="F811" s="57">
        <v>0.1789</v>
      </c>
      <c r="G811" s="57">
        <v>0.0873</v>
      </c>
      <c r="H811" s="57" t="s">
        <v>199</v>
      </c>
      <c r="I811" s="33">
        <f t="shared" si="1"/>
        <v>1.049255441</v>
      </c>
    </row>
    <row r="812">
      <c r="A812" s="70">
        <v>44684.0</v>
      </c>
      <c r="B812" s="57">
        <v>2384.0</v>
      </c>
      <c r="C812" s="57">
        <v>3.0</v>
      </c>
      <c r="D812" s="57" t="s">
        <v>178</v>
      </c>
      <c r="E812" s="57">
        <v>0.0</v>
      </c>
      <c r="F812" s="57">
        <v>0.1242</v>
      </c>
      <c r="G812" s="57">
        <v>0.0606</v>
      </c>
      <c r="H812" s="57" t="s">
        <v>199</v>
      </c>
      <c r="I812" s="33">
        <f t="shared" si="1"/>
        <v>1.04950495</v>
      </c>
    </row>
    <row r="813">
      <c r="A813" s="70">
        <v>44706.0</v>
      </c>
      <c r="B813" s="57">
        <v>2382.0</v>
      </c>
      <c r="C813" s="57">
        <v>1.0</v>
      </c>
      <c r="D813" s="57" t="s">
        <v>195</v>
      </c>
      <c r="E813" s="57">
        <v>0.0</v>
      </c>
      <c r="F813" s="57">
        <v>0.6251</v>
      </c>
      <c r="G813" s="57">
        <v>0.305</v>
      </c>
      <c r="H813" s="57" t="s">
        <v>196</v>
      </c>
      <c r="I813" s="33">
        <f t="shared" si="1"/>
        <v>1.049508197</v>
      </c>
    </row>
    <row r="814">
      <c r="A814" s="70">
        <v>44690.0</v>
      </c>
      <c r="B814" s="57">
        <v>2027.0</v>
      </c>
      <c r="C814" s="57">
        <v>2.0</v>
      </c>
      <c r="D814" s="57" t="s">
        <v>195</v>
      </c>
      <c r="E814" s="57">
        <v>0.0</v>
      </c>
      <c r="F814" s="57">
        <v>2.513</v>
      </c>
      <c r="G814" s="57">
        <v>1.2261</v>
      </c>
      <c r="I814" s="33">
        <f t="shared" si="1"/>
        <v>1.049588125</v>
      </c>
    </row>
    <row r="815">
      <c r="A815" s="70">
        <v>44685.0</v>
      </c>
      <c r="B815" s="57">
        <v>2365.0</v>
      </c>
      <c r="C815" s="57">
        <v>1.0</v>
      </c>
      <c r="D815" s="57" t="s">
        <v>195</v>
      </c>
      <c r="E815" s="57">
        <v>0.0</v>
      </c>
      <c r="F815" s="57">
        <v>0.7713</v>
      </c>
      <c r="G815" s="57">
        <v>0.3762</v>
      </c>
      <c r="I815" s="33">
        <f t="shared" si="1"/>
        <v>1.050239234</v>
      </c>
    </row>
    <row r="816">
      <c r="A816" s="70">
        <v>44706.0</v>
      </c>
      <c r="B816" s="57">
        <v>2379.0</v>
      </c>
      <c r="C816" s="57">
        <v>2.0</v>
      </c>
      <c r="D816" s="57" t="s">
        <v>195</v>
      </c>
      <c r="E816" s="57">
        <v>0.0</v>
      </c>
      <c r="F816" s="57">
        <v>1.4335</v>
      </c>
      <c r="G816" s="57">
        <v>0.699</v>
      </c>
      <c r="H816" s="57" t="s">
        <v>196</v>
      </c>
      <c r="I816" s="33">
        <f t="shared" si="1"/>
        <v>1.050786838</v>
      </c>
    </row>
    <row r="817">
      <c r="A817" s="70">
        <v>44690.0</v>
      </c>
      <c r="B817" s="57">
        <v>2006.0</v>
      </c>
      <c r="C817" s="57">
        <v>3.0</v>
      </c>
      <c r="D817" s="57" t="s">
        <v>178</v>
      </c>
      <c r="E817" s="57">
        <v>1.0</v>
      </c>
      <c r="F817" s="57">
        <v>0.3008</v>
      </c>
      <c r="G817" s="57">
        <v>0.1466</v>
      </c>
      <c r="I817" s="33">
        <f t="shared" si="1"/>
        <v>1.051841746</v>
      </c>
    </row>
    <row r="818">
      <c r="A818" s="70">
        <v>44650.0</v>
      </c>
      <c r="B818" s="57">
        <v>2369.0</v>
      </c>
      <c r="C818" s="57">
        <v>2.0</v>
      </c>
      <c r="D818" s="57" t="s">
        <v>178</v>
      </c>
      <c r="E818" s="57">
        <v>1.0</v>
      </c>
      <c r="F818" s="57">
        <v>0.0616</v>
      </c>
      <c r="G818" s="57">
        <v>0.03</v>
      </c>
      <c r="H818" s="57" t="s">
        <v>194</v>
      </c>
      <c r="I818" s="33">
        <f t="shared" si="1"/>
        <v>1.053333333</v>
      </c>
    </row>
    <row r="819">
      <c r="A819" s="70">
        <v>44708.0</v>
      </c>
      <c r="B819" s="57">
        <v>2088.0</v>
      </c>
      <c r="C819" s="57">
        <v>1.0</v>
      </c>
      <c r="D819" s="57" t="s">
        <v>178</v>
      </c>
      <c r="E819" s="57">
        <v>1.0</v>
      </c>
      <c r="F819" s="57">
        <v>0.1561</v>
      </c>
      <c r="G819" s="57">
        <v>0.076</v>
      </c>
      <c r="H819" s="57" t="s">
        <v>196</v>
      </c>
      <c r="I819" s="33">
        <f t="shared" si="1"/>
        <v>1.053947368</v>
      </c>
    </row>
    <row r="820">
      <c r="A820" s="70">
        <v>44706.0</v>
      </c>
      <c r="B820" s="57">
        <v>2024.0</v>
      </c>
      <c r="C820" s="57">
        <v>3.0</v>
      </c>
      <c r="D820" s="57" t="s">
        <v>178</v>
      </c>
      <c r="E820" s="57">
        <v>1.0</v>
      </c>
      <c r="F820" s="57">
        <v>0.1294</v>
      </c>
      <c r="G820" s="57">
        <v>0.063</v>
      </c>
      <c r="H820" s="57" t="s">
        <v>196</v>
      </c>
      <c r="I820" s="33">
        <f t="shared" si="1"/>
        <v>1.053968254</v>
      </c>
    </row>
    <row r="821">
      <c r="A821" s="70">
        <v>44706.0</v>
      </c>
      <c r="B821" s="57">
        <v>2024.0</v>
      </c>
      <c r="C821" s="57">
        <v>3.0</v>
      </c>
      <c r="D821" s="57" t="s">
        <v>178</v>
      </c>
      <c r="E821" s="57">
        <v>1.0</v>
      </c>
      <c r="F821" s="57">
        <v>0.1294</v>
      </c>
      <c r="G821" s="57">
        <v>0.063</v>
      </c>
      <c r="H821" s="57" t="s">
        <v>196</v>
      </c>
      <c r="I821" s="33">
        <f t="shared" si="1"/>
        <v>1.053968254</v>
      </c>
    </row>
    <row r="822">
      <c r="A822" s="70">
        <v>44684.0</v>
      </c>
      <c r="B822" s="57">
        <v>2343.0</v>
      </c>
      <c r="C822" s="57">
        <v>2.0</v>
      </c>
      <c r="D822" s="57" t="s">
        <v>178</v>
      </c>
      <c r="E822" s="57">
        <v>1.0</v>
      </c>
      <c r="F822" s="57">
        <v>0.1471</v>
      </c>
      <c r="G822" s="57">
        <v>0.0716</v>
      </c>
      <c r="H822" s="57" t="s">
        <v>199</v>
      </c>
      <c r="I822" s="33">
        <f t="shared" si="1"/>
        <v>1.054469274</v>
      </c>
    </row>
    <row r="823">
      <c r="A823" s="70">
        <v>44665.0</v>
      </c>
      <c r="B823" s="57">
        <v>2007.0</v>
      </c>
      <c r="C823" s="57">
        <v>1.0</v>
      </c>
      <c r="D823" s="57" t="s">
        <v>195</v>
      </c>
      <c r="E823" s="57">
        <v>0.0</v>
      </c>
      <c r="F823" s="57">
        <v>1.0131</v>
      </c>
      <c r="G823" s="57">
        <v>0.4928</v>
      </c>
      <c r="H823" s="57" t="s">
        <v>194</v>
      </c>
      <c r="I823" s="33">
        <f t="shared" si="1"/>
        <v>1.055803571</v>
      </c>
    </row>
    <row r="824">
      <c r="A824" s="70">
        <v>44706.0</v>
      </c>
      <c r="B824" s="57">
        <v>2378.0</v>
      </c>
      <c r="C824" s="57">
        <v>3.0</v>
      </c>
      <c r="D824" s="57" t="s">
        <v>178</v>
      </c>
      <c r="E824" s="57">
        <v>0.0</v>
      </c>
      <c r="F824" s="57">
        <v>0.2786</v>
      </c>
      <c r="G824" s="57">
        <v>0.1355</v>
      </c>
      <c r="H824" s="57" t="s">
        <v>196</v>
      </c>
      <c r="I824" s="33">
        <f t="shared" si="1"/>
        <v>1.056088561</v>
      </c>
    </row>
    <row r="825">
      <c r="A825" s="70">
        <v>44708.0</v>
      </c>
      <c r="B825" s="57">
        <v>2083.0</v>
      </c>
      <c r="C825" s="57">
        <v>2.0</v>
      </c>
      <c r="D825" s="57" t="s">
        <v>195</v>
      </c>
      <c r="E825" s="57">
        <v>0.0</v>
      </c>
      <c r="F825" s="57">
        <v>1.9536</v>
      </c>
      <c r="G825" s="57">
        <v>0.95</v>
      </c>
      <c r="H825" s="57" t="s">
        <v>196</v>
      </c>
      <c r="I825" s="33">
        <f t="shared" si="1"/>
        <v>1.056421053</v>
      </c>
    </row>
    <row r="826">
      <c r="A826" s="70">
        <v>44690.0</v>
      </c>
      <c r="B826" s="57">
        <v>2024.0</v>
      </c>
      <c r="C826" s="57">
        <v>3.0</v>
      </c>
      <c r="D826" s="57" t="s">
        <v>195</v>
      </c>
      <c r="E826" s="57">
        <v>0.0</v>
      </c>
      <c r="F826" s="57">
        <v>1.8329</v>
      </c>
      <c r="G826" s="57">
        <v>0.8913</v>
      </c>
      <c r="I826" s="33">
        <f t="shared" si="1"/>
        <v>1.056434422</v>
      </c>
    </row>
    <row r="827">
      <c r="A827" s="70">
        <v>44706.0</v>
      </c>
      <c r="B827" s="57">
        <v>2379.0</v>
      </c>
      <c r="C827" s="57">
        <v>2.0</v>
      </c>
      <c r="D827" s="57" t="s">
        <v>178</v>
      </c>
      <c r="E827" s="57">
        <v>1.0</v>
      </c>
      <c r="F827" s="57">
        <v>0.4031</v>
      </c>
      <c r="G827" s="57">
        <v>0.196</v>
      </c>
      <c r="H827" s="57" t="s">
        <v>196</v>
      </c>
      <c r="I827" s="33">
        <f t="shared" si="1"/>
        <v>1.056632653</v>
      </c>
    </row>
    <row r="828">
      <c r="A828" s="70">
        <v>44684.0</v>
      </c>
      <c r="B828" s="57">
        <v>2365.0</v>
      </c>
      <c r="C828" s="57">
        <v>2.0</v>
      </c>
      <c r="D828" s="57" t="s">
        <v>178</v>
      </c>
      <c r="E828" s="57">
        <v>0.0</v>
      </c>
      <c r="F828" s="57">
        <v>0.0681</v>
      </c>
      <c r="G828" s="57">
        <v>0.0331</v>
      </c>
      <c r="H828" s="57" t="s">
        <v>199</v>
      </c>
      <c r="I828" s="33">
        <f t="shared" si="1"/>
        <v>1.057401813</v>
      </c>
    </row>
    <row r="829">
      <c r="A829" s="70">
        <v>44704.0</v>
      </c>
      <c r="B829" s="57">
        <v>2360.0</v>
      </c>
      <c r="C829" s="57">
        <v>1.0</v>
      </c>
      <c r="D829" s="57" t="s">
        <v>178</v>
      </c>
      <c r="E829" s="57">
        <v>0.0</v>
      </c>
      <c r="F829" s="57">
        <v>0.1708</v>
      </c>
      <c r="G829" s="57">
        <v>0.083</v>
      </c>
      <c r="I829" s="33">
        <f t="shared" si="1"/>
        <v>1.057831325</v>
      </c>
    </row>
    <row r="830">
      <c r="A830" s="70">
        <v>44690.0</v>
      </c>
      <c r="B830" s="57">
        <v>2021.0</v>
      </c>
      <c r="C830" s="57">
        <v>2.0</v>
      </c>
      <c r="D830" s="57" t="s">
        <v>178</v>
      </c>
      <c r="E830" s="57">
        <v>1.0</v>
      </c>
      <c r="F830" s="57">
        <v>0.3411</v>
      </c>
      <c r="G830" s="57">
        <v>0.1657</v>
      </c>
      <c r="I830" s="33">
        <f t="shared" si="1"/>
        <v>1.058539529</v>
      </c>
    </row>
    <row r="831">
      <c r="A831" s="70">
        <v>44690.0</v>
      </c>
      <c r="B831" s="57">
        <v>2025.0</v>
      </c>
      <c r="C831" s="57">
        <v>1.0</v>
      </c>
      <c r="D831" s="57" t="s">
        <v>178</v>
      </c>
      <c r="E831" s="57">
        <v>1.0</v>
      </c>
      <c r="F831" s="57">
        <v>0.3129</v>
      </c>
      <c r="G831" s="57">
        <v>0.152</v>
      </c>
      <c r="I831" s="33">
        <f t="shared" si="1"/>
        <v>1.058552632</v>
      </c>
    </row>
    <row r="832">
      <c r="A832" s="70">
        <v>44690.0</v>
      </c>
      <c r="B832" s="57">
        <v>2015.0</v>
      </c>
      <c r="C832" s="57">
        <v>2.0</v>
      </c>
      <c r="D832" s="57" t="s">
        <v>195</v>
      </c>
      <c r="E832" s="57">
        <v>0.0</v>
      </c>
      <c r="F832" s="72">
        <v>0.703</v>
      </c>
      <c r="G832" s="57">
        <v>0.3415</v>
      </c>
      <c r="I832" s="33">
        <f t="shared" si="1"/>
        <v>1.058565154</v>
      </c>
    </row>
    <row r="833">
      <c r="A833" s="70">
        <v>44685.0</v>
      </c>
      <c r="B833" s="57">
        <v>2354.0</v>
      </c>
      <c r="C833" s="57">
        <v>3.0</v>
      </c>
      <c r="D833" s="57" t="s">
        <v>178</v>
      </c>
      <c r="E833" s="57">
        <v>1.0</v>
      </c>
      <c r="F833" s="57">
        <v>0.1968</v>
      </c>
      <c r="G833" s="57">
        <v>0.0956</v>
      </c>
      <c r="I833" s="33">
        <f t="shared" si="1"/>
        <v>1.058577406</v>
      </c>
    </row>
    <row r="834">
      <c r="A834" s="70">
        <v>44690.0</v>
      </c>
      <c r="B834" s="57">
        <v>2093.0</v>
      </c>
      <c r="C834" s="57">
        <v>2.0</v>
      </c>
      <c r="D834" s="57" t="s">
        <v>178</v>
      </c>
      <c r="E834" s="57">
        <v>1.0</v>
      </c>
      <c r="F834" s="57">
        <v>0.4622</v>
      </c>
      <c r="G834" s="57">
        <v>0.2245</v>
      </c>
      <c r="I834" s="33">
        <f t="shared" si="1"/>
        <v>1.058797327</v>
      </c>
    </row>
    <row r="835">
      <c r="A835" s="70">
        <v>44708.0</v>
      </c>
      <c r="B835" s="57">
        <v>2086.0</v>
      </c>
      <c r="C835" s="57">
        <v>1.0</v>
      </c>
      <c r="D835" s="57" t="s">
        <v>178</v>
      </c>
      <c r="E835" s="57">
        <v>0.0</v>
      </c>
      <c r="F835" s="57">
        <v>0.175</v>
      </c>
      <c r="G835" s="57">
        <v>0.085</v>
      </c>
      <c r="H835" s="57" t="s">
        <v>196</v>
      </c>
      <c r="I835" s="33">
        <f t="shared" si="1"/>
        <v>1.058823529</v>
      </c>
    </row>
    <row r="836">
      <c r="A836" s="70">
        <v>44690.0</v>
      </c>
      <c r="B836" s="57">
        <v>2024.0</v>
      </c>
      <c r="C836" s="57">
        <v>2.0</v>
      </c>
      <c r="D836" s="57" t="s">
        <v>195</v>
      </c>
      <c r="E836" s="57">
        <v>0.0</v>
      </c>
      <c r="F836" s="57">
        <v>1.1178</v>
      </c>
      <c r="G836" s="57">
        <v>0.5429</v>
      </c>
      <c r="I836" s="33">
        <f t="shared" si="1"/>
        <v>1.058942715</v>
      </c>
    </row>
    <row r="837">
      <c r="A837" s="70">
        <v>44706.0</v>
      </c>
      <c r="B837" s="57">
        <v>2372.0</v>
      </c>
      <c r="C837" s="57">
        <v>1.0</v>
      </c>
      <c r="D837" s="57" t="s">
        <v>178</v>
      </c>
      <c r="E837" s="57">
        <v>0.0</v>
      </c>
      <c r="F837" s="57">
        <v>0.1351</v>
      </c>
      <c r="G837" s="57">
        <v>0.0656</v>
      </c>
      <c r="H837" s="57" t="s">
        <v>196</v>
      </c>
      <c r="I837" s="33">
        <f t="shared" si="1"/>
        <v>1.05945122</v>
      </c>
    </row>
    <row r="838">
      <c r="A838" s="70">
        <v>44690.0</v>
      </c>
      <c r="B838" s="57">
        <v>2086.0</v>
      </c>
      <c r="C838" s="57">
        <v>3.0</v>
      </c>
      <c r="D838" s="57" t="s">
        <v>195</v>
      </c>
      <c r="E838" s="57">
        <v>0.0</v>
      </c>
      <c r="F838" s="57">
        <v>1.4232</v>
      </c>
      <c r="G838" s="72">
        <v>0.691</v>
      </c>
      <c r="I838" s="33">
        <f t="shared" si="1"/>
        <v>1.059623734</v>
      </c>
    </row>
    <row r="839">
      <c r="A839" s="70">
        <v>44706.0</v>
      </c>
      <c r="B839" s="57">
        <v>2382.0</v>
      </c>
      <c r="C839" s="57">
        <v>3.0</v>
      </c>
      <c r="D839" s="57" t="s">
        <v>178</v>
      </c>
      <c r="E839" s="57">
        <v>1.0</v>
      </c>
      <c r="F839" s="57">
        <v>0.075</v>
      </c>
      <c r="G839" s="57">
        <v>0.0364</v>
      </c>
      <c r="H839" s="57" t="s">
        <v>196</v>
      </c>
      <c r="I839" s="33">
        <f t="shared" si="1"/>
        <v>1.06043956</v>
      </c>
    </row>
    <row r="840">
      <c r="A840" s="70">
        <v>44690.0</v>
      </c>
      <c r="B840" s="57">
        <v>2090.0</v>
      </c>
      <c r="C840" s="57">
        <v>2.0</v>
      </c>
      <c r="D840" s="57" t="s">
        <v>178</v>
      </c>
      <c r="E840" s="57">
        <v>1.0</v>
      </c>
      <c r="F840" s="57">
        <v>0.1294</v>
      </c>
      <c r="G840" s="57">
        <v>0.0628</v>
      </c>
      <c r="I840" s="33">
        <f t="shared" si="1"/>
        <v>1.060509554</v>
      </c>
    </row>
    <row r="841">
      <c r="A841" s="70">
        <v>44704.0</v>
      </c>
      <c r="B841" s="57">
        <v>2026.0</v>
      </c>
      <c r="C841" s="57">
        <v>3.0</v>
      </c>
      <c r="D841" s="57" t="s">
        <v>178</v>
      </c>
      <c r="E841" s="57">
        <v>0.0</v>
      </c>
      <c r="F841" s="57">
        <v>0.3265</v>
      </c>
      <c r="G841" s="57">
        <v>0.1584</v>
      </c>
      <c r="I841" s="33">
        <f t="shared" si="1"/>
        <v>1.061237374</v>
      </c>
    </row>
    <row r="842">
      <c r="A842" s="70">
        <v>44690.0</v>
      </c>
      <c r="B842" s="57">
        <v>2020.0</v>
      </c>
      <c r="C842" s="57">
        <v>1.0</v>
      </c>
      <c r="D842" s="57" t="s">
        <v>178</v>
      </c>
      <c r="E842" s="57">
        <v>1.0</v>
      </c>
      <c r="F842" s="57">
        <v>0.3094</v>
      </c>
      <c r="G842" s="57">
        <v>0.15</v>
      </c>
      <c r="I842" s="33">
        <f t="shared" si="1"/>
        <v>1.062666667</v>
      </c>
    </row>
    <row r="843">
      <c r="A843" s="70">
        <v>44665.0</v>
      </c>
      <c r="B843" s="57">
        <v>2384.0</v>
      </c>
      <c r="C843" s="57">
        <v>3.0</v>
      </c>
      <c r="D843" s="57" t="s">
        <v>195</v>
      </c>
      <c r="E843" s="57">
        <v>0.0</v>
      </c>
      <c r="F843" s="57">
        <v>1.651</v>
      </c>
      <c r="G843" s="57">
        <v>0.8004</v>
      </c>
      <c r="H843" s="57" t="s">
        <v>194</v>
      </c>
      <c r="I843" s="33">
        <f t="shared" si="1"/>
        <v>1.062718641</v>
      </c>
    </row>
    <row r="844">
      <c r="A844" s="70">
        <v>44708.0</v>
      </c>
      <c r="B844" s="57">
        <v>2088.0</v>
      </c>
      <c r="C844" s="57">
        <v>3.0</v>
      </c>
      <c r="D844" s="57" t="s">
        <v>195</v>
      </c>
      <c r="E844" s="57">
        <v>0.0</v>
      </c>
      <c r="F844" s="57">
        <v>1.05</v>
      </c>
      <c r="G844" s="57">
        <v>0.509</v>
      </c>
      <c r="H844" s="57" t="s">
        <v>196</v>
      </c>
      <c r="I844" s="33">
        <f t="shared" si="1"/>
        <v>1.062868369</v>
      </c>
    </row>
    <row r="845">
      <c r="A845" s="70">
        <v>44706.0</v>
      </c>
      <c r="B845" s="57">
        <v>2024.0</v>
      </c>
      <c r="C845" s="57">
        <v>1.0</v>
      </c>
      <c r="D845" s="57" t="s">
        <v>178</v>
      </c>
      <c r="E845" s="57">
        <v>0.0</v>
      </c>
      <c r="F845" s="57">
        <v>0.1073</v>
      </c>
      <c r="G845" s="57">
        <v>0.052</v>
      </c>
      <c r="H845" s="57" t="s">
        <v>196</v>
      </c>
      <c r="I845" s="33">
        <f t="shared" si="1"/>
        <v>1.063461538</v>
      </c>
    </row>
    <row r="846">
      <c r="A846" s="70">
        <v>44685.0</v>
      </c>
      <c r="B846" s="57">
        <v>2383.0</v>
      </c>
      <c r="C846" s="57">
        <v>2.0</v>
      </c>
      <c r="D846" s="57" t="s">
        <v>178</v>
      </c>
      <c r="E846" s="57">
        <v>0.0</v>
      </c>
      <c r="F846" s="57">
        <v>0.1063</v>
      </c>
      <c r="G846" s="57">
        <v>0.0515</v>
      </c>
      <c r="I846" s="33">
        <f t="shared" si="1"/>
        <v>1.06407767</v>
      </c>
    </row>
    <row r="847">
      <c r="A847" s="70">
        <v>44665.0</v>
      </c>
      <c r="B847" s="57">
        <v>2026.0</v>
      </c>
      <c r="C847" s="57">
        <v>1.0</v>
      </c>
      <c r="D847" s="57" t="s">
        <v>178</v>
      </c>
      <c r="E847" s="57">
        <v>1.0</v>
      </c>
      <c r="F847" s="57">
        <v>0.2663</v>
      </c>
      <c r="G847" s="57">
        <v>0.129</v>
      </c>
      <c r="H847" s="57" t="s">
        <v>194</v>
      </c>
      <c r="I847" s="33">
        <f t="shared" si="1"/>
        <v>1.064341085</v>
      </c>
    </row>
    <row r="848">
      <c r="A848" s="70">
        <v>44650.0</v>
      </c>
      <c r="B848" s="57">
        <v>2009.0</v>
      </c>
      <c r="C848" s="57">
        <v>1.0</v>
      </c>
      <c r="D848" s="57" t="s">
        <v>178</v>
      </c>
      <c r="E848" s="57">
        <v>1.0</v>
      </c>
      <c r="F848" s="57">
        <v>0.4792</v>
      </c>
      <c r="G848" s="57">
        <v>0.232</v>
      </c>
      <c r="H848" s="57" t="s">
        <v>194</v>
      </c>
      <c r="I848" s="33">
        <f t="shared" si="1"/>
        <v>1.065517241</v>
      </c>
    </row>
    <row r="849">
      <c r="A849" s="70">
        <v>44665.0</v>
      </c>
      <c r="B849" s="57">
        <v>2012.0</v>
      </c>
      <c r="C849" s="57">
        <v>2.0</v>
      </c>
      <c r="D849" s="57" t="s">
        <v>178</v>
      </c>
      <c r="E849" s="57">
        <v>1.0</v>
      </c>
      <c r="F849" s="57">
        <v>0.34</v>
      </c>
      <c r="G849" s="57">
        <v>0.1646</v>
      </c>
      <c r="H849" s="57" t="s">
        <v>194</v>
      </c>
      <c r="I849" s="33">
        <f t="shared" si="1"/>
        <v>1.065613609</v>
      </c>
    </row>
    <row r="850">
      <c r="A850" s="70">
        <v>44704.0</v>
      </c>
      <c r="B850" s="57">
        <v>2360.0</v>
      </c>
      <c r="C850" s="57">
        <v>2.0</v>
      </c>
      <c r="D850" s="57" t="s">
        <v>195</v>
      </c>
      <c r="E850" s="57">
        <v>0.0</v>
      </c>
      <c r="F850" s="57">
        <v>2.0733</v>
      </c>
      <c r="G850" s="57">
        <v>1.0037</v>
      </c>
      <c r="I850" s="33">
        <f t="shared" si="1"/>
        <v>1.065657069</v>
      </c>
    </row>
    <row r="851">
      <c r="A851" s="70">
        <v>44706.0</v>
      </c>
      <c r="B851" s="57">
        <v>2369.0</v>
      </c>
      <c r="C851" s="57">
        <v>3.0</v>
      </c>
      <c r="D851" s="57" t="s">
        <v>178</v>
      </c>
      <c r="E851" s="57">
        <v>1.0</v>
      </c>
      <c r="F851" s="57">
        <v>0.0847</v>
      </c>
      <c r="G851" s="57">
        <v>0.041</v>
      </c>
      <c r="H851" s="57" t="s">
        <v>196</v>
      </c>
      <c r="I851" s="33">
        <f t="shared" si="1"/>
        <v>1.065853659</v>
      </c>
    </row>
    <row r="852">
      <c r="A852" s="70">
        <v>44684.0</v>
      </c>
      <c r="B852" s="57">
        <v>2367.0</v>
      </c>
      <c r="C852" s="57">
        <v>1.0</v>
      </c>
      <c r="D852" s="57" t="s">
        <v>178</v>
      </c>
      <c r="E852" s="57">
        <v>0.0</v>
      </c>
      <c r="F852" s="57">
        <v>0.0469</v>
      </c>
      <c r="G852" s="57">
        <v>0.0227</v>
      </c>
      <c r="H852" s="57" t="s">
        <v>199</v>
      </c>
      <c r="I852" s="33">
        <f t="shared" si="1"/>
        <v>1.066079295</v>
      </c>
    </row>
    <row r="853">
      <c r="A853" s="70">
        <v>44706.0</v>
      </c>
      <c r="B853" s="57">
        <v>2025.0</v>
      </c>
      <c r="C853" s="57">
        <v>2.0</v>
      </c>
      <c r="D853" s="57" t="s">
        <v>178</v>
      </c>
      <c r="E853" s="57">
        <v>0.0</v>
      </c>
      <c r="F853" s="57">
        <v>0.2376</v>
      </c>
      <c r="G853" s="57">
        <v>0.115</v>
      </c>
      <c r="H853" s="57" t="s">
        <v>196</v>
      </c>
      <c r="I853" s="33">
        <f t="shared" si="1"/>
        <v>1.066086957</v>
      </c>
    </row>
    <row r="854">
      <c r="A854" s="70">
        <v>44684.0</v>
      </c>
      <c r="B854" s="57">
        <v>2081.0</v>
      </c>
      <c r="C854" s="57">
        <v>2.0</v>
      </c>
      <c r="D854" s="57" t="s">
        <v>178</v>
      </c>
      <c r="E854" s="57">
        <v>0.0</v>
      </c>
      <c r="F854" s="57">
        <v>0.0715</v>
      </c>
      <c r="G854" s="57">
        <v>0.0346</v>
      </c>
      <c r="H854" s="57" t="s">
        <v>199</v>
      </c>
      <c r="I854" s="33">
        <f t="shared" si="1"/>
        <v>1.066473988</v>
      </c>
    </row>
    <row r="855">
      <c r="A855" s="70">
        <v>44665.0</v>
      </c>
      <c r="B855" s="57">
        <v>2020.0</v>
      </c>
      <c r="C855" s="57">
        <v>2.0</v>
      </c>
      <c r="D855" s="57" t="s">
        <v>195</v>
      </c>
      <c r="E855" s="57">
        <v>0.0</v>
      </c>
      <c r="F855" s="57">
        <v>0.6946</v>
      </c>
      <c r="G855" s="57">
        <v>0.3361</v>
      </c>
      <c r="H855" s="57" t="s">
        <v>194</v>
      </c>
      <c r="I855" s="33">
        <f t="shared" si="1"/>
        <v>1.066646831</v>
      </c>
    </row>
    <row r="856">
      <c r="A856" s="70">
        <v>44690.0</v>
      </c>
      <c r="B856" s="57">
        <v>2029.0</v>
      </c>
      <c r="C856" s="57">
        <v>3.0</v>
      </c>
      <c r="D856" s="57" t="s">
        <v>178</v>
      </c>
      <c r="E856" s="57">
        <v>0.0</v>
      </c>
      <c r="F856" s="57">
        <v>0.1116</v>
      </c>
      <c r="G856" s="72">
        <v>0.054</v>
      </c>
      <c r="I856" s="33">
        <f t="shared" si="1"/>
        <v>1.066666667</v>
      </c>
    </row>
    <row r="857">
      <c r="A857" s="70">
        <v>44704.0</v>
      </c>
      <c r="B857" s="57">
        <v>2365.0</v>
      </c>
      <c r="C857" s="57">
        <v>2.0</v>
      </c>
      <c r="D857" s="57" t="s">
        <v>178</v>
      </c>
      <c r="E857" s="57">
        <v>1.0</v>
      </c>
      <c r="F857" s="57">
        <v>0.0951</v>
      </c>
      <c r="G857" s="57">
        <v>0.046</v>
      </c>
      <c r="I857" s="33">
        <f t="shared" si="1"/>
        <v>1.067391304</v>
      </c>
    </row>
    <row r="858">
      <c r="A858" s="70">
        <v>44690.0</v>
      </c>
      <c r="B858" s="57">
        <v>2025.0</v>
      </c>
      <c r="C858" s="57">
        <v>2.0</v>
      </c>
      <c r="D858" s="57" t="s">
        <v>195</v>
      </c>
      <c r="E858" s="57">
        <v>0.0</v>
      </c>
      <c r="F858" s="57">
        <v>1.2847</v>
      </c>
      <c r="G858" s="57">
        <v>0.6212</v>
      </c>
      <c r="I858" s="33">
        <f t="shared" si="1"/>
        <v>1.068094012</v>
      </c>
    </row>
    <row r="859">
      <c r="A859" s="70">
        <v>44690.0</v>
      </c>
      <c r="B859" s="57">
        <v>2027.0</v>
      </c>
      <c r="C859" s="57">
        <v>3.0</v>
      </c>
      <c r="D859" s="57" t="s">
        <v>195</v>
      </c>
      <c r="E859" s="57">
        <v>0.0</v>
      </c>
      <c r="F859" s="57">
        <v>2.363</v>
      </c>
      <c r="G859" s="57">
        <v>1.1424</v>
      </c>
      <c r="I859" s="33">
        <f t="shared" si="1"/>
        <v>1.068452381</v>
      </c>
    </row>
    <row r="860">
      <c r="A860" s="70">
        <v>44690.0</v>
      </c>
      <c r="B860" s="57">
        <v>2006.0</v>
      </c>
      <c r="C860" s="57">
        <v>2.0</v>
      </c>
      <c r="D860" s="57" t="s">
        <v>195</v>
      </c>
      <c r="E860" s="57">
        <v>0.0</v>
      </c>
      <c r="F860" s="57">
        <v>1.2377</v>
      </c>
      <c r="G860" s="57">
        <v>0.5983</v>
      </c>
      <c r="I860" s="33">
        <f t="shared" si="1"/>
        <v>1.068694635</v>
      </c>
    </row>
    <row r="861">
      <c r="A861" s="70">
        <v>44662.0</v>
      </c>
      <c r="B861" s="57">
        <v>2088.0</v>
      </c>
      <c r="C861" s="57">
        <v>2.0</v>
      </c>
      <c r="D861" s="57" t="s">
        <v>178</v>
      </c>
      <c r="E861" s="57">
        <v>1.0</v>
      </c>
      <c r="F861" s="57">
        <v>0.1795</v>
      </c>
      <c r="G861" s="57">
        <v>0.0867</v>
      </c>
      <c r="H861" s="57" t="s">
        <v>194</v>
      </c>
      <c r="I861" s="33">
        <f t="shared" si="1"/>
        <v>1.070357555</v>
      </c>
    </row>
    <row r="862">
      <c r="A862" s="70">
        <v>44690.0</v>
      </c>
      <c r="B862" s="57">
        <v>2007.0</v>
      </c>
      <c r="C862" s="57">
        <v>2.0</v>
      </c>
      <c r="D862" s="57" t="s">
        <v>178</v>
      </c>
      <c r="E862" s="57">
        <v>0.0</v>
      </c>
      <c r="F862" s="57">
        <v>0.145</v>
      </c>
      <c r="G862" s="57">
        <v>0.07</v>
      </c>
      <c r="I862" s="33">
        <f t="shared" si="1"/>
        <v>1.071428571</v>
      </c>
    </row>
    <row r="863">
      <c r="A863" s="70">
        <v>44708.0</v>
      </c>
      <c r="B863" s="57">
        <v>2015.0</v>
      </c>
      <c r="C863" s="57">
        <v>1.0</v>
      </c>
      <c r="D863" s="57" t="s">
        <v>178</v>
      </c>
      <c r="E863" s="57">
        <v>0.0</v>
      </c>
      <c r="F863" s="57">
        <v>0.143</v>
      </c>
      <c r="G863" s="57">
        <v>0.069</v>
      </c>
      <c r="H863" s="57" t="s">
        <v>196</v>
      </c>
      <c r="I863" s="33">
        <f t="shared" si="1"/>
        <v>1.072463768</v>
      </c>
    </row>
    <row r="864">
      <c r="A864" s="70">
        <v>44706.0</v>
      </c>
      <c r="B864" s="57">
        <v>2370.0</v>
      </c>
      <c r="C864" s="57">
        <v>2.0</v>
      </c>
      <c r="D864" s="57" t="s">
        <v>178</v>
      </c>
      <c r="E864" s="57">
        <v>1.0</v>
      </c>
      <c r="F864" s="57">
        <v>0.1656</v>
      </c>
      <c r="G864" s="57">
        <v>0.0799</v>
      </c>
      <c r="H864" s="57" t="s">
        <v>196</v>
      </c>
      <c r="I864" s="33">
        <f t="shared" si="1"/>
        <v>1.072590738</v>
      </c>
    </row>
    <row r="865">
      <c r="A865" s="70">
        <v>44690.0</v>
      </c>
      <c r="B865" s="57">
        <v>2031.0</v>
      </c>
      <c r="C865" s="57">
        <v>1.0</v>
      </c>
      <c r="D865" s="57" t="s">
        <v>178</v>
      </c>
      <c r="E865" s="57">
        <v>1.0</v>
      </c>
      <c r="F865" s="57">
        <v>0.1534</v>
      </c>
      <c r="G865" s="57">
        <v>0.074</v>
      </c>
      <c r="I865" s="33">
        <f t="shared" si="1"/>
        <v>1.072972973</v>
      </c>
    </row>
    <row r="866">
      <c r="A866" s="70">
        <v>44685.0</v>
      </c>
      <c r="B866" s="57">
        <v>2345.0</v>
      </c>
      <c r="C866" s="57">
        <v>3.0</v>
      </c>
      <c r="D866" s="57" t="s">
        <v>195</v>
      </c>
      <c r="E866" s="57">
        <v>1.0</v>
      </c>
      <c r="F866" s="57">
        <v>0.9794</v>
      </c>
      <c r="G866" s="57">
        <v>0.4723</v>
      </c>
      <c r="I866" s="33">
        <f t="shared" si="1"/>
        <v>1.073681982</v>
      </c>
    </row>
    <row r="867">
      <c r="A867" s="70">
        <v>44708.0</v>
      </c>
      <c r="B867" s="57">
        <v>2092.0</v>
      </c>
      <c r="C867" s="57">
        <v>1.0</v>
      </c>
      <c r="D867" s="57" t="s">
        <v>178</v>
      </c>
      <c r="E867" s="57">
        <v>1.0</v>
      </c>
      <c r="F867" s="57">
        <v>0.253</v>
      </c>
      <c r="G867" s="57">
        <v>0.122</v>
      </c>
      <c r="H867" s="57" t="s">
        <v>196</v>
      </c>
      <c r="I867" s="33">
        <f t="shared" si="1"/>
        <v>1.073770492</v>
      </c>
    </row>
    <row r="868">
      <c r="A868" s="70">
        <v>44708.0</v>
      </c>
      <c r="B868" s="57">
        <v>2093.0</v>
      </c>
      <c r="C868" s="57">
        <v>2.0</v>
      </c>
      <c r="D868" s="57" t="s">
        <v>178</v>
      </c>
      <c r="E868" s="57">
        <v>0.0</v>
      </c>
      <c r="F868" s="57">
        <v>0.056</v>
      </c>
      <c r="G868" s="57">
        <v>0.027</v>
      </c>
      <c r="H868" s="57" t="s">
        <v>196</v>
      </c>
      <c r="I868" s="33">
        <f t="shared" si="1"/>
        <v>1.074074074</v>
      </c>
    </row>
    <row r="869">
      <c r="A869" s="70">
        <v>44665.0</v>
      </c>
      <c r="B869" s="57">
        <v>2365.0</v>
      </c>
      <c r="C869" s="57">
        <v>1.0</v>
      </c>
      <c r="D869" s="57" t="s">
        <v>178</v>
      </c>
      <c r="E869" s="57">
        <v>1.0</v>
      </c>
      <c r="F869" s="57">
        <v>0.2314</v>
      </c>
      <c r="G869" s="57">
        <v>0.1115</v>
      </c>
      <c r="H869" s="57" t="s">
        <v>194</v>
      </c>
      <c r="I869" s="33">
        <f t="shared" si="1"/>
        <v>1.075336323</v>
      </c>
    </row>
    <row r="870">
      <c r="A870" s="70">
        <v>44704.0</v>
      </c>
      <c r="B870" s="57">
        <v>2365.0</v>
      </c>
      <c r="C870" s="57">
        <v>3.0</v>
      </c>
      <c r="D870" s="57" t="s">
        <v>178</v>
      </c>
      <c r="E870" s="57">
        <v>0.0</v>
      </c>
      <c r="F870" s="57">
        <v>0.0519</v>
      </c>
      <c r="G870" s="57">
        <v>0.025</v>
      </c>
      <c r="I870" s="33">
        <f t="shared" si="1"/>
        <v>1.076</v>
      </c>
    </row>
    <row r="871">
      <c r="A871" s="70">
        <v>44665.0</v>
      </c>
      <c r="B871" s="57">
        <v>2027.0</v>
      </c>
      <c r="C871" s="57">
        <v>1.0</v>
      </c>
      <c r="D871" s="57" t="s">
        <v>195</v>
      </c>
      <c r="E871" s="57">
        <v>0.0</v>
      </c>
      <c r="F871" s="57">
        <v>2.8076</v>
      </c>
      <c r="G871" s="57">
        <v>1.3516</v>
      </c>
      <c r="H871" s="57" t="s">
        <v>194</v>
      </c>
      <c r="I871" s="33">
        <f t="shared" si="1"/>
        <v>1.077241788</v>
      </c>
    </row>
    <row r="872">
      <c r="A872" s="70">
        <v>44685.0</v>
      </c>
      <c r="B872" s="57">
        <v>2370.0</v>
      </c>
      <c r="C872" s="57">
        <v>3.0</v>
      </c>
      <c r="D872" s="57" t="s">
        <v>178</v>
      </c>
      <c r="E872" s="57">
        <v>1.0</v>
      </c>
      <c r="F872" s="57">
        <v>0.2396</v>
      </c>
      <c r="G872" s="57">
        <v>0.1153</v>
      </c>
      <c r="I872" s="33">
        <f t="shared" si="1"/>
        <v>1.078057242</v>
      </c>
    </row>
    <row r="873">
      <c r="A873" s="70">
        <v>44706.0</v>
      </c>
      <c r="B873" s="57">
        <v>2375.0</v>
      </c>
      <c r="C873" s="57">
        <v>2.0</v>
      </c>
      <c r="D873" s="57" t="s">
        <v>178</v>
      </c>
      <c r="E873" s="57">
        <v>1.0</v>
      </c>
      <c r="F873" s="57">
        <v>0.3263</v>
      </c>
      <c r="G873" s="57">
        <v>0.157</v>
      </c>
      <c r="H873" s="57" t="s">
        <v>196</v>
      </c>
      <c r="I873" s="33">
        <f t="shared" si="1"/>
        <v>1.078343949</v>
      </c>
    </row>
    <row r="874">
      <c r="A874" s="70">
        <v>44665.0</v>
      </c>
      <c r="B874" s="57">
        <v>2011.0</v>
      </c>
      <c r="C874" s="57">
        <v>1.0</v>
      </c>
      <c r="D874" s="57" t="s">
        <v>195</v>
      </c>
      <c r="E874" s="57">
        <v>0.0</v>
      </c>
      <c r="F874" s="57">
        <v>1.2608</v>
      </c>
      <c r="G874" s="57">
        <v>0.6066</v>
      </c>
      <c r="H874" s="57" t="s">
        <v>194</v>
      </c>
      <c r="I874" s="33">
        <f t="shared" si="1"/>
        <v>1.078470162</v>
      </c>
    </row>
    <row r="875">
      <c r="A875" s="70">
        <v>44708.0</v>
      </c>
      <c r="B875" s="57">
        <v>2088.0</v>
      </c>
      <c r="C875" s="57">
        <v>3.0</v>
      </c>
      <c r="D875" s="57" t="s">
        <v>178</v>
      </c>
      <c r="E875" s="57">
        <v>1.0</v>
      </c>
      <c r="F875" s="57">
        <v>0.1746</v>
      </c>
      <c r="G875" s="57">
        <v>0.084</v>
      </c>
      <c r="H875" s="57" t="s">
        <v>196</v>
      </c>
      <c r="I875" s="33">
        <f t="shared" si="1"/>
        <v>1.078571429</v>
      </c>
    </row>
    <row r="876">
      <c r="A876" s="70">
        <v>44706.0</v>
      </c>
      <c r="B876" s="57">
        <v>2381.0</v>
      </c>
      <c r="C876" s="57">
        <v>2.0</v>
      </c>
      <c r="D876" s="57" t="s">
        <v>178</v>
      </c>
      <c r="E876" s="57">
        <v>0.0</v>
      </c>
      <c r="F876" s="57">
        <v>0.1082</v>
      </c>
      <c r="G876" s="57">
        <v>0.052</v>
      </c>
      <c r="H876" s="57" t="s">
        <v>196</v>
      </c>
      <c r="I876" s="33">
        <f t="shared" si="1"/>
        <v>1.080769231</v>
      </c>
    </row>
    <row r="877">
      <c r="A877" s="70">
        <v>44685.0</v>
      </c>
      <c r="B877" s="57">
        <v>2011.0</v>
      </c>
      <c r="C877" s="57">
        <v>1.0</v>
      </c>
      <c r="D877" s="57" t="s">
        <v>178</v>
      </c>
      <c r="E877" s="57">
        <v>1.0</v>
      </c>
      <c r="F877" s="57">
        <v>0.1023</v>
      </c>
      <c r="G877" s="57">
        <v>0.0491</v>
      </c>
      <c r="I877" s="33">
        <f t="shared" si="1"/>
        <v>1.083503055</v>
      </c>
    </row>
    <row r="878">
      <c r="A878" s="70">
        <v>44690.0</v>
      </c>
      <c r="B878" s="57">
        <v>2022.0</v>
      </c>
      <c r="C878" s="57">
        <v>1.0</v>
      </c>
      <c r="D878" s="57" t="s">
        <v>178</v>
      </c>
      <c r="E878" s="57">
        <v>0.0</v>
      </c>
      <c r="F878" s="57">
        <v>0.0748</v>
      </c>
      <c r="G878" s="57">
        <v>0.0359</v>
      </c>
      <c r="I878" s="33">
        <f t="shared" si="1"/>
        <v>1.08356546</v>
      </c>
    </row>
    <row r="879">
      <c r="A879" s="70">
        <v>44665.0</v>
      </c>
      <c r="B879" s="57">
        <v>2020.0</v>
      </c>
      <c r="C879" s="57">
        <v>1.0</v>
      </c>
      <c r="D879" s="57" t="s">
        <v>178</v>
      </c>
      <c r="E879" s="57">
        <v>1.0</v>
      </c>
      <c r="F879" s="57">
        <v>0.3115</v>
      </c>
      <c r="G879" s="57">
        <v>0.1495</v>
      </c>
      <c r="H879" s="57" t="s">
        <v>194</v>
      </c>
      <c r="I879" s="33">
        <f t="shared" si="1"/>
        <v>1.08361204</v>
      </c>
    </row>
    <row r="880">
      <c r="A880" s="70">
        <v>44684.0</v>
      </c>
      <c r="B880" s="57">
        <v>2343.0</v>
      </c>
      <c r="C880" s="57">
        <v>1.0</v>
      </c>
      <c r="D880" s="57" t="s">
        <v>178</v>
      </c>
      <c r="E880" s="57">
        <v>0.0</v>
      </c>
      <c r="F880" s="57">
        <v>0.8364</v>
      </c>
      <c r="G880" s="57">
        <v>0.4013</v>
      </c>
      <c r="H880" s="57" t="s">
        <v>199</v>
      </c>
      <c r="I880" s="33">
        <f t="shared" si="1"/>
        <v>1.084226265</v>
      </c>
    </row>
    <row r="881">
      <c r="A881" s="70">
        <v>44706.0</v>
      </c>
      <c r="B881" s="57">
        <v>2024.0</v>
      </c>
      <c r="C881" s="57">
        <v>3.0</v>
      </c>
      <c r="D881" s="57" t="s">
        <v>195</v>
      </c>
      <c r="E881" s="57">
        <v>0.0</v>
      </c>
      <c r="F881" s="57">
        <v>0.711</v>
      </c>
      <c r="G881" s="57">
        <v>0.341</v>
      </c>
      <c r="H881" s="57" t="s">
        <v>196</v>
      </c>
      <c r="I881" s="33">
        <f t="shared" si="1"/>
        <v>1.085043988</v>
      </c>
    </row>
    <row r="882">
      <c r="A882" s="70">
        <v>44684.0</v>
      </c>
      <c r="B882" s="57">
        <v>2367.0</v>
      </c>
      <c r="C882" s="57">
        <v>3.0</v>
      </c>
      <c r="D882" s="57" t="s">
        <v>178</v>
      </c>
      <c r="E882" s="57">
        <v>0.0</v>
      </c>
      <c r="F882" s="57">
        <v>0.0584</v>
      </c>
      <c r="G882" s="57">
        <v>0.028</v>
      </c>
      <c r="H882" s="57" t="s">
        <v>199</v>
      </c>
      <c r="I882" s="33">
        <f t="shared" si="1"/>
        <v>1.085714286</v>
      </c>
    </row>
    <row r="883">
      <c r="A883" s="70">
        <v>44708.0</v>
      </c>
      <c r="B883" s="57">
        <v>2007.0</v>
      </c>
      <c r="C883" s="57">
        <v>1.0</v>
      </c>
      <c r="D883" s="57" t="s">
        <v>178</v>
      </c>
      <c r="E883" s="57">
        <v>0.0</v>
      </c>
      <c r="F883" s="57">
        <v>0.1481</v>
      </c>
      <c r="G883" s="57">
        <v>0.071</v>
      </c>
      <c r="H883" s="57" t="s">
        <v>196</v>
      </c>
      <c r="I883" s="33">
        <f t="shared" si="1"/>
        <v>1.085915493</v>
      </c>
    </row>
    <row r="884">
      <c r="A884" s="70">
        <v>44685.0</v>
      </c>
      <c r="B884" s="57">
        <v>2375.0</v>
      </c>
      <c r="C884" s="57">
        <v>2.0</v>
      </c>
      <c r="D884" s="57" t="s">
        <v>178</v>
      </c>
      <c r="E884" s="57">
        <v>0.0</v>
      </c>
      <c r="F884" s="57">
        <v>0.0891</v>
      </c>
      <c r="G884" s="57">
        <v>0.0427</v>
      </c>
      <c r="I884" s="33">
        <f t="shared" si="1"/>
        <v>1.086651054</v>
      </c>
    </row>
    <row r="885">
      <c r="A885" s="70">
        <v>44690.0</v>
      </c>
      <c r="B885" s="57">
        <v>1475.0</v>
      </c>
      <c r="C885" s="57">
        <v>2.0</v>
      </c>
      <c r="D885" s="57" t="s">
        <v>195</v>
      </c>
      <c r="E885" s="57">
        <v>0.0</v>
      </c>
      <c r="F885" s="57">
        <v>0.602</v>
      </c>
      <c r="G885" s="57">
        <v>0.2885</v>
      </c>
      <c r="I885" s="33">
        <f t="shared" si="1"/>
        <v>1.086655113</v>
      </c>
    </row>
    <row r="886">
      <c r="A886" s="70">
        <v>44690.0</v>
      </c>
      <c r="B886" s="57">
        <v>2015.0</v>
      </c>
      <c r="C886" s="57">
        <v>1.0</v>
      </c>
      <c r="D886" s="57" t="s">
        <v>178</v>
      </c>
      <c r="E886" s="57">
        <v>0.0</v>
      </c>
      <c r="F886" s="57">
        <v>0.048</v>
      </c>
      <c r="G886" s="57">
        <v>0.023</v>
      </c>
      <c r="I886" s="33">
        <f t="shared" si="1"/>
        <v>1.086956522</v>
      </c>
    </row>
    <row r="887">
      <c r="A887" s="70">
        <v>44704.0</v>
      </c>
      <c r="B887" s="57">
        <v>2030.0</v>
      </c>
      <c r="C887" s="57">
        <v>2.0</v>
      </c>
      <c r="D887" s="57" t="s">
        <v>178</v>
      </c>
      <c r="E887" s="57">
        <v>0.0</v>
      </c>
      <c r="F887" s="57">
        <v>0.1292</v>
      </c>
      <c r="G887" s="57">
        <v>0.0619</v>
      </c>
      <c r="I887" s="33">
        <f t="shared" si="1"/>
        <v>1.08723748</v>
      </c>
    </row>
    <row r="888">
      <c r="A888" s="70">
        <v>44665.0</v>
      </c>
      <c r="B888" s="57">
        <v>2379.0</v>
      </c>
      <c r="C888" s="57">
        <v>1.0</v>
      </c>
      <c r="D888" s="57" t="s">
        <v>195</v>
      </c>
      <c r="E888" s="57">
        <v>0.0</v>
      </c>
      <c r="F888" s="57">
        <v>0.6672</v>
      </c>
      <c r="G888" s="57">
        <v>0.3196</v>
      </c>
      <c r="H888" s="57" t="s">
        <v>194</v>
      </c>
      <c r="I888" s="33">
        <f t="shared" si="1"/>
        <v>1.087609512</v>
      </c>
    </row>
    <row r="889">
      <c r="A889" s="70">
        <v>44665.0</v>
      </c>
      <c r="B889" s="57">
        <v>2384.0</v>
      </c>
      <c r="C889" s="57">
        <v>2.0</v>
      </c>
      <c r="D889" s="57" t="s">
        <v>195</v>
      </c>
      <c r="E889" s="57">
        <v>0.0</v>
      </c>
      <c r="F889" s="57">
        <v>1.3069</v>
      </c>
      <c r="G889" s="57">
        <v>0.6255</v>
      </c>
      <c r="H889" s="57" t="s">
        <v>194</v>
      </c>
      <c r="I889" s="33">
        <f t="shared" si="1"/>
        <v>1.089368505</v>
      </c>
    </row>
    <row r="890">
      <c r="A890" s="70">
        <v>44690.0</v>
      </c>
      <c r="B890" s="57">
        <v>2088.0</v>
      </c>
      <c r="C890" s="57">
        <v>1.0</v>
      </c>
      <c r="D890" s="57" t="s">
        <v>195</v>
      </c>
      <c r="E890" s="57">
        <v>1.0</v>
      </c>
      <c r="F890" s="57">
        <v>0.7021</v>
      </c>
      <c r="G890" s="72">
        <v>0.336</v>
      </c>
      <c r="I890" s="33">
        <f t="shared" si="1"/>
        <v>1.089583333</v>
      </c>
    </row>
    <row r="891">
      <c r="A891" s="70">
        <v>44690.0</v>
      </c>
      <c r="B891" s="57">
        <v>2004.0</v>
      </c>
      <c r="C891" s="57">
        <v>2.0</v>
      </c>
      <c r="D891" s="57" t="s">
        <v>195</v>
      </c>
      <c r="E891" s="57">
        <v>0.0</v>
      </c>
      <c r="F891" s="57">
        <v>0.4823</v>
      </c>
      <c r="G891" s="57">
        <v>0.2307</v>
      </c>
      <c r="I891" s="33">
        <f t="shared" si="1"/>
        <v>1.090593845</v>
      </c>
    </row>
    <row r="892">
      <c r="A892" s="70">
        <v>44708.0</v>
      </c>
      <c r="B892" s="57">
        <v>2090.0</v>
      </c>
      <c r="C892" s="57">
        <v>3.0</v>
      </c>
      <c r="D892" s="57" t="s">
        <v>178</v>
      </c>
      <c r="E892" s="57">
        <v>0.0</v>
      </c>
      <c r="F892" s="57">
        <v>0.046</v>
      </c>
      <c r="G892" s="57">
        <v>0.022</v>
      </c>
      <c r="H892" s="57" t="s">
        <v>196</v>
      </c>
      <c r="I892" s="33">
        <f t="shared" si="1"/>
        <v>1.090909091</v>
      </c>
    </row>
    <row r="893">
      <c r="A893" s="70">
        <v>44706.0</v>
      </c>
      <c r="B893" s="57">
        <v>2372.0</v>
      </c>
      <c r="C893" s="57">
        <v>2.0</v>
      </c>
      <c r="D893" s="57" t="s">
        <v>178</v>
      </c>
      <c r="E893" s="57">
        <v>0.0</v>
      </c>
      <c r="F893" s="57">
        <v>0.2865</v>
      </c>
      <c r="G893" s="57">
        <v>0.137</v>
      </c>
      <c r="H893" s="57" t="s">
        <v>196</v>
      </c>
      <c r="I893" s="33">
        <f t="shared" si="1"/>
        <v>1.091240876</v>
      </c>
    </row>
    <row r="894">
      <c r="A894" s="70">
        <v>44635.0</v>
      </c>
      <c r="B894" s="57">
        <v>2352.0</v>
      </c>
      <c r="C894" s="57">
        <v>1.0</v>
      </c>
      <c r="D894" s="57" t="s">
        <v>195</v>
      </c>
      <c r="E894" s="57" t="s">
        <v>60</v>
      </c>
      <c r="F894" s="57">
        <v>1.456</v>
      </c>
      <c r="G894" s="57">
        <v>0.696</v>
      </c>
      <c r="H894" s="57" t="s">
        <v>197</v>
      </c>
      <c r="I894" s="33">
        <f t="shared" si="1"/>
        <v>1.091954023</v>
      </c>
    </row>
    <row r="895">
      <c r="A895" s="70">
        <v>44665.0</v>
      </c>
      <c r="B895" s="57">
        <v>2379.0</v>
      </c>
      <c r="C895" s="57">
        <v>3.0</v>
      </c>
      <c r="D895" s="57" t="s">
        <v>195</v>
      </c>
      <c r="E895" s="57">
        <v>0.0</v>
      </c>
      <c r="F895" s="57">
        <v>1.1223</v>
      </c>
      <c r="G895" s="57">
        <v>0.5362</v>
      </c>
      <c r="H895" s="57" t="s">
        <v>194</v>
      </c>
      <c r="I895" s="33">
        <f t="shared" si="1"/>
        <v>1.09306229</v>
      </c>
    </row>
    <row r="896">
      <c r="A896" s="70">
        <v>44690.0</v>
      </c>
      <c r="B896" s="57">
        <v>2093.0</v>
      </c>
      <c r="C896" s="57">
        <v>3.0</v>
      </c>
      <c r="D896" s="57" t="s">
        <v>195</v>
      </c>
      <c r="E896" s="57">
        <v>0.0</v>
      </c>
      <c r="F896" s="57">
        <v>1.9718</v>
      </c>
      <c r="G896" s="57">
        <v>0.9419</v>
      </c>
      <c r="I896" s="33">
        <f t="shared" si="1"/>
        <v>1.093428177</v>
      </c>
    </row>
    <row r="897">
      <c r="A897" s="70">
        <v>44704.0</v>
      </c>
      <c r="B897" s="57">
        <v>2022.0</v>
      </c>
      <c r="C897" s="57">
        <v>2.0</v>
      </c>
      <c r="D897" s="57" t="s">
        <v>178</v>
      </c>
      <c r="E897" s="57">
        <v>0.0</v>
      </c>
      <c r="F897" s="57">
        <v>0.1947</v>
      </c>
      <c r="G897" s="57">
        <v>0.093</v>
      </c>
      <c r="I897" s="33">
        <f t="shared" si="1"/>
        <v>1.093548387</v>
      </c>
    </row>
    <row r="898">
      <c r="A898" s="70">
        <v>44690.0</v>
      </c>
      <c r="B898" s="57">
        <v>2004.0</v>
      </c>
      <c r="C898" s="57">
        <v>1.0</v>
      </c>
      <c r="D898" s="57" t="s">
        <v>195</v>
      </c>
      <c r="E898" s="57">
        <v>0.0</v>
      </c>
      <c r="F898" s="57">
        <v>0.6243</v>
      </c>
      <c r="G898" s="57">
        <v>0.2982</v>
      </c>
      <c r="I898" s="33">
        <f t="shared" si="1"/>
        <v>1.093561368</v>
      </c>
    </row>
    <row r="899">
      <c r="A899" s="70">
        <v>44684.0</v>
      </c>
      <c r="B899" s="57">
        <v>2367.0</v>
      </c>
      <c r="C899" s="57">
        <v>3.0</v>
      </c>
      <c r="D899" s="57" t="s">
        <v>195</v>
      </c>
      <c r="E899" s="57">
        <v>0.0</v>
      </c>
      <c r="F899" s="57">
        <v>0.6539</v>
      </c>
      <c r="G899" s="57">
        <v>0.312</v>
      </c>
      <c r="H899" s="57" t="s">
        <v>199</v>
      </c>
      <c r="I899" s="33">
        <f t="shared" si="1"/>
        <v>1.095833333</v>
      </c>
    </row>
    <row r="900">
      <c r="A900" s="70">
        <v>44690.0</v>
      </c>
      <c r="B900" s="57">
        <v>2022.0</v>
      </c>
      <c r="C900" s="57">
        <v>2.0</v>
      </c>
      <c r="D900" s="57" t="s">
        <v>178</v>
      </c>
      <c r="E900" s="57">
        <v>1.0</v>
      </c>
      <c r="F900" s="57">
        <v>0.1292</v>
      </c>
      <c r="G900" s="57">
        <v>0.0616</v>
      </c>
      <c r="I900" s="33">
        <f t="shared" si="1"/>
        <v>1.097402597</v>
      </c>
    </row>
    <row r="901">
      <c r="A901" s="70">
        <v>44650.0</v>
      </c>
      <c r="B901" s="57">
        <v>2009.0</v>
      </c>
      <c r="C901" s="57">
        <v>2.0</v>
      </c>
      <c r="D901" s="57" t="s">
        <v>178</v>
      </c>
      <c r="E901" s="57">
        <v>1.0</v>
      </c>
      <c r="F901" s="57">
        <v>0.5181</v>
      </c>
      <c r="G901" s="57">
        <v>0.247</v>
      </c>
      <c r="H901" s="57" t="s">
        <v>194</v>
      </c>
      <c r="I901" s="33">
        <f t="shared" si="1"/>
        <v>1.09757085</v>
      </c>
    </row>
    <row r="902">
      <c r="A902" s="70">
        <v>44665.0</v>
      </c>
      <c r="B902" s="57">
        <v>2020.0</v>
      </c>
      <c r="C902" s="57">
        <v>2.0</v>
      </c>
      <c r="D902" s="57" t="s">
        <v>178</v>
      </c>
      <c r="E902" s="57">
        <v>1.0</v>
      </c>
      <c r="F902" s="57">
        <v>0.0781</v>
      </c>
      <c r="G902" s="57">
        <v>0.0372</v>
      </c>
      <c r="H902" s="57" t="s">
        <v>194</v>
      </c>
      <c r="I902" s="33">
        <f t="shared" si="1"/>
        <v>1.099462366</v>
      </c>
    </row>
    <row r="903">
      <c r="A903" s="70">
        <v>44690.0</v>
      </c>
      <c r="B903" s="57">
        <v>2093.0</v>
      </c>
      <c r="C903" s="57">
        <v>1.0</v>
      </c>
      <c r="D903" s="57" t="s">
        <v>178</v>
      </c>
      <c r="E903" s="57">
        <v>1.0</v>
      </c>
      <c r="F903" s="57">
        <v>0.4302</v>
      </c>
      <c r="G903" s="57">
        <v>0.2049</v>
      </c>
      <c r="I903" s="33">
        <f t="shared" si="1"/>
        <v>1.099560761</v>
      </c>
    </row>
    <row r="904">
      <c r="A904" s="70">
        <v>44704.0</v>
      </c>
      <c r="B904" s="57">
        <v>2027.0</v>
      </c>
      <c r="C904" s="57">
        <v>3.0</v>
      </c>
      <c r="D904" s="57" t="s">
        <v>178</v>
      </c>
      <c r="E904" s="57">
        <v>0.0</v>
      </c>
      <c r="F904" s="57">
        <v>0.147</v>
      </c>
      <c r="G904" s="57">
        <v>0.07</v>
      </c>
      <c r="I904" s="33">
        <f t="shared" si="1"/>
        <v>1.1</v>
      </c>
    </row>
    <row r="905">
      <c r="A905" s="70">
        <v>44690.0</v>
      </c>
      <c r="B905" s="57">
        <v>2031.0</v>
      </c>
      <c r="C905" s="57">
        <v>1.0</v>
      </c>
      <c r="D905" s="57" t="s">
        <v>178</v>
      </c>
      <c r="E905" s="57">
        <v>0.0</v>
      </c>
      <c r="F905" s="57">
        <v>0.0399</v>
      </c>
      <c r="G905" s="57">
        <v>0.019</v>
      </c>
      <c r="I905" s="33">
        <f t="shared" si="1"/>
        <v>1.1</v>
      </c>
    </row>
    <row r="906">
      <c r="A906" s="70">
        <v>44665.0</v>
      </c>
      <c r="B906" s="57">
        <v>2350.0</v>
      </c>
      <c r="C906" s="57">
        <v>1.0</v>
      </c>
      <c r="D906" s="57" t="s">
        <v>178</v>
      </c>
      <c r="E906" s="57">
        <v>1.0</v>
      </c>
      <c r="F906" s="57">
        <v>0.2654</v>
      </c>
      <c r="G906" s="57">
        <v>0.1263</v>
      </c>
      <c r="H906" s="57" t="s">
        <v>194</v>
      </c>
      <c r="I906" s="33">
        <f t="shared" si="1"/>
        <v>1.101346002</v>
      </c>
    </row>
    <row r="907">
      <c r="A907" s="70">
        <v>44665.0</v>
      </c>
      <c r="B907" s="57">
        <v>2005.0</v>
      </c>
      <c r="C907" s="57">
        <v>1.0</v>
      </c>
      <c r="D907" s="57" t="s">
        <v>195</v>
      </c>
      <c r="E907" s="57">
        <v>0.0</v>
      </c>
      <c r="F907" s="57">
        <v>2.5311</v>
      </c>
      <c r="G907" s="57">
        <v>1.2044</v>
      </c>
      <c r="H907" s="57" t="s">
        <v>194</v>
      </c>
      <c r="I907" s="33">
        <f t="shared" si="1"/>
        <v>1.101544337</v>
      </c>
    </row>
    <row r="908">
      <c r="A908" s="70">
        <v>44684.0</v>
      </c>
      <c r="B908" s="57">
        <v>2009.0</v>
      </c>
      <c r="C908" s="57">
        <v>1.0</v>
      </c>
      <c r="D908" s="57" t="s">
        <v>178</v>
      </c>
      <c r="E908" s="57">
        <v>0.0</v>
      </c>
      <c r="F908" s="57">
        <v>0.1373</v>
      </c>
      <c r="G908" s="57">
        <v>0.0653</v>
      </c>
      <c r="H908" s="57" t="s">
        <v>199</v>
      </c>
      <c r="I908" s="33">
        <f t="shared" si="1"/>
        <v>1.102603369</v>
      </c>
    </row>
    <row r="909">
      <c r="A909" s="70">
        <v>44650.0</v>
      </c>
      <c r="B909" s="57">
        <v>2346.0</v>
      </c>
      <c r="C909" s="57">
        <v>3.0</v>
      </c>
      <c r="D909" s="57" t="s">
        <v>178</v>
      </c>
      <c r="E909" s="57">
        <v>1.0</v>
      </c>
      <c r="F909" s="57">
        <v>0.1199</v>
      </c>
      <c r="G909" s="57">
        <v>0.057</v>
      </c>
      <c r="H909" s="57" t="s">
        <v>194</v>
      </c>
      <c r="I909" s="33">
        <f t="shared" si="1"/>
        <v>1.103508772</v>
      </c>
    </row>
    <row r="910">
      <c r="A910" s="70">
        <v>44665.0</v>
      </c>
      <c r="B910" s="57">
        <v>2007.0</v>
      </c>
      <c r="C910" s="57">
        <v>2.0</v>
      </c>
      <c r="D910" s="57" t="s">
        <v>178</v>
      </c>
      <c r="E910" s="57">
        <v>1.0</v>
      </c>
      <c r="F910" s="57">
        <v>0.1948</v>
      </c>
      <c r="G910" s="57">
        <v>0.0926</v>
      </c>
      <c r="H910" s="57" t="s">
        <v>194</v>
      </c>
      <c r="I910" s="33">
        <f t="shared" si="1"/>
        <v>1.103671706</v>
      </c>
    </row>
    <row r="911">
      <c r="A911" s="70">
        <v>44650.0</v>
      </c>
      <c r="B911" s="57">
        <v>2364.0</v>
      </c>
      <c r="C911" s="57">
        <v>1.0</v>
      </c>
      <c r="D911" s="57" t="s">
        <v>178</v>
      </c>
      <c r="E911" s="57">
        <v>1.0</v>
      </c>
      <c r="F911" s="57">
        <v>0.0484</v>
      </c>
      <c r="G911" s="57">
        <v>0.023</v>
      </c>
      <c r="H911" s="57" t="s">
        <v>194</v>
      </c>
      <c r="I911" s="33">
        <f t="shared" si="1"/>
        <v>1.104347826</v>
      </c>
    </row>
    <row r="912">
      <c r="A912" s="70">
        <v>44690.0</v>
      </c>
      <c r="B912" s="57">
        <v>2027.0</v>
      </c>
      <c r="C912" s="57">
        <v>3.0</v>
      </c>
      <c r="D912" s="57" t="s">
        <v>178</v>
      </c>
      <c r="E912" s="57">
        <v>1.0</v>
      </c>
      <c r="F912" s="57">
        <v>0.2923</v>
      </c>
      <c r="G912" s="57">
        <v>0.1389</v>
      </c>
      <c r="I912" s="33">
        <f t="shared" si="1"/>
        <v>1.104391649</v>
      </c>
    </row>
    <row r="913">
      <c r="A913" s="70">
        <v>44706.0</v>
      </c>
      <c r="B913" s="57">
        <v>2378.0</v>
      </c>
      <c r="C913" s="57">
        <v>2.0</v>
      </c>
      <c r="D913" s="57" t="s">
        <v>195</v>
      </c>
      <c r="E913" s="57">
        <v>0.0</v>
      </c>
      <c r="F913" s="57">
        <v>0.7054</v>
      </c>
      <c r="G913" s="57">
        <v>0.335</v>
      </c>
      <c r="H913" s="57" t="s">
        <v>196</v>
      </c>
      <c r="I913" s="33">
        <f t="shared" si="1"/>
        <v>1.105671642</v>
      </c>
    </row>
    <row r="914">
      <c r="A914" s="70">
        <v>44650.0</v>
      </c>
      <c r="B914" s="57">
        <v>2378.0</v>
      </c>
      <c r="C914" s="57">
        <v>1.0</v>
      </c>
      <c r="D914" s="57" t="s">
        <v>178</v>
      </c>
      <c r="E914" s="57">
        <v>1.0</v>
      </c>
      <c r="F914" s="57">
        <v>0.3643</v>
      </c>
      <c r="G914" s="57">
        <v>0.173</v>
      </c>
      <c r="H914" s="57" t="s">
        <v>194</v>
      </c>
      <c r="I914" s="33">
        <f t="shared" si="1"/>
        <v>1.105780347</v>
      </c>
    </row>
    <row r="915">
      <c r="A915" s="70">
        <v>44665.0</v>
      </c>
      <c r="B915" s="57">
        <v>2004.0</v>
      </c>
      <c r="C915" s="57">
        <v>1.0</v>
      </c>
      <c r="D915" s="57" t="s">
        <v>178</v>
      </c>
      <c r="E915" s="57">
        <v>1.0</v>
      </c>
      <c r="F915" s="57">
        <v>0.2609</v>
      </c>
      <c r="G915" s="57">
        <v>0.1238</v>
      </c>
      <c r="H915" s="57" t="s">
        <v>194</v>
      </c>
      <c r="I915" s="33">
        <f t="shared" si="1"/>
        <v>1.107431341</v>
      </c>
    </row>
    <row r="916">
      <c r="A916" s="70">
        <v>44690.0</v>
      </c>
      <c r="B916" s="57">
        <v>2090.0</v>
      </c>
      <c r="C916" s="57">
        <v>3.0</v>
      </c>
      <c r="D916" s="57" t="s">
        <v>178</v>
      </c>
      <c r="E916" s="57">
        <v>1.0</v>
      </c>
      <c r="F916" s="57">
        <v>0.1189</v>
      </c>
      <c r="G916" s="57">
        <v>0.0564</v>
      </c>
      <c r="I916" s="33">
        <f t="shared" si="1"/>
        <v>1.108156028</v>
      </c>
    </row>
    <row r="917">
      <c r="A917" s="70">
        <v>44685.0</v>
      </c>
      <c r="B917" s="57">
        <v>2378.0</v>
      </c>
      <c r="C917" s="57">
        <v>1.0</v>
      </c>
      <c r="D917" s="57" t="s">
        <v>178</v>
      </c>
      <c r="E917" s="57">
        <v>1.0</v>
      </c>
      <c r="F917" s="57">
        <v>0.2579</v>
      </c>
      <c r="G917" s="57">
        <v>0.1223</v>
      </c>
      <c r="I917" s="33">
        <f t="shared" si="1"/>
        <v>1.108748978</v>
      </c>
    </row>
    <row r="918">
      <c r="A918" s="70">
        <v>44690.0</v>
      </c>
      <c r="B918" s="57">
        <v>2012.0</v>
      </c>
      <c r="C918" s="57">
        <v>2.0</v>
      </c>
      <c r="D918" s="57" t="s">
        <v>195</v>
      </c>
      <c r="E918" s="57">
        <v>0.0</v>
      </c>
      <c r="F918" s="57">
        <v>0.6069</v>
      </c>
      <c r="G918" s="57">
        <v>0.2878</v>
      </c>
      <c r="I918" s="33">
        <f t="shared" si="1"/>
        <v>1.108756081</v>
      </c>
    </row>
    <row r="919">
      <c r="A919" s="70">
        <v>44685.0</v>
      </c>
      <c r="B919" s="57">
        <v>2371.0</v>
      </c>
      <c r="C919" s="57">
        <v>2.0</v>
      </c>
      <c r="D919" s="57" t="s">
        <v>178</v>
      </c>
      <c r="E919" s="57">
        <v>0.0</v>
      </c>
      <c r="F919" s="57">
        <v>0.1464</v>
      </c>
      <c r="G919" s="57">
        <v>0.0694</v>
      </c>
      <c r="I919" s="33">
        <f t="shared" si="1"/>
        <v>1.109510086</v>
      </c>
    </row>
    <row r="920">
      <c r="A920" s="70">
        <v>44665.0</v>
      </c>
      <c r="B920" s="57">
        <v>2381.0</v>
      </c>
      <c r="C920" s="57">
        <v>2.0</v>
      </c>
      <c r="D920" s="57" t="s">
        <v>195</v>
      </c>
      <c r="E920" s="57">
        <v>0.0</v>
      </c>
      <c r="F920" s="57">
        <v>1.4029</v>
      </c>
      <c r="G920" s="57">
        <v>0.6649</v>
      </c>
      <c r="H920" s="57" t="s">
        <v>194</v>
      </c>
      <c r="I920" s="33">
        <f t="shared" si="1"/>
        <v>1.109941345</v>
      </c>
    </row>
    <row r="921">
      <c r="A921" s="70">
        <v>44706.0</v>
      </c>
      <c r="B921" s="57">
        <v>2371.0</v>
      </c>
      <c r="C921" s="57">
        <v>2.0</v>
      </c>
      <c r="D921" s="57" t="s">
        <v>178</v>
      </c>
      <c r="E921" s="57">
        <v>0.0</v>
      </c>
      <c r="F921" s="57">
        <v>0.0422</v>
      </c>
      <c r="G921" s="57">
        <v>0.02</v>
      </c>
      <c r="H921" s="57" t="s">
        <v>196</v>
      </c>
      <c r="I921" s="33">
        <f t="shared" si="1"/>
        <v>1.11</v>
      </c>
    </row>
    <row r="922">
      <c r="A922" s="70">
        <v>44665.0</v>
      </c>
      <c r="B922" s="57">
        <v>2010.0</v>
      </c>
      <c r="C922" s="57">
        <v>1.0</v>
      </c>
      <c r="D922" s="57" t="s">
        <v>178</v>
      </c>
      <c r="E922" s="57">
        <v>1.0</v>
      </c>
      <c r="F922" s="57">
        <v>0.2414</v>
      </c>
      <c r="G922" s="57">
        <v>0.1144</v>
      </c>
      <c r="H922" s="57" t="s">
        <v>194</v>
      </c>
      <c r="I922" s="33">
        <f t="shared" si="1"/>
        <v>1.11013986</v>
      </c>
    </row>
    <row r="923">
      <c r="A923" s="70">
        <v>44708.0</v>
      </c>
      <c r="B923" s="57">
        <v>2007.0</v>
      </c>
      <c r="C923" s="57">
        <v>3.0</v>
      </c>
      <c r="D923" s="57" t="s">
        <v>178</v>
      </c>
      <c r="E923" s="57">
        <v>0.0</v>
      </c>
      <c r="F923" s="57">
        <v>0.133</v>
      </c>
      <c r="G923" s="57">
        <v>0.063</v>
      </c>
      <c r="H923" s="57" t="s">
        <v>196</v>
      </c>
      <c r="I923" s="33">
        <f t="shared" si="1"/>
        <v>1.111111111</v>
      </c>
    </row>
    <row r="924">
      <c r="A924" s="70">
        <v>44685.0</v>
      </c>
      <c r="B924" s="57">
        <v>2375.0</v>
      </c>
      <c r="C924" s="57">
        <v>1.0</v>
      </c>
      <c r="D924" s="57" t="s">
        <v>195</v>
      </c>
      <c r="E924" s="57">
        <v>0.0</v>
      </c>
      <c r="F924" s="57">
        <v>0.7958</v>
      </c>
      <c r="G924" s="57">
        <v>0.3769</v>
      </c>
      <c r="I924" s="33">
        <f t="shared" si="1"/>
        <v>1.111435394</v>
      </c>
    </row>
    <row r="925">
      <c r="A925" s="70">
        <v>44690.0</v>
      </c>
      <c r="B925" s="57">
        <v>1475.0</v>
      </c>
      <c r="C925" s="57">
        <v>3.0</v>
      </c>
      <c r="D925" s="57" t="s">
        <v>178</v>
      </c>
      <c r="E925" s="57">
        <v>1.0</v>
      </c>
      <c r="F925" s="57">
        <v>0.521</v>
      </c>
      <c r="G925" s="57">
        <v>0.2465</v>
      </c>
      <c r="I925" s="33">
        <f t="shared" si="1"/>
        <v>1.113590264</v>
      </c>
    </row>
    <row r="926">
      <c r="A926" s="70">
        <v>44665.0</v>
      </c>
      <c r="B926" s="57">
        <v>2381.0</v>
      </c>
      <c r="C926" s="57">
        <v>1.0</v>
      </c>
      <c r="D926" s="57" t="s">
        <v>178</v>
      </c>
      <c r="E926" s="57">
        <v>1.0</v>
      </c>
      <c r="F926" s="57">
        <v>0.6439</v>
      </c>
      <c r="G926" s="57">
        <v>0.3046</v>
      </c>
      <c r="H926" s="57" t="s">
        <v>194</v>
      </c>
      <c r="I926" s="33">
        <f t="shared" si="1"/>
        <v>1.113919895</v>
      </c>
    </row>
    <row r="927">
      <c r="A927" s="70">
        <v>44708.0</v>
      </c>
      <c r="B927" s="57">
        <v>2092.0</v>
      </c>
      <c r="C927" s="57">
        <v>3.0</v>
      </c>
      <c r="D927" s="57" t="s">
        <v>178</v>
      </c>
      <c r="E927" s="57">
        <v>1.0</v>
      </c>
      <c r="F927" s="57">
        <v>0.167</v>
      </c>
      <c r="G927" s="57">
        <v>0.079</v>
      </c>
      <c r="H927" s="57" t="s">
        <v>196</v>
      </c>
      <c r="I927" s="33">
        <f t="shared" si="1"/>
        <v>1.113924051</v>
      </c>
    </row>
    <row r="928">
      <c r="A928" s="70">
        <v>44690.0</v>
      </c>
      <c r="B928" s="57">
        <v>2012.0</v>
      </c>
      <c r="C928" s="57">
        <v>1.0</v>
      </c>
      <c r="D928" s="57" t="s">
        <v>178</v>
      </c>
      <c r="E928" s="57">
        <v>1.0</v>
      </c>
      <c r="F928" s="57">
        <v>0.2859</v>
      </c>
      <c r="G928" s="57">
        <v>0.1352</v>
      </c>
      <c r="I928" s="33">
        <f t="shared" si="1"/>
        <v>1.11464497</v>
      </c>
    </row>
    <row r="929">
      <c r="A929" s="70">
        <v>44708.0</v>
      </c>
      <c r="B929" s="57">
        <v>2086.0</v>
      </c>
      <c r="C929" s="57">
        <v>2.0</v>
      </c>
      <c r="D929" s="57" t="s">
        <v>178</v>
      </c>
      <c r="E929" s="57">
        <v>0.0</v>
      </c>
      <c r="F929" s="57">
        <v>0.165</v>
      </c>
      <c r="G929" s="57">
        <v>0.078</v>
      </c>
      <c r="H929" s="57" t="s">
        <v>196</v>
      </c>
      <c r="I929" s="33">
        <f t="shared" si="1"/>
        <v>1.115384615</v>
      </c>
    </row>
    <row r="930">
      <c r="A930" s="70">
        <v>44665.0</v>
      </c>
      <c r="B930" s="57">
        <v>2025.0</v>
      </c>
      <c r="C930" s="57">
        <v>2.0</v>
      </c>
      <c r="D930" s="57" t="s">
        <v>178</v>
      </c>
      <c r="E930" s="57">
        <v>1.0</v>
      </c>
      <c r="F930" s="57">
        <v>0.0728</v>
      </c>
      <c r="G930" s="57">
        <v>0.0344</v>
      </c>
      <c r="H930" s="57" t="s">
        <v>194</v>
      </c>
      <c r="I930" s="33">
        <f t="shared" si="1"/>
        <v>1.11627907</v>
      </c>
    </row>
    <row r="931">
      <c r="A931" s="70">
        <v>44706.0</v>
      </c>
      <c r="B931" s="57">
        <v>2009.0</v>
      </c>
      <c r="C931" s="57">
        <v>3.0</v>
      </c>
      <c r="D931" s="57" t="s">
        <v>195</v>
      </c>
      <c r="E931" s="57">
        <v>0.0</v>
      </c>
      <c r="F931" s="57">
        <v>0.544</v>
      </c>
      <c r="G931" s="57">
        <v>0.257</v>
      </c>
      <c r="H931" s="57" t="s">
        <v>196</v>
      </c>
      <c r="I931" s="33">
        <f t="shared" si="1"/>
        <v>1.116731518</v>
      </c>
    </row>
    <row r="932">
      <c r="A932" s="70">
        <v>44665.0</v>
      </c>
      <c r="B932" s="57">
        <v>2379.0</v>
      </c>
      <c r="C932" s="57">
        <v>2.0</v>
      </c>
      <c r="D932" s="57" t="s">
        <v>195</v>
      </c>
      <c r="E932" s="57">
        <v>0.0</v>
      </c>
      <c r="F932" s="57">
        <v>0.9787</v>
      </c>
      <c r="G932" s="57">
        <v>0.4623</v>
      </c>
      <c r="H932" s="57" t="s">
        <v>194</v>
      </c>
      <c r="I932" s="33">
        <f t="shared" si="1"/>
        <v>1.117023578</v>
      </c>
    </row>
    <row r="933">
      <c r="A933" s="70">
        <v>44650.0</v>
      </c>
      <c r="B933" s="57">
        <v>2379.0</v>
      </c>
      <c r="C933" s="57">
        <v>3.0</v>
      </c>
      <c r="D933" s="57" t="s">
        <v>178</v>
      </c>
      <c r="E933" s="57">
        <v>1.0</v>
      </c>
      <c r="F933" s="57">
        <v>0.2668</v>
      </c>
      <c r="G933" s="57">
        <v>0.126</v>
      </c>
      <c r="H933" s="57" t="s">
        <v>194</v>
      </c>
      <c r="I933" s="33">
        <f t="shared" si="1"/>
        <v>1.117460317</v>
      </c>
    </row>
    <row r="934">
      <c r="A934" s="70">
        <v>44650.0</v>
      </c>
      <c r="B934" s="57">
        <v>2346.0</v>
      </c>
      <c r="C934" s="57">
        <v>1.0</v>
      </c>
      <c r="D934" s="57" t="s">
        <v>178</v>
      </c>
      <c r="E934" s="57">
        <v>1.0</v>
      </c>
      <c r="F934" s="57">
        <v>0.5421</v>
      </c>
      <c r="G934" s="57">
        <v>0.256</v>
      </c>
      <c r="H934" s="57" t="s">
        <v>194</v>
      </c>
      <c r="I934" s="33">
        <f t="shared" si="1"/>
        <v>1.117578125</v>
      </c>
    </row>
    <row r="935">
      <c r="A935" s="70">
        <v>44665.0</v>
      </c>
      <c r="B935" s="57">
        <v>2369.0</v>
      </c>
      <c r="C935" s="57">
        <v>2.0</v>
      </c>
      <c r="D935" s="57" t="s">
        <v>178</v>
      </c>
      <c r="E935" s="57">
        <v>1.0</v>
      </c>
      <c r="F935" s="57">
        <v>0.2857</v>
      </c>
      <c r="G935" s="57">
        <v>0.1349</v>
      </c>
      <c r="H935" s="57" t="s">
        <v>194</v>
      </c>
      <c r="I935" s="33">
        <f t="shared" si="1"/>
        <v>1.117865085</v>
      </c>
    </row>
    <row r="936">
      <c r="A936" s="70">
        <v>44665.0</v>
      </c>
      <c r="B936" s="57">
        <v>2369.0</v>
      </c>
      <c r="C936" s="57">
        <v>2.0</v>
      </c>
      <c r="D936" s="57" t="s">
        <v>195</v>
      </c>
      <c r="E936" s="57">
        <v>0.0</v>
      </c>
      <c r="F936" s="57">
        <v>0.9582</v>
      </c>
      <c r="G936" s="57">
        <v>0.4522</v>
      </c>
      <c r="H936" s="57" t="s">
        <v>194</v>
      </c>
      <c r="I936" s="33">
        <f t="shared" si="1"/>
        <v>1.118973905</v>
      </c>
    </row>
    <row r="937">
      <c r="A937" s="70">
        <v>44665.0</v>
      </c>
      <c r="B937" s="57">
        <v>2020.0</v>
      </c>
      <c r="C937" s="57">
        <v>1.0</v>
      </c>
      <c r="D937" s="57" t="s">
        <v>195</v>
      </c>
      <c r="E937" s="57">
        <v>1.0</v>
      </c>
      <c r="F937" s="57">
        <v>0.7836</v>
      </c>
      <c r="G937" s="57">
        <v>0.3696</v>
      </c>
      <c r="H937" s="57" t="s">
        <v>194</v>
      </c>
      <c r="I937" s="33">
        <f t="shared" si="1"/>
        <v>1.12012987</v>
      </c>
    </row>
    <row r="938">
      <c r="A938" s="70">
        <v>44690.0</v>
      </c>
      <c r="B938" s="57">
        <v>2023.0</v>
      </c>
      <c r="C938" s="57">
        <v>3.0</v>
      </c>
      <c r="D938" s="57" t="s">
        <v>178</v>
      </c>
      <c r="E938" s="57">
        <v>0.0</v>
      </c>
      <c r="F938" s="57">
        <v>0.3371</v>
      </c>
      <c r="G938" s="57">
        <v>0.1589</v>
      </c>
      <c r="I938" s="33">
        <f t="shared" si="1"/>
        <v>1.121460038</v>
      </c>
    </row>
    <row r="939">
      <c r="A939" s="70">
        <v>44650.0</v>
      </c>
      <c r="B939" s="57">
        <v>2346.0</v>
      </c>
      <c r="C939" s="57">
        <v>2.0</v>
      </c>
      <c r="D939" s="57" t="s">
        <v>178</v>
      </c>
      <c r="E939" s="57">
        <v>1.0</v>
      </c>
      <c r="F939" s="57">
        <v>0.3374</v>
      </c>
      <c r="G939" s="57">
        <v>0.159</v>
      </c>
      <c r="H939" s="57" t="s">
        <v>194</v>
      </c>
      <c r="I939" s="33">
        <f t="shared" si="1"/>
        <v>1.122012579</v>
      </c>
    </row>
    <row r="940">
      <c r="A940" s="70">
        <v>44708.0</v>
      </c>
      <c r="B940" s="57">
        <v>2013.0</v>
      </c>
      <c r="C940" s="57">
        <v>2.0</v>
      </c>
      <c r="D940" s="57" t="s">
        <v>195</v>
      </c>
      <c r="E940" s="57">
        <v>0.0</v>
      </c>
      <c r="F940" s="57">
        <v>0.6964</v>
      </c>
      <c r="G940" s="57">
        <v>0.328</v>
      </c>
      <c r="H940" s="57" t="s">
        <v>196</v>
      </c>
      <c r="I940" s="33">
        <f t="shared" si="1"/>
        <v>1.123170732</v>
      </c>
    </row>
    <row r="941">
      <c r="A941" s="70">
        <v>44650.0</v>
      </c>
      <c r="B941" s="57">
        <v>2371.0</v>
      </c>
      <c r="C941" s="57">
        <v>2.0</v>
      </c>
      <c r="D941" s="57" t="s">
        <v>178</v>
      </c>
      <c r="E941" s="57" t="s">
        <v>60</v>
      </c>
      <c r="F941" s="57">
        <v>0.1912</v>
      </c>
      <c r="G941" s="57">
        <v>0.09</v>
      </c>
      <c r="H941" s="57" t="s">
        <v>194</v>
      </c>
      <c r="I941" s="33">
        <f t="shared" si="1"/>
        <v>1.124444444</v>
      </c>
    </row>
    <row r="942">
      <c r="A942" s="70">
        <v>44706.0</v>
      </c>
      <c r="B942" s="57">
        <v>2347.0</v>
      </c>
      <c r="C942" s="57">
        <v>3.0</v>
      </c>
      <c r="D942" s="57" t="s">
        <v>178</v>
      </c>
      <c r="E942" s="57">
        <v>0.0</v>
      </c>
      <c r="F942" s="57">
        <v>0.0765</v>
      </c>
      <c r="G942" s="57">
        <v>0.036</v>
      </c>
      <c r="H942" s="57" t="s">
        <v>196</v>
      </c>
      <c r="I942" s="33">
        <f t="shared" si="1"/>
        <v>1.125</v>
      </c>
    </row>
    <row r="943">
      <c r="A943" s="70">
        <v>44706.0</v>
      </c>
      <c r="B943" s="57">
        <v>2370.0</v>
      </c>
      <c r="C943" s="57">
        <v>3.0</v>
      </c>
      <c r="D943" s="57" t="s">
        <v>178</v>
      </c>
      <c r="E943" s="57">
        <v>1.0</v>
      </c>
      <c r="F943" s="57">
        <v>0.5908</v>
      </c>
      <c r="G943" s="57">
        <v>0.278</v>
      </c>
      <c r="H943" s="57" t="s">
        <v>196</v>
      </c>
      <c r="I943" s="33">
        <f t="shared" si="1"/>
        <v>1.125179856</v>
      </c>
    </row>
    <row r="944">
      <c r="A944" s="70">
        <v>44690.0</v>
      </c>
      <c r="B944" s="57">
        <v>2028.0</v>
      </c>
      <c r="C944" s="57">
        <v>1.0</v>
      </c>
      <c r="D944" s="57" t="s">
        <v>178</v>
      </c>
      <c r="E944" s="57">
        <v>0.0</v>
      </c>
      <c r="F944" s="57">
        <v>0.1403</v>
      </c>
      <c r="G944" s="57">
        <v>0.066</v>
      </c>
      <c r="I944" s="33">
        <f t="shared" si="1"/>
        <v>1.125757576</v>
      </c>
    </row>
    <row r="945">
      <c r="A945" s="70">
        <v>44708.0</v>
      </c>
      <c r="B945" s="57">
        <v>2006.0</v>
      </c>
      <c r="C945" s="57">
        <v>2.0</v>
      </c>
      <c r="D945" s="57" t="s">
        <v>178</v>
      </c>
      <c r="E945" s="57">
        <v>0.0</v>
      </c>
      <c r="F945" s="57">
        <v>0.0574</v>
      </c>
      <c r="G945" s="57">
        <v>0.027</v>
      </c>
      <c r="H945" s="57" t="s">
        <v>196</v>
      </c>
      <c r="I945" s="33">
        <f t="shared" si="1"/>
        <v>1.125925926</v>
      </c>
    </row>
    <row r="946">
      <c r="A946" s="70">
        <v>44684.0</v>
      </c>
      <c r="B946" s="57">
        <v>2010.0</v>
      </c>
      <c r="C946" s="57">
        <v>1.0</v>
      </c>
      <c r="D946" s="57" t="s">
        <v>178</v>
      </c>
      <c r="E946" s="57">
        <v>0.0</v>
      </c>
      <c r="F946" s="57">
        <v>0.2798</v>
      </c>
      <c r="G946" s="57">
        <v>0.1316</v>
      </c>
      <c r="H946" s="57" t="s">
        <v>199</v>
      </c>
      <c r="I946" s="33">
        <f t="shared" si="1"/>
        <v>1.126139818</v>
      </c>
    </row>
    <row r="947">
      <c r="A947" s="70">
        <v>44690.0</v>
      </c>
      <c r="B947" s="57">
        <v>2023.0</v>
      </c>
      <c r="C947" s="57">
        <v>2.0</v>
      </c>
      <c r="D947" s="57" t="s">
        <v>178</v>
      </c>
      <c r="E947" s="57">
        <v>1.0</v>
      </c>
      <c r="F947" s="57">
        <v>0.1859</v>
      </c>
      <c r="G947" s="57">
        <v>0.0874</v>
      </c>
      <c r="I947" s="33">
        <f t="shared" si="1"/>
        <v>1.127002288</v>
      </c>
    </row>
    <row r="948">
      <c r="A948" s="70">
        <v>44690.0</v>
      </c>
      <c r="B948" s="57">
        <v>2025.0</v>
      </c>
      <c r="C948" s="57">
        <v>1.0</v>
      </c>
      <c r="D948" s="57" t="s">
        <v>195</v>
      </c>
      <c r="E948" s="57">
        <v>0.0</v>
      </c>
      <c r="F948" s="57">
        <v>1.705</v>
      </c>
      <c r="G948" s="57">
        <v>0.8015</v>
      </c>
      <c r="I948" s="33">
        <f t="shared" si="1"/>
        <v>1.127261385</v>
      </c>
    </row>
    <row r="949">
      <c r="A949" s="70">
        <v>44690.0</v>
      </c>
      <c r="B949" s="57">
        <v>2015.0</v>
      </c>
      <c r="C949" s="57">
        <v>2.0</v>
      </c>
      <c r="D949" s="57" t="s">
        <v>178</v>
      </c>
      <c r="E949" s="57">
        <v>1.0</v>
      </c>
      <c r="F949" s="57">
        <v>0.0751</v>
      </c>
      <c r="G949" s="57">
        <v>0.0353</v>
      </c>
      <c r="I949" s="33">
        <f t="shared" si="1"/>
        <v>1.127478754</v>
      </c>
    </row>
    <row r="950">
      <c r="A950" s="70">
        <v>44690.0</v>
      </c>
      <c r="B950" s="57">
        <v>2090.0</v>
      </c>
      <c r="C950" s="57">
        <v>1.0</v>
      </c>
      <c r="D950" s="57" t="s">
        <v>195</v>
      </c>
      <c r="E950" s="57">
        <v>0.0</v>
      </c>
      <c r="F950" s="57">
        <v>0.9738</v>
      </c>
      <c r="G950" s="57">
        <v>0.4575</v>
      </c>
      <c r="I950" s="33">
        <f t="shared" si="1"/>
        <v>1.12852459</v>
      </c>
    </row>
    <row r="951">
      <c r="A951" s="70">
        <v>44690.0</v>
      </c>
      <c r="B951" s="57">
        <v>2024.0</v>
      </c>
      <c r="C951" s="57">
        <v>1.0</v>
      </c>
      <c r="D951" s="57" t="s">
        <v>178</v>
      </c>
      <c r="E951" s="57">
        <v>0.0</v>
      </c>
      <c r="F951" s="57">
        <v>0.1968</v>
      </c>
      <c r="G951" s="57">
        <v>0.0924</v>
      </c>
      <c r="I951" s="33">
        <f t="shared" si="1"/>
        <v>1.12987013</v>
      </c>
    </row>
    <row r="952">
      <c r="A952" s="70">
        <v>44684.0</v>
      </c>
      <c r="B952" s="57">
        <v>2010.0</v>
      </c>
      <c r="C952" s="57">
        <v>2.0</v>
      </c>
      <c r="D952" s="57" t="s">
        <v>178</v>
      </c>
      <c r="E952" s="57">
        <v>0.0</v>
      </c>
      <c r="F952" s="57">
        <v>0.1451</v>
      </c>
      <c r="G952" s="57">
        <v>0.0681</v>
      </c>
      <c r="H952" s="57" t="s">
        <v>199</v>
      </c>
      <c r="I952" s="33">
        <f t="shared" si="1"/>
        <v>1.130690162</v>
      </c>
    </row>
    <row r="953">
      <c r="A953" s="70">
        <v>44662.0</v>
      </c>
      <c r="B953" s="57">
        <v>2088.0</v>
      </c>
      <c r="C953" s="57">
        <v>1.0</v>
      </c>
      <c r="D953" s="57" t="s">
        <v>195</v>
      </c>
      <c r="E953" s="57">
        <v>0.0</v>
      </c>
      <c r="F953" s="57">
        <v>0.3283</v>
      </c>
      <c r="G953" s="57">
        <v>0.154</v>
      </c>
      <c r="H953" s="57" t="s">
        <v>194</v>
      </c>
      <c r="I953" s="33">
        <f t="shared" si="1"/>
        <v>1.131818182</v>
      </c>
    </row>
    <row r="954">
      <c r="A954" s="70">
        <v>44690.0</v>
      </c>
      <c r="B954" s="57">
        <v>2006.0</v>
      </c>
      <c r="C954" s="57">
        <v>2.0</v>
      </c>
      <c r="D954" s="57" t="s">
        <v>178</v>
      </c>
      <c r="E954" s="57">
        <v>1.0</v>
      </c>
      <c r="F954" s="57">
        <v>0.2746</v>
      </c>
      <c r="G954" s="57">
        <v>0.1288</v>
      </c>
      <c r="I954" s="33">
        <f t="shared" si="1"/>
        <v>1.131987578</v>
      </c>
    </row>
    <row r="955">
      <c r="A955" s="70">
        <v>44650.0</v>
      </c>
      <c r="B955" s="57">
        <v>2378.0</v>
      </c>
      <c r="C955" s="57">
        <v>2.0</v>
      </c>
      <c r="D955" s="57" t="s">
        <v>195</v>
      </c>
      <c r="E955" s="57" t="s">
        <v>60</v>
      </c>
      <c r="F955" s="57">
        <v>1.1207</v>
      </c>
      <c r="G955" s="57">
        <v>0.525</v>
      </c>
      <c r="H955" s="57" t="s">
        <v>194</v>
      </c>
      <c r="I955" s="33">
        <f t="shared" si="1"/>
        <v>1.134666667</v>
      </c>
    </row>
    <row r="956">
      <c r="A956" s="70">
        <v>44662.0</v>
      </c>
      <c r="B956" s="57">
        <v>2088.0</v>
      </c>
      <c r="C956" s="57">
        <v>2.0</v>
      </c>
      <c r="D956" s="57" t="s">
        <v>195</v>
      </c>
      <c r="E956" s="57">
        <v>0.0</v>
      </c>
      <c r="F956" s="57">
        <v>0.6404</v>
      </c>
      <c r="G956" s="57">
        <v>0.3</v>
      </c>
      <c r="H956" s="57" t="s">
        <v>194</v>
      </c>
      <c r="I956" s="33">
        <f t="shared" si="1"/>
        <v>1.134666667</v>
      </c>
    </row>
    <row r="957">
      <c r="A957" s="70">
        <v>44665.0</v>
      </c>
      <c r="B957" s="57">
        <v>2351.0</v>
      </c>
      <c r="C957" s="57">
        <v>2.0</v>
      </c>
      <c r="D957" s="57" t="s">
        <v>195</v>
      </c>
      <c r="E957" s="57">
        <v>1.0</v>
      </c>
      <c r="F957" s="57">
        <v>0.4046</v>
      </c>
      <c r="G957" s="57">
        <v>0.1895</v>
      </c>
      <c r="H957" s="57" t="s">
        <v>194</v>
      </c>
      <c r="I957" s="33">
        <f t="shared" si="1"/>
        <v>1.135092348</v>
      </c>
    </row>
    <row r="958">
      <c r="A958" s="70">
        <v>44665.0</v>
      </c>
      <c r="B958" s="57">
        <v>2379.0</v>
      </c>
      <c r="C958" s="57">
        <v>1.0</v>
      </c>
      <c r="D958" s="57" t="s">
        <v>178</v>
      </c>
      <c r="E958" s="57">
        <v>0.0</v>
      </c>
      <c r="F958" s="57">
        <v>0.0079</v>
      </c>
      <c r="G958" s="57">
        <v>0.0037</v>
      </c>
      <c r="H958" s="57" t="s">
        <v>194</v>
      </c>
      <c r="I958" s="33">
        <f t="shared" si="1"/>
        <v>1.135135135</v>
      </c>
    </row>
    <row r="959">
      <c r="A959" s="70">
        <v>44665.0</v>
      </c>
      <c r="B959" s="57">
        <v>2010.0</v>
      </c>
      <c r="C959" s="57">
        <v>2.0</v>
      </c>
      <c r="D959" s="57" t="s">
        <v>178</v>
      </c>
      <c r="E959" s="57">
        <v>1.0</v>
      </c>
      <c r="F959" s="57">
        <v>0.1232</v>
      </c>
      <c r="G959" s="57">
        <v>0.0577</v>
      </c>
      <c r="H959" s="57" t="s">
        <v>194</v>
      </c>
      <c r="I959" s="33">
        <f t="shared" si="1"/>
        <v>1.135181976</v>
      </c>
    </row>
    <row r="960">
      <c r="A960" s="70">
        <v>44708.0</v>
      </c>
      <c r="B960" s="57">
        <v>2088.0</v>
      </c>
      <c r="C960" s="57">
        <v>3.0</v>
      </c>
      <c r="D960" s="57" t="s">
        <v>178</v>
      </c>
      <c r="E960" s="57">
        <v>0.0</v>
      </c>
      <c r="F960" s="57">
        <v>0.1516</v>
      </c>
      <c r="G960" s="57">
        <v>0.071</v>
      </c>
      <c r="H960" s="57" t="s">
        <v>196</v>
      </c>
      <c r="I960" s="33">
        <f t="shared" si="1"/>
        <v>1.135211268</v>
      </c>
    </row>
    <row r="961">
      <c r="A961" s="70">
        <v>44708.0</v>
      </c>
      <c r="B961" s="57">
        <v>2015.0</v>
      </c>
      <c r="C961" s="57">
        <v>2.0</v>
      </c>
      <c r="D961" s="57" t="s">
        <v>178</v>
      </c>
      <c r="E961" s="57">
        <v>0.0</v>
      </c>
      <c r="F961" s="57">
        <v>0.126</v>
      </c>
      <c r="G961" s="57">
        <v>0.059</v>
      </c>
      <c r="H961" s="57" t="s">
        <v>196</v>
      </c>
      <c r="I961" s="33">
        <f t="shared" si="1"/>
        <v>1.13559322</v>
      </c>
    </row>
    <row r="962">
      <c r="A962" s="70">
        <v>44684.0</v>
      </c>
      <c r="B962" s="57">
        <v>2346.0</v>
      </c>
      <c r="C962" s="57">
        <v>3.0</v>
      </c>
      <c r="D962" s="57" t="s">
        <v>178</v>
      </c>
      <c r="E962" s="57">
        <v>0.0</v>
      </c>
      <c r="F962" s="57">
        <v>0.0361</v>
      </c>
      <c r="G962" s="57">
        <v>0.0169</v>
      </c>
      <c r="H962" s="57" t="s">
        <v>199</v>
      </c>
      <c r="I962" s="33">
        <f t="shared" si="1"/>
        <v>1.136094675</v>
      </c>
    </row>
    <row r="963">
      <c r="A963" s="70">
        <v>44708.0</v>
      </c>
      <c r="B963" s="57">
        <v>2007.0</v>
      </c>
      <c r="C963" s="57">
        <v>2.0</v>
      </c>
      <c r="D963" s="57" t="s">
        <v>178</v>
      </c>
      <c r="E963" s="57">
        <v>0.0</v>
      </c>
      <c r="F963" s="57">
        <v>0.1239</v>
      </c>
      <c r="G963" s="57">
        <v>0.058</v>
      </c>
      <c r="H963" s="57" t="s">
        <v>196</v>
      </c>
      <c r="I963" s="33">
        <f t="shared" si="1"/>
        <v>1.136206897</v>
      </c>
    </row>
    <row r="964">
      <c r="A964" s="70">
        <v>44690.0</v>
      </c>
      <c r="B964" s="57">
        <v>1475.0</v>
      </c>
      <c r="C964" s="57">
        <v>1.0</v>
      </c>
      <c r="D964" s="57" t="s">
        <v>195</v>
      </c>
      <c r="E964" s="57">
        <v>0.0</v>
      </c>
      <c r="F964" s="57">
        <v>0.3418</v>
      </c>
      <c r="G964" s="57">
        <v>0.1599</v>
      </c>
      <c r="I964" s="33">
        <f t="shared" si="1"/>
        <v>1.137585991</v>
      </c>
    </row>
    <row r="965">
      <c r="A965" s="70">
        <v>44708.0</v>
      </c>
      <c r="B965" s="57">
        <v>2091.0</v>
      </c>
      <c r="C965" s="57">
        <v>1.0</v>
      </c>
      <c r="D965" s="57" t="s">
        <v>178</v>
      </c>
      <c r="E965" s="57">
        <v>0.0</v>
      </c>
      <c r="F965" s="57">
        <v>0.1411</v>
      </c>
      <c r="G965" s="57">
        <v>0.066</v>
      </c>
      <c r="H965" s="57" t="s">
        <v>196</v>
      </c>
      <c r="I965" s="33">
        <f t="shared" si="1"/>
        <v>1.137878788</v>
      </c>
    </row>
    <row r="966">
      <c r="A966" s="70">
        <v>44706.0</v>
      </c>
      <c r="B966" s="57">
        <v>2347.0</v>
      </c>
      <c r="C966" s="57">
        <v>2.0</v>
      </c>
      <c r="D966" s="57" t="s">
        <v>178</v>
      </c>
      <c r="E966" s="57">
        <v>0.0</v>
      </c>
      <c r="F966" s="57">
        <v>0.17</v>
      </c>
      <c r="G966" s="57">
        <v>0.0795</v>
      </c>
      <c r="H966" s="57" t="s">
        <v>196</v>
      </c>
      <c r="I966" s="33">
        <f t="shared" si="1"/>
        <v>1.13836478</v>
      </c>
    </row>
    <row r="967">
      <c r="A967" s="70">
        <v>44708.0</v>
      </c>
      <c r="B967" s="57">
        <v>2006.0</v>
      </c>
      <c r="C967" s="57">
        <v>1.0</v>
      </c>
      <c r="D967" s="57" t="s">
        <v>178</v>
      </c>
      <c r="E967" s="57">
        <v>0.0</v>
      </c>
      <c r="F967" s="57">
        <v>0.1668</v>
      </c>
      <c r="G967" s="57">
        <v>0.078</v>
      </c>
      <c r="H967" s="57" t="s">
        <v>196</v>
      </c>
      <c r="I967" s="33">
        <f t="shared" si="1"/>
        <v>1.138461538</v>
      </c>
    </row>
    <row r="968">
      <c r="A968" s="70">
        <v>44650.0</v>
      </c>
      <c r="B968" s="57">
        <v>2009.0</v>
      </c>
      <c r="C968" s="57">
        <v>3.0</v>
      </c>
      <c r="D968" s="57" t="s">
        <v>178</v>
      </c>
      <c r="E968" s="57">
        <v>1.0</v>
      </c>
      <c r="F968" s="57">
        <v>0.678</v>
      </c>
      <c r="G968" s="57">
        <v>0.317</v>
      </c>
      <c r="H968" s="57" t="s">
        <v>194</v>
      </c>
      <c r="I968" s="33">
        <f t="shared" si="1"/>
        <v>1.138801262</v>
      </c>
    </row>
    <row r="969">
      <c r="A969" s="70">
        <v>44690.0</v>
      </c>
      <c r="B969" s="57">
        <v>2004.0</v>
      </c>
      <c r="C969" s="57">
        <v>3.0</v>
      </c>
      <c r="D969" s="57" t="s">
        <v>195</v>
      </c>
      <c r="E969" s="57">
        <v>0.0</v>
      </c>
      <c r="F969" s="72">
        <v>0.58</v>
      </c>
      <c r="G969" s="57">
        <v>0.2711</v>
      </c>
      <c r="I969" s="33">
        <f t="shared" si="1"/>
        <v>1.139431944</v>
      </c>
    </row>
    <row r="970">
      <c r="A970" s="70">
        <v>44690.0</v>
      </c>
      <c r="B970" s="57">
        <v>2085.0</v>
      </c>
      <c r="C970" s="57">
        <v>2.0</v>
      </c>
      <c r="D970" s="57" t="s">
        <v>195</v>
      </c>
      <c r="E970" s="57">
        <v>0.0</v>
      </c>
      <c r="F970" s="57">
        <v>0.4911</v>
      </c>
      <c r="G970" s="57">
        <v>0.2295</v>
      </c>
      <c r="I970" s="33">
        <f t="shared" si="1"/>
        <v>1.139869281</v>
      </c>
    </row>
    <row r="971">
      <c r="A971" s="70">
        <v>44665.0</v>
      </c>
      <c r="B971" s="57">
        <v>2007.0</v>
      </c>
      <c r="C971" s="57">
        <v>1.0</v>
      </c>
      <c r="D971" s="57" t="s">
        <v>178</v>
      </c>
      <c r="E971" s="57">
        <v>1.0</v>
      </c>
      <c r="F971" s="57">
        <v>0.0953</v>
      </c>
      <c r="G971" s="57">
        <v>0.0445</v>
      </c>
      <c r="H971" s="57" t="s">
        <v>194</v>
      </c>
      <c r="I971" s="33">
        <f t="shared" si="1"/>
        <v>1.141573034</v>
      </c>
    </row>
    <row r="972">
      <c r="A972" s="70">
        <v>44665.0</v>
      </c>
      <c r="B972" s="57">
        <v>2360.0</v>
      </c>
      <c r="C972" s="57">
        <v>1.0</v>
      </c>
      <c r="D972" s="57" t="s">
        <v>195</v>
      </c>
      <c r="E972" s="57">
        <v>0.0</v>
      </c>
      <c r="F972" s="57">
        <v>1.4565</v>
      </c>
      <c r="G972" s="57">
        <v>0.68</v>
      </c>
      <c r="H972" s="57" t="s">
        <v>194</v>
      </c>
      <c r="I972" s="33">
        <f t="shared" si="1"/>
        <v>1.141911765</v>
      </c>
    </row>
    <row r="973">
      <c r="A973" s="70">
        <v>44690.0</v>
      </c>
      <c r="B973" s="57">
        <v>2020.0</v>
      </c>
      <c r="C973" s="57">
        <v>3.0</v>
      </c>
      <c r="D973" s="57" t="s">
        <v>178</v>
      </c>
      <c r="E973" s="57">
        <v>0.0</v>
      </c>
      <c r="F973" s="57">
        <v>0.0707</v>
      </c>
      <c r="G973" s="57">
        <v>0.033</v>
      </c>
      <c r="I973" s="33">
        <f t="shared" si="1"/>
        <v>1.142424242</v>
      </c>
    </row>
    <row r="974">
      <c r="A974" s="70">
        <v>44684.0</v>
      </c>
      <c r="B974" s="57">
        <v>2367.0</v>
      </c>
      <c r="C974" s="57">
        <v>1.0</v>
      </c>
      <c r="D974" s="57" t="s">
        <v>195</v>
      </c>
      <c r="E974" s="57">
        <v>0.0</v>
      </c>
      <c r="F974" s="57">
        <v>0.8544</v>
      </c>
      <c r="G974" s="57">
        <v>0.3987</v>
      </c>
      <c r="H974" s="57" t="s">
        <v>199</v>
      </c>
      <c r="I974" s="33">
        <f t="shared" si="1"/>
        <v>1.142964635</v>
      </c>
    </row>
    <row r="975">
      <c r="A975" s="70">
        <v>44706.0</v>
      </c>
      <c r="B975" s="57">
        <v>2032.0</v>
      </c>
      <c r="C975" s="57">
        <v>2.0</v>
      </c>
      <c r="D975" s="57" t="s">
        <v>178</v>
      </c>
      <c r="E975" s="57">
        <v>0.0</v>
      </c>
      <c r="F975" s="57">
        <v>0.0193</v>
      </c>
      <c r="G975" s="57">
        <v>0.009</v>
      </c>
      <c r="H975" s="57" t="s">
        <v>196</v>
      </c>
      <c r="I975" s="33">
        <f t="shared" si="1"/>
        <v>1.144444444</v>
      </c>
    </row>
    <row r="976">
      <c r="A976" s="70">
        <v>44685.0</v>
      </c>
      <c r="B976" s="57">
        <v>2378.0</v>
      </c>
      <c r="C976" s="57">
        <v>3.0</v>
      </c>
      <c r="D976" s="57" t="s">
        <v>178</v>
      </c>
      <c r="E976" s="57">
        <v>0.0</v>
      </c>
      <c r="F976" s="57">
        <v>0.2381</v>
      </c>
      <c r="G976" s="57">
        <v>0.111</v>
      </c>
      <c r="I976" s="33">
        <f t="shared" si="1"/>
        <v>1.145045045</v>
      </c>
    </row>
    <row r="977">
      <c r="A977" s="70">
        <v>44690.0</v>
      </c>
      <c r="B977" s="57">
        <v>2088.0</v>
      </c>
      <c r="C977" s="57">
        <v>3.0</v>
      </c>
      <c r="D977" s="57" t="s">
        <v>195</v>
      </c>
      <c r="E977" s="57">
        <v>0.0</v>
      </c>
      <c r="F977" s="57">
        <v>0.9132</v>
      </c>
      <c r="G977" s="57">
        <v>0.4257</v>
      </c>
      <c r="I977" s="33">
        <f t="shared" si="1"/>
        <v>1.145172657</v>
      </c>
    </row>
    <row r="978">
      <c r="A978" s="70">
        <v>44690.0</v>
      </c>
      <c r="B978" s="57">
        <v>2087.0</v>
      </c>
      <c r="C978" s="57">
        <v>1.0</v>
      </c>
      <c r="D978" s="57" t="s">
        <v>195</v>
      </c>
      <c r="E978" s="57">
        <v>0.0</v>
      </c>
      <c r="F978" s="57">
        <v>0.747</v>
      </c>
      <c r="G978" s="57">
        <v>0.3482</v>
      </c>
      <c r="I978" s="33">
        <f t="shared" si="1"/>
        <v>1.145318782</v>
      </c>
    </row>
    <row r="979">
      <c r="A979" s="70">
        <v>44685.0</v>
      </c>
      <c r="B979" s="57">
        <v>2379.0</v>
      </c>
      <c r="C979" s="57">
        <v>2.0</v>
      </c>
      <c r="D979" s="57" t="s">
        <v>178</v>
      </c>
      <c r="E979" s="57">
        <v>0.0</v>
      </c>
      <c r="F979" s="57">
        <v>0.1908</v>
      </c>
      <c r="G979" s="57">
        <v>0.0889</v>
      </c>
      <c r="I979" s="33">
        <f t="shared" si="1"/>
        <v>1.146231721</v>
      </c>
    </row>
    <row r="980">
      <c r="A980" s="70">
        <v>44706.0</v>
      </c>
      <c r="B980" s="57">
        <v>2370.0</v>
      </c>
      <c r="C980" s="57">
        <v>2.0</v>
      </c>
      <c r="D980" s="57" t="s">
        <v>195</v>
      </c>
      <c r="E980" s="57">
        <v>0.0</v>
      </c>
      <c r="F980" s="57">
        <v>0.2919</v>
      </c>
      <c r="G980" s="57">
        <v>0.136</v>
      </c>
      <c r="H980" s="57" t="s">
        <v>196</v>
      </c>
      <c r="I980" s="33">
        <f t="shared" si="1"/>
        <v>1.146323529</v>
      </c>
    </row>
    <row r="981">
      <c r="A981" s="70">
        <v>44706.0</v>
      </c>
      <c r="B981" s="57">
        <v>2347.0</v>
      </c>
      <c r="C981" s="57">
        <v>1.0</v>
      </c>
      <c r="D981" s="57" t="s">
        <v>178</v>
      </c>
      <c r="E981" s="57">
        <v>0.0</v>
      </c>
      <c r="F981" s="57">
        <v>0.0966</v>
      </c>
      <c r="G981" s="57">
        <v>0.045</v>
      </c>
      <c r="H981" s="57" t="s">
        <v>196</v>
      </c>
      <c r="I981" s="33">
        <f t="shared" si="1"/>
        <v>1.146666667</v>
      </c>
    </row>
    <row r="982">
      <c r="A982" s="70">
        <v>44662.0</v>
      </c>
      <c r="B982" s="57">
        <v>2090.0</v>
      </c>
      <c r="C982" s="57">
        <v>1.0</v>
      </c>
      <c r="D982" s="57" t="s">
        <v>178</v>
      </c>
      <c r="E982" s="57">
        <v>1.0</v>
      </c>
      <c r="F982" s="57">
        <v>0.3071</v>
      </c>
      <c r="G982" s="57">
        <v>0.143</v>
      </c>
      <c r="H982" s="57" t="s">
        <v>194</v>
      </c>
      <c r="I982" s="33">
        <f t="shared" si="1"/>
        <v>1.147552448</v>
      </c>
    </row>
    <row r="983">
      <c r="A983" s="70">
        <v>44706.0</v>
      </c>
      <c r="B983" s="57">
        <v>2375.0</v>
      </c>
      <c r="C983" s="57">
        <v>3.0</v>
      </c>
      <c r="D983" s="57" t="s">
        <v>195</v>
      </c>
      <c r="E983" s="57">
        <v>0.0</v>
      </c>
      <c r="F983" s="57">
        <v>1.1447</v>
      </c>
      <c r="G983" s="57">
        <v>0.533</v>
      </c>
      <c r="H983" s="57" t="s">
        <v>196</v>
      </c>
      <c r="I983" s="33">
        <f t="shared" si="1"/>
        <v>1.147654784</v>
      </c>
    </row>
    <row r="984">
      <c r="A984" s="70">
        <v>44706.0</v>
      </c>
      <c r="B984" s="57">
        <v>2370.0</v>
      </c>
      <c r="C984" s="57">
        <v>1.0</v>
      </c>
      <c r="D984" s="57" t="s">
        <v>178</v>
      </c>
      <c r="E984" s="57">
        <v>1.0</v>
      </c>
      <c r="F984" s="57">
        <v>0.4596</v>
      </c>
      <c r="G984" s="57">
        <v>0.214</v>
      </c>
      <c r="H984" s="57" t="s">
        <v>196</v>
      </c>
      <c r="I984" s="33">
        <f t="shared" si="1"/>
        <v>1.147663551</v>
      </c>
    </row>
    <row r="985">
      <c r="A985" s="70">
        <v>44690.0</v>
      </c>
      <c r="B985" s="57">
        <v>2087.0</v>
      </c>
      <c r="C985" s="57">
        <v>3.0</v>
      </c>
      <c r="D985" s="57" t="s">
        <v>178</v>
      </c>
      <c r="E985" s="57">
        <v>1.0</v>
      </c>
      <c r="F985" s="57">
        <v>0.6176</v>
      </c>
      <c r="G985" s="57">
        <v>0.2874</v>
      </c>
      <c r="I985" s="33">
        <f t="shared" si="1"/>
        <v>1.148921364</v>
      </c>
    </row>
    <row r="986">
      <c r="A986" s="70">
        <v>44665.0</v>
      </c>
      <c r="B986" s="57">
        <v>2005.0</v>
      </c>
      <c r="C986" s="57">
        <v>1.0</v>
      </c>
      <c r="D986" s="57" t="s">
        <v>178</v>
      </c>
      <c r="E986" s="57">
        <v>1.0</v>
      </c>
      <c r="F986" s="57">
        <v>0.268</v>
      </c>
      <c r="G986" s="57">
        <v>0.1247</v>
      </c>
      <c r="H986" s="57" t="s">
        <v>194</v>
      </c>
      <c r="I986" s="33">
        <f t="shared" si="1"/>
        <v>1.149157979</v>
      </c>
    </row>
    <row r="987">
      <c r="A987" s="70">
        <v>44665.0</v>
      </c>
      <c r="B987" s="57">
        <v>2369.0</v>
      </c>
      <c r="C987" s="57">
        <v>1.0</v>
      </c>
      <c r="D987" s="57" t="s">
        <v>195</v>
      </c>
      <c r="E987" s="57">
        <v>0.0</v>
      </c>
      <c r="F987" s="57">
        <v>0.5382</v>
      </c>
      <c r="G987" s="57">
        <v>0.2504</v>
      </c>
      <c r="H987" s="57" t="s">
        <v>194</v>
      </c>
      <c r="I987" s="33">
        <f t="shared" si="1"/>
        <v>1.149361022</v>
      </c>
    </row>
    <row r="988">
      <c r="A988" s="70">
        <v>44665.0</v>
      </c>
      <c r="B988" s="57">
        <v>2010.0</v>
      </c>
      <c r="C988" s="57">
        <v>2.0</v>
      </c>
      <c r="D988" s="57" t="s">
        <v>195</v>
      </c>
      <c r="E988" s="57">
        <v>0.0</v>
      </c>
      <c r="F988" s="57">
        <v>1.6937</v>
      </c>
      <c r="G988" s="57">
        <v>0.788</v>
      </c>
      <c r="H988" s="57" t="s">
        <v>194</v>
      </c>
      <c r="I988" s="33">
        <f t="shared" si="1"/>
        <v>1.149365482</v>
      </c>
    </row>
    <row r="989">
      <c r="A989" s="70">
        <v>44706.0</v>
      </c>
      <c r="B989" s="57">
        <v>2381.0</v>
      </c>
      <c r="C989" s="57">
        <v>1.0</v>
      </c>
      <c r="D989" s="57" t="s">
        <v>195</v>
      </c>
      <c r="E989" s="57">
        <v>0.0</v>
      </c>
      <c r="F989" s="57">
        <v>0.1097</v>
      </c>
      <c r="G989" s="57">
        <v>0.051</v>
      </c>
      <c r="H989" s="57" t="s">
        <v>196</v>
      </c>
      <c r="I989" s="33">
        <f t="shared" si="1"/>
        <v>1.150980392</v>
      </c>
    </row>
    <row r="990">
      <c r="A990" s="70">
        <v>44684.0</v>
      </c>
      <c r="B990" s="57">
        <v>2346.0</v>
      </c>
      <c r="C990" s="57">
        <v>1.0</v>
      </c>
      <c r="D990" s="57" t="s">
        <v>178</v>
      </c>
      <c r="E990" s="57">
        <v>0.0</v>
      </c>
      <c r="F990" s="57">
        <v>0.0568</v>
      </c>
      <c r="G990" s="57">
        <v>0.0264</v>
      </c>
      <c r="H990" s="57" t="s">
        <v>199</v>
      </c>
      <c r="I990" s="33">
        <f t="shared" si="1"/>
        <v>1.151515152</v>
      </c>
    </row>
    <row r="991">
      <c r="A991" s="70">
        <v>44684.0</v>
      </c>
      <c r="B991" s="57">
        <v>2343.0</v>
      </c>
      <c r="C991" s="57">
        <v>2.0</v>
      </c>
      <c r="D991" s="57" t="s">
        <v>178</v>
      </c>
      <c r="E991" s="57">
        <v>0.0</v>
      </c>
      <c r="F991" s="57">
        <v>0.2143</v>
      </c>
      <c r="G991" s="57">
        <v>0.0996</v>
      </c>
      <c r="H991" s="57" t="s">
        <v>199</v>
      </c>
      <c r="I991" s="33">
        <f t="shared" si="1"/>
        <v>1.151606426</v>
      </c>
    </row>
    <row r="992">
      <c r="A992" s="70">
        <v>44706.0</v>
      </c>
      <c r="B992" s="57">
        <v>2011.0</v>
      </c>
      <c r="C992" s="57">
        <v>3.0</v>
      </c>
      <c r="D992" s="57" t="s">
        <v>178</v>
      </c>
      <c r="E992" s="57">
        <v>0.0</v>
      </c>
      <c r="F992" s="57">
        <v>0.099</v>
      </c>
      <c r="G992" s="57">
        <v>0.046</v>
      </c>
      <c r="H992" s="57" t="s">
        <v>196</v>
      </c>
      <c r="I992" s="33">
        <f t="shared" si="1"/>
        <v>1.152173913</v>
      </c>
    </row>
    <row r="993">
      <c r="A993" s="70">
        <v>44685.0</v>
      </c>
      <c r="B993" s="57">
        <v>2343.0</v>
      </c>
      <c r="C993" s="57">
        <v>3.0</v>
      </c>
      <c r="D993" s="57" t="s">
        <v>178</v>
      </c>
      <c r="E993" s="57">
        <v>0.0</v>
      </c>
      <c r="F993" s="57">
        <v>0.0773</v>
      </c>
      <c r="G993" s="57">
        <v>0.0359</v>
      </c>
      <c r="I993" s="33">
        <f t="shared" si="1"/>
        <v>1.153203343</v>
      </c>
    </row>
    <row r="994">
      <c r="A994" s="70">
        <v>44650.0</v>
      </c>
      <c r="B994" s="57">
        <v>2379.0</v>
      </c>
      <c r="C994" s="57">
        <v>1.0</v>
      </c>
      <c r="D994" s="57" t="s">
        <v>195</v>
      </c>
      <c r="E994" s="57" t="s">
        <v>60</v>
      </c>
      <c r="F994" s="57">
        <v>0.2175</v>
      </c>
      <c r="G994" s="57">
        <v>0.101</v>
      </c>
      <c r="H994" s="57" t="s">
        <v>194</v>
      </c>
      <c r="I994" s="33">
        <f t="shared" si="1"/>
        <v>1.153465347</v>
      </c>
    </row>
    <row r="995">
      <c r="A995" s="70">
        <v>44665.0</v>
      </c>
      <c r="B995" s="57">
        <v>2381.0</v>
      </c>
      <c r="C995" s="57">
        <v>1.0</v>
      </c>
      <c r="D995" s="57" t="s">
        <v>195</v>
      </c>
      <c r="E995" s="57">
        <v>0.0</v>
      </c>
      <c r="F995" s="57">
        <v>2.0931</v>
      </c>
      <c r="G995" s="57">
        <v>0.9718</v>
      </c>
      <c r="H995" s="57" t="s">
        <v>194</v>
      </c>
      <c r="I995" s="33">
        <f t="shared" si="1"/>
        <v>1.153838238</v>
      </c>
    </row>
    <row r="996">
      <c r="A996" s="70">
        <v>44665.0</v>
      </c>
      <c r="B996" s="57">
        <v>2381.0</v>
      </c>
      <c r="C996" s="57">
        <v>2.0</v>
      </c>
      <c r="D996" s="57" t="s">
        <v>178</v>
      </c>
      <c r="E996" s="57">
        <v>1.0</v>
      </c>
      <c r="F996" s="57">
        <v>0.3042</v>
      </c>
      <c r="G996" s="57">
        <v>0.1412</v>
      </c>
      <c r="H996" s="57" t="s">
        <v>194</v>
      </c>
      <c r="I996" s="33">
        <f t="shared" si="1"/>
        <v>1.154390935</v>
      </c>
    </row>
    <row r="997">
      <c r="A997" s="70">
        <v>44690.0</v>
      </c>
      <c r="B997" s="57">
        <v>2012.0</v>
      </c>
      <c r="C997" s="57">
        <v>3.0</v>
      </c>
      <c r="D997" s="57" t="s">
        <v>195</v>
      </c>
      <c r="E997" s="57">
        <v>0.0</v>
      </c>
      <c r="F997" s="57">
        <v>0.4954</v>
      </c>
      <c r="G997" s="57">
        <v>0.2298</v>
      </c>
      <c r="I997" s="33">
        <f t="shared" si="1"/>
        <v>1.155787641</v>
      </c>
    </row>
    <row r="998">
      <c r="A998" s="70">
        <v>44690.0</v>
      </c>
      <c r="B998" s="57">
        <v>2090.0</v>
      </c>
      <c r="C998" s="57">
        <v>3.0</v>
      </c>
      <c r="D998" s="57" t="s">
        <v>195</v>
      </c>
      <c r="E998" s="57">
        <v>0.0</v>
      </c>
      <c r="F998" s="57">
        <v>0.973</v>
      </c>
      <c r="G998" s="57">
        <v>0.4512</v>
      </c>
      <c r="I998" s="33">
        <f t="shared" si="1"/>
        <v>1.156471631</v>
      </c>
    </row>
    <row r="999">
      <c r="A999" s="70">
        <v>44690.0</v>
      </c>
      <c r="B999" s="57">
        <v>2093.0</v>
      </c>
      <c r="C999" s="57">
        <v>2.0</v>
      </c>
      <c r="D999" s="57" t="s">
        <v>195</v>
      </c>
      <c r="E999" s="57">
        <v>0.0</v>
      </c>
      <c r="F999" s="57">
        <v>2.2081</v>
      </c>
      <c r="G999" s="57">
        <v>1.0237</v>
      </c>
      <c r="I999" s="33">
        <f t="shared" si="1"/>
        <v>1.156979584</v>
      </c>
    </row>
    <row r="1000">
      <c r="A1000" s="70">
        <v>44684.0</v>
      </c>
      <c r="B1000" s="57">
        <v>2009.0</v>
      </c>
      <c r="C1000" s="57">
        <v>2.0</v>
      </c>
      <c r="D1000" s="57" t="s">
        <v>178</v>
      </c>
      <c r="E1000" s="57">
        <v>0.0</v>
      </c>
      <c r="F1000" s="57">
        <v>0.2143</v>
      </c>
      <c r="G1000" s="57">
        <v>0.0993</v>
      </c>
      <c r="H1000" s="57" t="s">
        <v>199</v>
      </c>
      <c r="I1000" s="33">
        <f t="shared" si="1"/>
        <v>1.158106747</v>
      </c>
    </row>
    <row r="1001">
      <c r="A1001" s="70">
        <v>44706.0</v>
      </c>
      <c r="B1001" s="57">
        <v>2382.0</v>
      </c>
      <c r="C1001" s="57">
        <v>3.0</v>
      </c>
      <c r="D1001" s="57" t="s">
        <v>178</v>
      </c>
      <c r="E1001" s="57">
        <v>0.0</v>
      </c>
      <c r="F1001" s="57">
        <v>0.0842</v>
      </c>
      <c r="G1001" s="57">
        <v>0.039</v>
      </c>
      <c r="H1001" s="57" t="s">
        <v>196</v>
      </c>
      <c r="I1001" s="33">
        <f t="shared" si="1"/>
        <v>1.158974359</v>
      </c>
    </row>
    <row r="1002">
      <c r="A1002" s="70">
        <v>44706.0</v>
      </c>
      <c r="B1002" s="57">
        <v>2024.0</v>
      </c>
      <c r="C1002" s="57">
        <v>3.0</v>
      </c>
      <c r="D1002" s="57" t="s">
        <v>178</v>
      </c>
      <c r="E1002" s="57">
        <v>0.0</v>
      </c>
      <c r="F1002" s="57">
        <v>0.0976</v>
      </c>
      <c r="G1002" s="57">
        <v>0.0451</v>
      </c>
      <c r="H1002" s="57" t="s">
        <v>196</v>
      </c>
      <c r="I1002" s="33">
        <f t="shared" si="1"/>
        <v>1.164079823</v>
      </c>
    </row>
    <row r="1003">
      <c r="A1003" s="70">
        <v>44690.0</v>
      </c>
      <c r="B1003" s="57">
        <v>2013.0</v>
      </c>
      <c r="C1003" s="57">
        <v>3.0</v>
      </c>
      <c r="D1003" s="57" t="s">
        <v>178</v>
      </c>
      <c r="E1003" s="57">
        <v>1.0</v>
      </c>
      <c r="F1003" s="57">
        <v>0.526</v>
      </c>
      <c r="G1003" s="57">
        <v>0.243</v>
      </c>
      <c r="I1003" s="33">
        <f t="shared" si="1"/>
        <v>1.164609053</v>
      </c>
    </row>
    <row r="1004">
      <c r="A1004" s="70">
        <v>44706.0</v>
      </c>
      <c r="B1004" s="57">
        <v>2346.0</v>
      </c>
      <c r="C1004" s="57">
        <v>3.0</v>
      </c>
      <c r="D1004" s="57" t="s">
        <v>195</v>
      </c>
      <c r="E1004" s="57">
        <v>0.0</v>
      </c>
      <c r="F1004" s="57">
        <v>0.5629</v>
      </c>
      <c r="G1004" s="57">
        <v>0.26</v>
      </c>
      <c r="H1004" s="57" t="s">
        <v>196</v>
      </c>
      <c r="I1004" s="33">
        <f t="shared" si="1"/>
        <v>1.165</v>
      </c>
    </row>
    <row r="1005">
      <c r="A1005" s="70">
        <v>44690.0</v>
      </c>
      <c r="B1005" s="57">
        <v>2015.0</v>
      </c>
      <c r="C1005" s="57">
        <v>1.0</v>
      </c>
      <c r="D1005" s="57" t="s">
        <v>178</v>
      </c>
      <c r="E1005" s="57">
        <v>1.0</v>
      </c>
      <c r="F1005" s="57">
        <v>0.0996</v>
      </c>
      <c r="G1005" s="57">
        <v>0.046</v>
      </c>
      <c r="I1005" s="33">
        <f t="shared" si="1"/>
        <v>1.165217391</v>
      </c>
    </row>
    <row r="1006">
      <c r="A1006" s="70">
        <v>44706.0</v>
      </c>
      <c r="B1006" s="57">
        <v>2010.0</v>
      </c>
      <c r="C1006" s="57">
        <v>1.0</v>
      </c>
      <c r="D1006" s="57" t="s">
        <v>195</v>
      </c>
      <c r="E1006" s="57">
        <v>0.0</v>
      </c>
      <c r="F1006" s="57">
        <v>0.825</v>
      </c>
      <c r="G1006" s="57">
        <v>0.381</v>
      </c>
      <c r="H1006" s="57" t="s">
        <v>196</v>
      </c>
      <c r="I1006" s="33">
        <f t="shared" si="1"/>
        <v>1.165354331</v>
      </c>
    </row>
    <row r="1007">
      <c r="A1007" s="70">
        <v>44690.0</v>
      </c>
      <c r="B1007" s="57">
        <v>2022.0</v>
      </c>
      <c r="C1007" s="57">
        <v>3.0</v>
      </c>
      <c r="D1007" s="57" t="s">
        <v>195</v>
      </c>
      <c r="E1007" s="57">
        <v>0.0</v>
      </c>
      <c r="F1007" s="57">
        <v>0.209</v>
      </c>
      <c r="G1007" s="57">
        <v>0.0965</v>
      </c>
      <c r="I1007" s="33">
        <f t="shared" si="1"/>
        <v>1.165803109</v>
      </c>
    </row>
    <row r="1008">
      <c r="A1008" s="70">
        <v>44685.0</v>
      </c>
      <c r="B1008" s="57">
        <v>2379.0</v>
      </c>
      <c r="C1008" s="57">
        <v>3.0</v>
      </c>
      <c r="D1008" s="57" t="s">
        <v>178</v>
      </c>
      <c r="E1008" s="57">
        <v>0.0</v>
      </c>
      <c r="F1008" s="57">
        <v>0.0481</v>
      </c>
      <c r="G1008" s="57">
        <v>0.0222</v>
      </c>
      <c r="I1008" s="33">
        <f t="shared" si="1"/>
        <v>1.166666667</v>
      </c>
    </row>
    <row r="1009">
      <c r="A1009" s="70">
        <v>44650.0</v>
      </c>
      <c r="B1009" s="57">
        <v>2378.0</v>
      </c>
      <c r="C1009" s="57">
        <v>3.0</v>
      </c>
      <c r="D1009" s="57" t="s">
        <v>195</v>
      </c>
      <c r="E1009" s="57" t="s">
        <v>60</v>
      </c>
      <c r="F1009" s="57">
        <v>0.273</v>
      </c>
      <c r="G1009" s="57">
        <v>0.126</v>
      </c>
      <c r="H1009" s="57" t="s">
        <v>194</v>
      </c>
      <c r="I1009" s="33">
        <f t="shared" si="1"/>
        <v>1.166666667</v>
      </c>
    </row>
    <row r="1010">
      <c r="A1010" s="70">
        <v>44706.0</v>
      </c>
      <c r="B1010" s="57">
        <v>2346.0</v>
      </c>
      <c r="C1010" s="57">
        <v>3.0</v>
      </c>
      <c r="D1010" s="57" t="s">
        <v>178</v>
      </c>
      <c r="E1010" s="57">
        <v>1.0</v>
      </c>
      <c r="F1010" s="57">
        <v>0.2341</v>
      </c>
      <c r="G1010" s="57">
        <v>0.108</v>
      </c>
      <c r="H1010" s="57" t="s">
        <v>196</v>
      </c>
      <c r="I1010" s="33">
        <f t="shared" si="1"/>
        <v>1.167592593</v>
      </c>
    </row>
    <row r="1011">
      <c r="A1011" s="70">
        <v>44662.0</v>
      </c>
      <c r="B1011" s="57">
        <v>2090.0</v>
      </c>
      <c r="C1011" s="57">
        <v>1.0</v>
      </c>
      <c r="D1011" s="57" t="s">
        <v>195</v>
      </c>
      <c r="E1011" s="57">
        <v>0.0</v>
      </c>
      <c r="F1011" s="57">
        <v>1.7516</v>
      </c>
      <c r="G1011" s="57">
        <v>0.8078</v>
      </c>
      <c r="H1011" s="57" t="s">
        <v>194</v>
      </c>
      <c r="I1011" s="33">
        <f t="shared" si="1"/>
        <v>1.168358505</v>
      </c>
    </row>
    <row r="1012">
      <c r="A1012" s="70">
        <v>44665.0</v>
      </c>
      <c r="B1012" s="57">
        <v>2004.0</v>
      </c>
      <c r="C1012" s="57">
        <v>2.0</v>
      </c>
      <c r="D1012" s="57" t="s">
        <v>178</v>
      </c>
      <c r="E1012" s="57">
        <v>1.0</v>
      </c>
      <c r="F1012" s="57">
        <v>0.2032</v>
      </c>
      <c r="G1012" s="57">
        <v>0.0937</v>
      </c>
      <c r="H1012" s="57" t="s">
        <v>194</v>
      </c>
      <c r="I1012" s="33">
        <f t="shared" si="1"/>
        <v>1.168623266</v>
      </c>
    </row>
    <row r="1013">
      <c r="A1013" s="70">
        <v>44704.0</v>
      </c>
      <c r="B1013" s="57">
        <v>2021.0</v>
      </c>
      <c r="C1013" s="57">
        <v>2.0</v>
      </c>
      <c r="D1013" s="57" t="s">
        <v>178</v>
      </c>
      <c r="E1013" s="57">
        <v>0.0</v>
      </c>
      <c r="F1013" s="57">
        <v>0.0347</v>
      </c>
      <c r="G1013" s="57">
        <v>0.016</v>
      </c>
      <c r="I1013" s="33">
        <f t="shared" si="1"/>
        <v>1.16875</v>
      </c>
    </row>
    <row r="1014">
      <c r="A1014" s="70">
        <v>44706.0</v>
      </c>
      <c r="B1014" s="57">
        <v>2346.0</v>
      </c>
      <c r="C1014" s="57">
        <v>1.0</v>
      </c>
      <c r="D1014" s="57" t="s">
        <v>178</v>
      </c>
      <c r="E1014" s="57">
        <v>0.0</v>
      </c>
      <c r="F1014" s="57">
        <v>0.0629</v>
      </c>
      <c r="G1014" s="57">
        <v>0.029</v>
      </c>
      <c r="H1014" s="57" t="s">
        <v>196</v>
      </c>
      <c r="I1014" s="33">
        <f t="shared" si="1"/>
        <v>1.168965517</v>
      </c>
    </row>
    <row r="1015">
      <c r="A1015" s="70">
        <v>44690.0</v>
      </c>
      <c r="B1015" s="57">
        <v>2012.0</v>
      </c>
      <c r="C1015" s="57">
        <v>3.0</v>
      </c>
      <c r="D1015" s="57" t="s">
        <v>178</v>
      </c>
      <c r="E1015" s="57">
        <v>1.0</v>
      </c>
      <c r="F1015" s="57">
        <v>0.2449</v>
      </c>
      <c r="G1015" s="57">
        <v>0.1129</v>
      </c>
      <c r="I1015" s="33">
        <f t="shared" si="1"/>
        <v>1.169176262</v>
      </c>
    </row>
    <row r="1016">
      <c r="A1016" s="70">
        <v>44685.0</v>
      </c>
      <c r="B1016" s="57">
        <v>2011.0</v>
      </c>
      <c r="C1016" s="57">
        <v>2.0</v>
      </c>
      <c r="D1016" s="57" t="s">
        <v>178</v>
      </c>
      <c r="E1016" s="57">
        <v>0.0</v>
      </c>
      <c r="F1016" s="57">
        <v>0.1137</v>
      </c>
      <c r="G1016" s="57">
        <v>0.0524</v>
      </c>
      <c r="I1016" s="33">
        <f t="shared" si="1"/>
        <v>1.169847328</v>
      </c>
    </row>
    <row r="1017">
      <c r="A1017" s="70">
        <v>44662.0</v>
      </c>
      <c r="B1017" s="57">
        <v>2086.0</v>
      </c>
      <c r="C1017" s="57">
        <v>1.0</v>
      </c>
      <c r="D1017" s="57" t="s">
        <v>178</v>
      </c>
      <c r="E1017" s="57">
        <v>1.0</v>
      </c>
      <c r="F1017" s="57">
        <v>0.1172</v>
      </c>
      <c r="G1017" s="57">
        <v>0.054</v>
      </c>
      <c r="H1017" s="57" t="s">
        <v>194</v>
      </c>
      <c r="I1017" s="33">
        <f t="shared" si="1"/>
        <v>1.17037037</v>
      </c>
    </row>
    <row r="1018">
      <c r="A1018" s="70">
        <v>44665.0</v>
      </c>
      <c r="B1018" s="57">
        <v>2381.0</v>
      </c>
      <c r="C1018" s="57">
        <v>3.0</v>
      </c>
      <c r="D1018" s="57" t="s">
        <v>178</v>
      </c>
      <c r="E1018" s="57">
        <v>0.0</v>
      </c>
      <c r="F1018" s="57">
        <v>0.358</v>
      </c>
      <c r="G1018" s="57">
        <v>0.1649</v>
      </c>
      <c r="H1018" s="57" t="s">
        <v>194</v>
      </c>
      <c r="I1018" s="33">
        <f t="shared" si="1"/>
        <v>1.171012735</v>
      </c>
    </row>
    <row r="1019">
      <c r="A1019" s="70">
        <v>44662.0</v>
      </c>
      <c r="B1019" s="57">
        <v>2088.0</v>
      </c>
      <c r="C1019" s="57">
        <v>1.0</v>
      </c>
      <c r="D1019" s="57" t="s">
        <v>195</v>
      </c>
      <c r="E1019" s="57">
        <v>0.0</v>
      </c>
      <c r="F1019" s="57">
        <v>0.8273</v>
      </c>
      <c r="G1019" s="57">
        <v>0.381</v>
      </c>
      <c r="H1019" s="57" t="s">
        <v>194</v>
      </c>
      <c r="I1019" s="33">
        <f t="shared" si="1"/>
        <v>1.171391076</v>
      </c>
    </row>
    <row r="1020">
      <c r="A1020" s="70">
        <v>44685.0</v>
      </c>
      <c r="B1020" s="57">
        <v>2372.0</v>
      </c>
      <c r="C1020" s="57">
        <v>1.0</v>
      </c>
      <c r="D1020" s="57" t="s">
        <v>178</v>
      </c>
      <c r="E1020" s="57">
        <v>0.0</v>
      </c>
      <c r="F1020" s="57">
        <v>0.1705</v>
      </c>
      <c r="G1020" s="57">
        <v>0.0785</v>
      </c>
      <c r="I1020" s="33">
        <f t="shared" si="1"/>
        <v>1.171974522</v>
      </c>
    </row>
    <row r="1021">
      <c r="A1021" s="70">
        <v>44690.0</v>
      </c>
      <c r="B1021" s="57">
        <v>2012.0</v>
      </c>
      <c r="C1021" s="57">
        <v>1.0</v>
      </c>
      <c r="D1021" s="57" t="s">
        <v>195</v>
      </c>
      <c r="E1021" s="57">
        <v>0.0</v>
      </c>
      <c r="F1021" s="57">
        <v>0.5863</v>
      </c>
      <c r="G1021" s="57">
        <v>0.2699</v>
      </c>
      <c r="I1021" s="33">
        <f t="shared" si="1"/>
        <v>1.172286032</v>
      </c>
    </row>
    <row r="1022">
      <c r="A1022" s="70">
        <v>44685.0</v>
      </c>
      <c r="B1022" s="57">
        <v>2370.0</v>
      </c>
      <c r="C1022" s="57">
        <v>2.0</v>
      </c>
      <c r="D1022" s="57" t="s">
        <v>178</v>
      </c>
      <c r="E1022" s="57">
        <v>0.0</v>
      </c>
      <c r="F1022" s="57">
        <v>0.0693</v>
      </c>
      <c r="G1022" s="57">
        <v>0.0319</v>
      </c>
      <c r="I1022" s="33">
        <f t="shared" si="1"/>
        <v>1.172413793</v>
      </c>
    </row>
    <row r="1023">
      <c r="A1023" s="70">
        <v>44650.0</v>
      </c>
      <c r="B1023" s="57">
        <v>2371.0</v>
      </c>
      <c r="C1023" s="57">
        <v>3.0</v>
      </c>
      <c r="D1023" s="57" t="s">
        <v>178</v>
      </c>
      <c r="E1023" s="57">
        <v>1.0</v>
      </c>
      <c r="F1023" s="57">
        <v>0.6085</v>
      </c>
      <c r="G1023" s="57">
        <v>0.28</v>
      </c>
      <c r="H1023" s="57" t="s">
        <v>194</v>
      </c>
      <c r="I1023" s="33">
        <f t="shared" si="1"/>
        <v>1.173214286</v>
      </c>
    </row>
    <row r="1024">
      <c r="A1024" s="70">
        <v>44690.0</v>
      </c>
      <c r="B1024" s="57">
        <v>2012.0</v>
      </c>
      <c r="C1024" s="57">
        <v>2.0</v>
      </c>
      <c r="D1024" s="57" t="s">
        <v>178</v>
      </c>
      <c r="E1024" s="57">
        <v>1.0</v>
      </c>
      <c r="F1024" s="57">
        <v>0.2765</v>
      </c>
      <c r="G1024" s="57">
        <v>0.1272</v>
      </c>
      <c r="I1024" s="33">
        <f t="shared" si="1"/>
        <v>1.173742138</v>
      </c>
    </row>
    <row r="1025">
      <c r="A1025" s="70">
        <v>44690.0</v>
      </c>
      <c r="B1025" s="57">
        <v>2085.0</v>
      </c>
      <c r="C1025" s="57">
        <v>2.0</v>
      </c>
      <c r="D1025" s="57" t="s">
        <v>178</v>
      </c>
      <c r="E1025" s="57">
        <v>1.0</v>
      </c>
      <c r="F1025" s="57">
        <v>0.1935</v>
      </c>
      <c r="G1025" s="57">
        <v>0.0889</v>
      </c>
      <c r="I1025" s="33">
        <f t="shared" si="1"/>
        <v>1.176602925</v>
      </c>
    </row>
    <row r="1026">
      <c r="A1026" s="70">
        <v>44690.0</v>
      </c>
      <c r="B1026" s="57">
        <v>2029.0</v>
      </c>
      <c r="C1026" s="57">
        <v>2.0</v>
      </c>
      <c r="D1026" s="57" t="s">
        <v>178</v>
      </c>
      <c r="E1026" s="57">
        <v>0.0</v>
      </c>
      <c r="F1026" s="57">
        <v>0.0616</v>
      </c>
      <c r="G1026" s="57">
        <v>0.0283</v>
      </c>
      <c r="I1026" s="33">
        <f t="shared" si="1"/>
        <v>1.176678445</v>
      </c>
    </row>
    <row r="1027">
      <c r="A1027" s="70">
        <v>44690.0</v>
      </c>
      <c r="B1027" s="57">
        <v>2086.0</v>
      </c>
      <c r="C1027" s="57">
        <v>2.0</v>
      </c>
      <c r="D1027" s="57" t="s">
        <v>195</v>
      </c>
      <c r="E1027" s="57">
        <v>0.0</v>
      </c>
      <c r="F1027" s="57">
        <v>2.092</v>
      </c>
      <c r="G1027" s="57">
        <v>0.9603</v>
      </c>
      <c r="I1027" s="33">
        <f t="shared" si="1"/>
        <v>1.17848589</v>
      </c>
    </row>
    <row r="1028">
      <c r="A1028" s="70">
        <v>44663.0</v>
      </c>
      <c r="B1028" s="57">
        <v>2343.0</v>
      </c>
      <c r="C1028" s="57">
        <v>1.0</v>
      </c>
      <c r="D1028" s="57" t="s">
        <v>195</v>
      </c>
      <c r="E1028" s="57">
        <v>0.0</v>
      </c>
      <c r="F1028" s="57">
        <v>0.913</v>
      </c>
      <c r="G1028" s="57">
        <v>0.419</v>
      </c>
      <c r="H1028" s="57" t="s">
        <v>198</v>
      </c>
      <c r="I1028" s="33">
        <f t="shared" si="1"/>
        <v>1.178997613</v>
      </c>
    </row>
    <row r="1029">
      <c r="A1029" s="70">
        <v>44665.0</v>
      </c>
      <c r="B1029" s="57">
        <v>2028.0</v>
      </c>
      <c r="C1029" s="57">
        <v>1.0</v>
      </c>
      <c r="D1029" s="57" t="s">
        <v>195</v>
      </c>
      <c r="E1029" s="57">
        <v>0.0</v>
      </c>
      <c r="F1029" s="57">
        <v>0.0604</v>
      </c>
      <c r="G1029" s="57">
        <v>0.0277</v>
      </c>
      <c r="H1029" s="57" t="s">
        <v>194</v>
      </c>
      <c r="I1029" s="33">
        <f t="shared" si="1"/>
        <v>1.180505415</v>
      </c>
    </row>
    <row r="1030">
      <c r="A1030" s="70">
        <v>44706.0</v>
      </c>
      <c r="B1030" s="57">
        <v>2375.0</v>
      </c>
      <c r="C1030" s="57">
        <v>2.0</v>
      </c>
      <c r="D1030" s="57" t="s">
        <v>178</v>
      </c>
      <c r="E1030" s="57">
        <v>0.0</v>
      </c>
      <c r="F1030" s="57">
        <v>0.0567</v>
      </c>
      <c r="G1030" s="57">
        <v>0.026</v>
      </c>
      <c r="H1030" s="57" t="s">
        <v>196</v>
      </c>
      <c r="I1030" s="33">
        <f t="shared" si="1"/>
        <v>1.180769231</v>
      </c>
    </row>
    <row r="1031">
      <c r="A1031" s="70">
        <v>44704.0</v>
      </c>
      <c r="B1031" s="57">
        <v>2021.0</v>
      </c>
      <c r="C1031" s="57">
        <v>3.0</v>
      </c>
      <c r="D1031" s="57" t="s">
        <v>178</v>
      </c>
      <c r="E1031" s="57">
        <v>0.0</v>
      </c>
      <c r="F1031" s="57">
        <v>0.0458</v>
      </c>
      <c r="G1031" s="57">
        <v>0.021</v>
      </c>
      <c r="I1031" s="33">
        <f t="shared" si="1"/>
        <v>1.180952381</v>
      </c>
    </row>
    <row r="1032">
      <c r="A1032" s="70">
        <v>44665.0</v>
      </c>
      <c r="B1032" s="57">
        <v>2078.0</v>
      </c>
      <c r="C1032" s="57">
        <v>1.0</v>
      </c>
      <c r="D1032" s="57" t="s">
        <v>195</v>
      </c>
      <c r="E1032" s="57">
        <v>0.0</v>
      </c>
      <c r="F1032" s="57">
        <v>0.6481</v>
      </c>
      <c r="G1032" s="57">
        <v>0.2966</v>
      </c>
      <c r="H1032" s="57" t="s">
        <v>194</v>
      </c>
      <c r="I1032" s="33">
        <f t="shared" si="1"/>
        <v>1.185097775</v>
      </c>
    </row>
    <row r="1033">
      <c r="A1033" s="70">
        <v>44690.0</v>
      </c>
      <c r="B1033" s="57">
        <v>2085.0</v>
      </c>
      <c r="C1033" s="57">
        <v>1.0</v>
      </c>
      <c r="D1033" s="57" t="s">
        <v>195</v>
      </c>
      <c r="E1033" s="57">
        <v>0.0</v>
      </c>
      <c r="F1033" s="57">
        <v>0.7909</v>
      </c>
      <c r="G1033" s="57">
        <v>0.3619</v>
      </c>
      <c r="I1033" s="33">
        <f t="shared" si="1"/>
        <v>1.185410334</v>
      </c>
    </row>
    <row r="1034">
      <c r="A1034" s="70">
        <v>44665.0</v>
      </c>
      <c r="B1034" s="57">
        <v>2365.0</v>
      </c>
      <c r="C1034" s="57">
        <v>1.0</v>
      </c>
      <c r="D1034" s="57" t="s">
        <v>195</v>
      </c>
      <c r="E1034" s="57">
        <v>0.0</v>
      </c>
      <c r="F1034" s="57">
        <v>0.8096</v>
      </c>
      <c r="G1034" s="57">
        <v>0.3704</v>
      </c>
      <c r="H1034" s="57" t="s">
        <v>194</v>
      </c>
      <c r="I1034" s="33">
        <f t="shared" si="1"/>
        <v>1.18574514</v>
      </c>
    </row>
    <row r="1035">
      <c r="A1035" s="70">
        <v>44690.0</v>
      </c>
      <c r="B1035" s="57">
        <v>2090.0</v>
      </c>
      <c r="C1035" s="57">
        <v>2.0</v>
      </c>
      <c r="D1035" s="57" t="s">
        <v>195</v>
      </c>
      <c r="E1035" s="57">
        <v>0.0</v>
      </c>
      <c r="F1035" s="57">
        <v>0.675</v>
      </c>
      <c r="G1035" s="57">
        <v>0.3088</v>
      </c>
      <c r="I1035" s="33">
        <f t="shared" si="1"/>
        <v>1.185880829</v>
      </c>
    </row>
    <row r="1036">
      <c r="A1036" s="70">
        <v>44690.0</v>
      </c>
      <c r="B1036" s="57">
        <v>2025.0</v>
      </c>
      <c r="C1036" s="57">
        <v>3.0</v>
      </c>
      <c r="D1036" s="57" t="s">
        <v>178</v>
      </c>
      <c r="E1036" s="57">
        <v>0.0</v>
      </c>
      <c r="F1036" s="72">
        <v>0.181</v>
      </c>
      <c r="G1036" s="57">
        <v>0.0828</v>
      </c>
      <c r="I1036" s="33">
        <f t="shared" si="1"/>
        <v>1.185990338</v>
      </c>
    </row>
    <row r="1037">
      <c r="A1037" s="70">
        <v>44690.0</v>
      </c>
      <c r="B1037" s="57">
        <v>2088.0</v>
      </c>
      <c r="C1037" s="57">
        <v>2.0</v>
      </c>
      <c r="D1037" s="57" t="s">
        <v>195</v>
      </c>
      <c r="E1037" s="57">
        <v>0.0</v>
      </c>
      <c r="F1037" s="57">
        <v>0.561</v>
      </c>
      <c r="G1037" s="57">
        <v>0.2565</v>
      </c>
      <c r="I1037" s="33">
        <f t="shared" si="1"/>
        <v>1.187134503</v>
      </c>
    </row>
    <row r="1038">
      <c r="A1038" s="70">
        <v>44706.0</v>
      </c>
      <c r="B1038" s="57">
        <v>2370.0</v>
      </c>
      <c r="C1038" s="57">
        <v>3.0</v>
      </c>
      <c r="D1038" s="57" t="s">
        <v>195</v>
      </c>
      <c r="E1038" s="57">
        <v>0.0</v>
      </c>
      <c r="F1038" s="57">
        <v>0.3456</v>
      </c>
      <c r="G1038" s="57">
        <v>0.158</v>
      </c>
      <c r="H1038" s="57" t="s">
        <v>196</v>
      </c>
      <c r="I1038" s="33">
        <f t="shared" si="1"/>
        <v>1.187341772</v>
      </c>
    </row>
    <row r="1039">
      <c r="A1039" s="70">
        <v>44690.0</v>
      </c>
      <c r="B1039" s="57">
        <v>2026.0</v>
      </c>
      <c r="C1039" s="57">
        <v>1.0</v>
      </c>
      <c r="D1039" s="57" t="s">
        <v>178</v>
      </c>
      <c r="E1039" s="57">
        <v>0.0</v>
      </c>
      <c r="F1039" s="57">
        <v>0.6324</v>
      </c>
      <c r="G1039" s="57">
        <v>0.289</v>
      </c>
      <c r="I1039" s="33">
        <f t="shared" si="1"/>
        <v>1.188235294</v>
      </c>
    </row>
    <row r="1040">
      <c r="A1040" s="70">
        <v>44690.0</v>
      </c>
      <c r="B1040" s="57">
        <v>2092.0</v>
      </c>
      <c r="C1040" s="57">
        <v>3.0</v>
      </c>
      <c r="D1040" s="57" t="s">
        <v>178</v>
      </c>
      <c r="E1040" s="57">
        <v>0.0</v>
      </c>
      <c r="F1040" s="57">
        <v>0.0613</v>
      </c>
      <c r="G1040" s="57">
        <v>0.028</v>
      </c>
      <c r="I1040" s="33">
        <f t="shared" si="1"/>
        <v>1.189285714</v>
      </c>
    </row>
    <row r="1041">
      <c r="A1041" s="70">
        <v>44706.0</v>
      </c>
      <c r="B1041" s="57">
        <v>2010.0</v>
      </c>
      <c r="C1041" s="57">
        <v>3.0</v>
      </c>
      <c r="D1041" s="57" t="s">
        <v>178</v>
      </c>
      <c r="E1041" s="57">
        <v>0.0</v>
      </c>
      <c r="F1041" s="57">
        <v>0.3614</v>
      </c>
      <c r="G1041" s="57">
        <v>0.165</v>
      </c>
      <c r="H1041" s="57" t="s">
        <v>196</v>
      </c>
      <c r="I1041" s="33">
        <f t="shared" si="1"/>
        <v>1.19030303</v>
      </c>
    </row>
    <row r="1042">
      <c r="A1042" s="70">
        <v>44704.0</v>
      </c>
      <c r="B1042" s="57">
        <v>2384.0</v>
      </c>
      <c r="C1042" s="57">
        <v>3.0</v>
      </c>
      <c r="D1042" s="57" t="s">
        <v>178</v>
      </c>
      <c r="E1042" s="57">
        <v>0.0</v>
      </c>
      <c r="F1042" s="57">
        <v>0.046</v>
      </c>
      <c r="G1042" s="57">
        <v>0.021</v>
      </c>
      <c r="I1042" s="33">
        <f t="shared" si="1"/>
        <v>1.19047619</v>
      </c>
    </row>
    <row r="1043">
      <c r="A1043" s="70">
        <v>44635.0</v>
      </c>
      <c r="B1043" s="57">
        <v>2025.0</v>
      </c>
      <c r="C1043" s="57">
        <v>1.0</v>
      </c>
      <c r="D1043" s="57" t="s">
        <v>195</v>
      </c>
      <c r="E1043" s="57">
        <v>0.0</v>
      </c>
      <c r="F1043" s="57">
        <v>2.182</v>
      </c>
      <c r="G1043" s="57">
        <v>0.996</v>
      </c>
      <c r="H1043" s="57" t="s">
        <v>197</v>
      </c>
      <c r="I1043" s="33">
        <f t="shared" si="1"/>
        <v>1.190763052</v>
      </c>
    </row>
    <row r="1044">
      <c r="A1044" s="70">
        <v>44690.0</v>
      </c>
      <c r="B1044" s="57">
        <v>2088.0</v>
      </c>
      <c r="C1044" s="57">
        <v>3.0</v>
      </c>
      <c r="D1044" s="57" t="s">
        <v>178</v>
      </c>
      <c r="E1044" s="57">
        <v>1.0</v>
      </c>
      <c r="F1044" s="57">
        <v>0.3755</v>
      </c>
      <c r="G1044" s="57">
        <v>0.1714</v>
      </c>
      <c r="I1044" s="33">
        <f t="shared" si="1"/>
        <v>1.190781797</v>
      </c>
    </row>
    <row r="1045">
      <c r="A1045" s="70">
        <v>44665.0</v>
      </c>
      <c r="B1045" s="57">
        <v>2382.0</v>
      </c>
      <c r="C1045" s="57">
        <v>2.0</v>
      </c>
      <c r="D1045" s="57" t="s">
        <v>178</v>
      </c>
      <c r="E1045" s="57">
        <v>1.0</v>
      </c>
      <c r="F1045" s="57">
        <v>0.1527</v>
      </c>
      <c r="G1045" s="57">
        <v>0.0697</v>
      </c>
      <c r="H1045" s="57" t="s">
        <v>194</v>
      </c>
      <c r="I1045" s="33">
        <f t="shared" si="1"/>
        <v>1.190817791</v>
      </c>
    </row>
    <row r="1046">
      <c r="A1046" s="70">
        <v>44665.0</v>
      </c>
      <c r="B1046" s="57">
        <v>2378.0</v>
      </c>
      <c r="C1046" s="57">
        <v>2.0</v>
      </c>
      <c r="D1046" s="57" t="s">
        <v>195</v>
      </c>
      <c r="E1046" s="57">
        <v>0.0</v>
      </c>
      <c r="F1046" s="57">
        <v>0.6205</v>
      </c>
      <c r="G1046" s="57">
        <v>0.283</v>
      </c>
      <c r="H1046" s="57" t="s">
        <v>194</v>
      </c>
      <c r="I1046" s="33">
        <f t="shared" si="1"/>
        <v>1.192579505</v>
      </c>
    </row>
    <row r="1047">
      <c r="A1047" s="70">
        <v>44706.0</v>
      </c>
      <c r="B1047" s="57">
        <v>2011.0</v>
      </c>
      <c r="C1047" s="57">
        <v>1.0</v>
      </c>
      <c r="D1047" s="57" t="s">
        <v>178</v>
      </c>
      <c r="E1047" s="57">
        <v>0.0</v>
      </c>
      <c r="F1047" s="57">
        <v>0.1272</v>
      </c>
      <c r="G1047" s="57">
        <v>0.058</v>
      </c>
      <c r="H1047" s="57" t="s">
        <v>196</v>
      </c>
      <c r="I1047" s="33">
        <f t="shared" si="1"/>
        <v>1.193103448</v>
      </c>
    </row>
    <row r="1048">
      <c r="A1048" s="70">
        <v>44650.0</v>
      </c>
      <c r="B1048" s="57">
        <v>2369.0</v>
      </c>
      <c r="C1048" s="57">
        <v>1.0</v>
      </c>
      <c r="D1048" s="57" t="s">
        <v>178</v>
      </c>
      <c r="E1048" s="57">
        <v>1.0</v>
      </c>
      <c r="F1048" s="57">
        <v>0.1645</v>
      </c>
      <c r="G1048" s="57">
        <v>0.075</v>
      </c>
      <c r="H1048" s="57" t="s">
        <v>194</v>
      </c>
      <c r="I1048" s="33">
        <f t="shared" si="1"/>
        <v>1.193333333</v>
      </c>
    </row>
    <row r="1049">
      <c r="A1049" s="70">
        <v>44665.0</v>
      </c>
      <c r="B1049" s="57">
        <v>2351.0</v>
      </c>
      <c r="C1049" s="57">
        <v>1.0</v>
      </c>
      <c r="D1049" s="57" t="s">
        <v>178</v>
      </c>
      <c r="E1049" s="57">
        <v>1.0</v>
      </c>
      <c r="F1049" s="57">
        <v>0.0555</v>
      </c>
      <c r="G1049" s="57">
        <v>0.0253</v>
      </c>
      <c r="H1049" s="57" t="s">
        <v>194</v>
      </c>
      <c r="I1049" s="33">
        <f t="shared" si="1"/>
        <v>1.193675889</v>
      </c>
    </row>
    <row r="1050">
      <c r="A1050" s="70">
        <v>44662.0</v>
      </c>
      <c r="B1050" s="57">
        <v>2085.0</v>
      </c>
      <c r="C1050" s="57">
        <v>2.0</v>
      </c>
      <c r="D1050" s="57" t="s">
        <v>178</v>
      </c>
      <c r="E1050" s="57">
        <v>1.0</v>
      </c>
      <c r="F1050" s="57">
        <v>0.2936</v>
      </c>
      <c r="G1050" s="57">
        <v>0.1338</v>
      </c>
      <c r="H1050" s="57" t="s">
        <v>194</v>
      </c>
      <c r="I1050" s="33">
        <f t="shared" si="1"/>
        <v>1.19431988</v>
      </c>
    </row>
    <row r="1051">
      <c r="A1051" s="70">
        <v>44650.0</v>
      </c>
      <c r="B1051" s="57">
        <v>2378.0</v>
      </c>
      <c r="C1051" s="57">
        <v>1.0</v>
      </c>
      <c r="D1051" s="57" t="s">
        <v>195</v>
      </c>
      <c r="E1051" s="57" t="s">
        <v>60</v>
      </c>
      <c r="F1051" s="57">
        <v>0.9152</v>
      </c>
      <c r="G1051" s="57">
        <v>0.417</v>
      </c>
      <c r="H1051" s="57" t="s">
        <v>194</v>
      </c>
      <c r="I1051" s="33">
        <f t="shared" si="1"/>
        <v>1.194724221</v>
      </c>
    </row>
    <row r="1052">
      <c r="A1052" s="70">
        <v>44650.0</v>
      </c>
      <c r="B1052" s="57">
        <v>2343.0</v>
      </c>
      <c r="C1052" s="57">
        <v>1.0</v>
      </c>
      <c r="D1052" s="57" t="s">
        <v>178</v>
      </c>
      <c r="E1052" s="57">
        <v>1.0</v>
      </c>
      <c r="F1052" s="57">
        <v>0.0834</v>
      </c>
      <c r="G1052" s="57">
        <v>0.038</v>
      </c>
      <c r="H1052" s="57" t="s">
        <v>194</v>
      </c>
      <c r="I1052" s="33">
        <f t="shared" si="1"/>
        <v>1.194736842</v>
      </c>
    </row>
    <row r="1053">
      <c r="A1053" s="70">
        <v>44665.0</v>
      </c>
      <c r="B1053" s="57">
        <v>2351.0</v>
      </c>
      <c r="C1053" s="57">
        <v>3.0</v>
      </c>
      <c r="D1053" s="57" t="s">
        <v>195</v>
      </c>
      <c r="E1053" s="57">
        <v>0.0</v>
      </c>
      <c r="F1053" s="57">
        <v>0.5845</v>
      </c>
      <c r="G1053" s="57">
        <v>0.2662</v>
      </c>
      <c r="H1053" s="57" t="s">
        <v>194</v>
      </c>
      <c r="I1053" s="33">
        <f t="shared" si="1"/>
        <v>1.195717506</v>
      </c>
    </row>
    <row r="1054">
      <c r="A1054" s="70">
        <v>44684.0</v>
      </c>
      <c r="B1054" s="57">
        <v>2364.0</v>
      </c>
      <c r="C1054" s="57">
        <v>3.0</v>
      </c>
      <c r="D1054" s="57" t="s">
        <v>178</v>
      </c>
      <c r="E1054" s="57">
        <v>0.0</v>
      </c>
      <c r="F1054" s="57">
        <v>0.0868</v>
      </c>
      <c r="G1054" s="57">
        <v>0.0395</v>
      </c>
      <c r="H1054" s="57" t="s">
        <v>199</v>
      </c>
      <c r="I1054" s="33">
        <f t="shared" si="1"/>
        <v>1.197468354</v>
      </c>
    </row>
    <row r="1055">
      <c r="A1055" s="70">
        <v>44706.0</v>
      </c>
      <c r="B1055" s="57">
        <v>2370.0</v>
      </c>
      <c r="C1055" s="57">
        <v>1.0</v>
      </c>
      <c r="D1055" s="57" t="s">
        <v>178</v>
      </c>
      <c r="E1055" s="57">
        <v>0.0</v>
      </c>
      <c r="F1055" s="57">
        <v>0.1319</v>
      </c>
      <c r="G1055" s="57">
        <v>0.06</v>
      </c>
      <c r="H1055" s="57" t="s">
        <v>196</v>
      </c>
      <c r="I1055" s="33">
        <f t="shared" si="1"/>
        <v>1.198333333</v>
      </c>
    </row>
    <row r="1056">
      <c r="A1056" s="70">
        <v>44690.0</v>
      </c>
      <c r="B1056" s="57">
        <v>2027.0</v>
      </c>
      <c r="C1056" s="57">
        <v>1.0</v>
      </c>
      <c r="D1056" s="57" t="s">
        <v>178</v>
      </c>
      <c r="E1056" s="57">
        <v>0.0</v>
      </c>
      <c r="F1056" s="57">
        <v>0.206</v>
      </c>
      <c r="G1056" s="57">
        <v>0.0937</v>
      </c>
      <c r="I1056" s="33">
        <f t="shared" si="1"/>
        <v>1.19850587</v>
      </c>
    </row>
    <row r="1057">
      <c r="A1057" s="70">
        <v>44684.0</v>
      </c>
      <c r="B1057" s="57">
        <v>2010.0</v>
      </c>
      <c r="C1057" s="57">
        <v>3.0</v>
      </c>
      <c r="D1057" s="57" t="s">
        <v>178</v>
      </c>
      <c r="E1057" s="57">
        <v>0.0</v>
      </c>
      <c r="F1057" s="57">
        <v>0.1511</v>
      </c>
      <c r="G1057" s="57">
        <v>0.0687</v>
      </c>
      <c r="H1057" s="57" t="s">
        <v>199</v>
      </c>
      <c r="I1057" s="33">
        <f t="shared" si="1"/>
        <v>1.199417758</v>
      </c>
    </row>
    <row r="1058">
      <c r="A1058" s="70">
        <v>44665.0</v>
      </c>
      <c r="B1058" s="57">
        <v>2028.0</v>
      </c>
      <c r="C1058" s="57">
        <v>2.0</v>
      </c>
      <c r="D1058" s="57" t="s">
        <v>178</v>
      </c>
      <c r="E1058" s="57">
        <v>1.0</v>
      </c>
      <c r="F1058" s="57">
        <v>0.0726</v>
      </c>
      <c r="G1058" s="57">
        <v>0.033</v>
      </c>
      <c r="H1058" s="57" t="s">
        <v>194</v>
      </c>
      <c r="I1058" s="33">
        <f t="shared" si="1"/>
        <v>1.2</v>
      </c>
    </row>
    <row r="1059">
      <c r="A1059" s="70">
        <v>44650.0</v>
      </c>
      <c r="B1059" s="57">
        <v>2360.0</v>
      </c>
      <c r="C1059" s="57">
        <v>1.0</v>
      </c>
      <c r="D1059" s="57" t="s">
        <v>178</v>
      </c>
      <c r="E1059" s="57">
        <v>1.0</v>
      </c>
      <c r="F1059" s="57">
        <v>0.2376</v>
      </c>
      <c r="G1059" s="57">
        <v>0.108</v>
      </c>
      <c r="H1059" s="57" t="s">
        <v>194</v>
      </c>
      <c r="I1059" s="33">
        <f t="shared" si="1"/>
        <v>1.2</v>
      </c>
    </row>
    <row r="1060">
      <c r="A1060" s="70">
        <v>44690.0</v>
      </c>
      <c r="B1060" s="57">
        <v>2086.0</v>
      </c>
      <c r="C1060" s="57">
        <v>3.0</v>
      </c>
      <c r="D1060" s="57" t="s">
        <v>178</v>
      </c>
      <c r="E1060" s="57">
        <v>1.0</v>
      </c>
      <c r="F1060" s="57">
        <v>0.3905</v>
      </c>
      <c r="G1060" s="57">
        <v>0.1775</v>
      </c>
      <c r="I1060" s="33">
        <f t="shared" si="1"/>
        <v>1.2</v>
      </c>
    </row>
    <row r="1061">
      <c r="A1061" s="70">
        <v>44665.0</v>
      </c>
      <c r="B1061" s="57">
        <v>2367.0</v>
      </c>
      <c r="C1061" s="57">
        <v>1.0</v>
      </c>
      <c r="D1061" s="57" t="s">
        <v>195</v>
      </c>
      <c r="E1061" s="57">
        <v>0.0</v>
      </c>
      <c r="F1061" s="57">
        <v>0.4867</v>
      </c>
      <c r="G1061" s="57">
        <v>0.2212</v>
      </c>
      <c r="H1061" s="57" t="s">
        <v>194</v>
      </c>
      <c r="I1061" s="33">
        <f t="shared" si="1"/>
        <v>1.200271248</v>
      </c>
    </row>
    <row r="1062">
      <c r="A1062" s="70">
        <v>44706.0</v>
      </c>
      <c r="B1062" s="57">
        <v>2331.0</v>
      </c>
      <c r="C1062" s="57">
        <v>3.0</v>
      </c>
      <c r="D1062" s="57" t="s">
        <v>178</v>
      </c>
      <c r="E1062" s="57">
        <v>0.0</v>
      </c>
      <c r="F1062" s="57">
        <v>0.5239</v>
      </c>
      <c r="G1062" s="57">
        <v>0.238</v>
      </c>
      <c r="H1062" s="57" t="s">
        <v>196</v>
      </c>
      <c r="I1062" s="33">
        <f t="shared" si="1"/>
        <v>1.201260504</v>
      </c>
    </row>
    <row r="1063">
      <c r="A1063" s="70">
        <v>44690.0</v>
      </c>
      <c r="B1063" s="57">
        <v>2087.0</v>
      </c>
      <c r="C1063" s="57">
        <v>2.0</v>
      </c>
      <c r="D1063" s="57" t="s">
        <v>195</v>
      </c>
      <c r="E1063" s="57">
        <v>0.0</v>
      </c>
      <c r="F1063" s="57">
        <v>1.1821</v>
      </c>
      <c r="G1063" s="57">
        <v>0.5367</v>
      </c>
      <c r="I1063" s="33">
        <f t="shared" si="1"/>
        <v>1.202534004</v>
      </c>
    </row>
    <row r="1064">
      <c r="A1064" s="70">
        <v>44690.0</v>
      </c>
      <c r="B1064" s="57">
        <v>2029.0</v>
      </c>
      <c r="C1064" s="57">
        <v>1.0</v>
      </c>
      <c r="D1064" s="57" t="s">
        <v>178</v>
      </c>
      <c r="E1064" s="57">
        <v>0.0</v>
      </c>
      <c r="F1064" s="57">
        <v>0.1861</v>
      </c>
      <c r="G1064" s="57">
        <v>0.0844</v>
      </c>
      <c r="I1064" s="33">
        <f t="shared" si="1"/>
        <v>1.204976303</v>
      </c>
    </row>
    <row r="1065">
      <c r="A1065" s="70">
        <v>44685.0</v>
      </c>
      <c r="B1065" s="57">
        <v>2354.0</v>
      </c>
      <c r="C1065" s="57">
        <v>2.0</v>
      </c>
      <c r="D1065" s="57" t="s">
        <v>178</v>
      </c>
      <c r="E1065" s="57">
        <v>0.0</v>
      </c>
      <c r="F1065" s="57">
        <v>0.0781</v>
      </c>
      <c r="G1065" s="57">
        <v>0.0354</v>
      </c>
      <c r="I1065" s="33">
        <f t="shared" si="1"/>
        <v>1.206214689</v>
      </c>
    </row>
    <row r="1066">
      <c r="A1066" s="70">
        <v>44708.0</v>
      </c>
      <c r="B1066" s="57">
        <v>2008.0</v>
      </c>
      <c r="C1066" s="57">
        <v>2.0</v>
      </c>
      <c r="D1066" s="57" t="s">
        <v>178</v>
      </c>
      <c r="E1066" s="57">
        <v>0.0</v>
      </c>
      <c r="F1066" s="57">
        <v>0.0353</v>
      </c>
      <c r="G1066" s="57">
        <v>0.016</v>
      </c>
      <c r="H1066" s="57" t="s">
        <v>196</v>
      </c>
      <c r="I1066" s="33">
        <f t="shared" si="1"/>
        <v>1.20625</v>
      </c>
    </row>
    <row r="1067">
      <c r="A1067" s="70">
        <v>44650.0</v>
      </c>
      <c r="B1067" s="57">
        <v>2379.0</v>
      </c>
      <c r="C1067" s="57">
        <v>3.0</v>
      </c>
      <c r="D1067" s="57" t="s">
        <v>195</v>
      </c>
      <c r="E1067" s="57" t="s">
        <v>60</v>
      </c>
      <c r="F1067" s="57">
        <v>0.5076</v>
      </c>
      <c r="G1067" s="57">
        <v>0.23</v>
      </c>
      <c r="H1067" s="57" t="s">
        <v>194</v>
      </c>
      <c r="I1067" s="33">
        <f t="shared" si="1"/>
        <v>1.206956522</v>
      </c>
    </row>
    <row r="1068">
      <c r="A1068" s="70">
        <v>44706.0</v>
      </c>
      <c r="B1068" s="57">
        <v>2011.0</v>
      </c>
      <c r="C1068" s="57">
        <v>2.0</v>
      </c>
      <c r="D1068" s="57" t="s">
        <v>178</v>
      </c>
      <c r="E1068" s="57">
        <v>0.0</v>
      </c>
      <c r="F1068" s="57">
        <v>0.0596</v>
      </c>
      <c r="G1068" s="57">
        <v>0.027</v>
      </c>
      <c r="H1068" s="57" t="s">
        <v>196</v>
      </c>
      <c r="I1068" s="33">
        <f t="shared" si="1"/>
        <v>1.207407407</v>
      </c>
    </row>
    <row r="1069">
      <c r="A1069" s="70">
        <v>44690.0</v>
      </c>
      <c r="B1069" s="57">
        <v>2029.0</v>
      </c>
      <c r="C1069" s="57">
        <v>3.0</v>
      </c>
      <c r="D1069" s="57" t="s">
        <v>178</v>
      </c>
      <c r="E1069" s="57">
        <v>1.0</v>
      </c>
      <c r="F1069" s="57">
        <v>0.2212</v>
      </c>
      <c r="G1069" s="57">
        <v>0.1002</v>
      </c>
      <c r="I1069" s="33">
        <f t="shared" si="1"/>
        <v>1.20758483</v>
      </c>
    </row>
    <row r="1070">
      <c r="A1070" s="70">
        <v>44706.0</v>
      </c>
      <c r="B1070" s="57">
        <v>2379.0</v>
      </c>
      <c r="C1070" s="57">
        <v>1.0</v>
      </c>
      <c r="D1070" s="57" t="s">
        <v>178</v>
      </c>
      <c r="E1070" s="57">
        <v>0.0</v>
      </c>
      <c r="F1070" s="57">
        <v>0.0552</v>
      </c>
      <c r="G1070" s="57">
        <v>0.025</v>
      </c>
      <c r="H1070" s="57" t="s">
        <v>196</v>
      </c>
      <c r="I1070" s="33">
        <f t="shared" si="1"/>
        <v>1.208</v>
      </c>
    </row>
    <row r="1071">
      <c r="A1071" s="70">
        <v>44708.0</v>
      </c>
      <c r="B1071" s="57">
        <v>2091.0</v>
      </c>
      <c r="C1071" s="57">
        <v>2.0</v>
      </c>
      <c r="D1071" s="57" t="s">
        <v>178</v>
      </c>
      <c r="E1071" s="57">
        <v>0.0</v>
      </c>
      <c r="F1071" s="57">
        <v>0.1259</v>
      </c>
      <c r="G1071" s="57">
        <v>0.057</v>
      </c>
      <c r="H1071" s="57" t="s">
        <v>196</v>
      </c>
      <c r="I1071" s="33">
        <f t="shared" si="1"/>
        <v>1.20877193</v>
      </c>
    </row>
    <row r="1072">
      <c r="A1072" s="70">
        <v>44650.0</v>
      </c>
      <c r="B1072" s="57">
        <v>2379.0</v>
      </c>
      <c r="C1072" s="57">
        <v>2.0</v>
      </c>
      <c r="D1072" s="57" t="s">
        <v>195</v>
      </c>
      <c r="E1072" s="57" t="s">
        <v>60</v>
      </c>
      <c r="F1072" s="57">
        <v>0.4687</v>
      </c>
      <c r="G1072" s="57">
        <v>0.212</v>
      </c>
      <c r="H1072" s="57" t="s">
        <v>194</v>
      </c>
      <c r="I1072" s="33">
        <f t="shared" si="1"/>
        <v>1.210849057</v>
      </c>
    </row>
    <row r="1073">
      <c r="A1073" s="70">
        <v>44650.0</v>
      </c>
      <c r="B1073" s="57">
        <v>2372.0</v>
      </c>
      <c r="C1073" s="57">
        <v>1.0</v>
      </c>
      <c r="D1073" s="57" t="s">
        <v>178</v>
      </c>
      <c r="E1073" s="57">
        <v>1.0</v>
      </c>
      <c r="F1073" s="57">
        <v>0.1216</v>
      </c>
      <c r="G1073" s="57">
        <v>0.055</v>
      </c>
      <c r="H1073" s="57" t="s">
        <v>194</v>
      </c>
      <c r="I1073" s="33">
        <f t="shared" si="1"/>
        <v>1.210909091</v>
      </c>
    </row>
    <row r="1074">
      <c r="A1074" s="70">
        <v>44690.0</v>
      </c>
      <c r="B1074" s="57">
        <v>2021.0</v>
      </c>
      <c r="C1074" s="57">
        <v>1.0</v>
      </c>
      <c r="D1074" s="57" t="s">
        <v>178</v>
      </c>
      <c r="E1074" s="57">
        <v>0.0</v>
      </c>
      <c r="F1074" s="57">
        <v>0.1955</v>
      </c>
      <c r="G1074" s="57">
        <v>0.0884</v>
      </c>
      <c r="I1074" s="33">
        <f t="shared" si="1"/>
        <v>1.211538462</v>
      </c>
    </row>
    <row r="1075">
      <c r="A1075" s="70">
        <v>44704.0</v>
      </c>
      <c r="B1075" s="57">
        <v>2030.0</v>
      </c>
      <c r="C1075" s="57">
        <v>3.0</v>
      </c>
      <c r="D1075" s="57" t="s">
        <v>178</v>
      </c>
      <c r="E1075" s="57">
        <v>0.0</v>
      </c>
      <c r="F1075" s="57">
        <v>0.0292</v>
      </c>
      <c r="G1075" s="57">
        <v>0.0132</v>
      </c>
      <c r="I1075" s="33">
        <f t="shared" si="1"/>
        <v>1.212121212</v>
      </c>
    </row>
    <row r="1076">
      <c r="A1076" s="70">
        <v>44685.0</v>
      </c>
      <c r="B1076" s="57">
        <v>2371.0</v>
      </c>
      <c r="C1076" s="57">
        <v>3.0</v>
      </c>
      <c r="D1076" s="57" t="s">
        <v>178</v>
      </c>
      <c r="E1076" s="57">
        <v>0.0</v>
      </c>
      <c r="F1076" s="57">
        <v>0.0938</v>
      </c>
      <c r="G1076" s="57">
        <v>0.0424</v>
      </c>
      <c r="I1076" s="33">
        <f t="shared" si="1"/>
        <v>1.212264151</v>
      </c>
    </row>
    <row r="1077">
      <c r="A1077" s="70">
        <v>44690.0</v>
      </c>
      <c r="B1077" s="57">
        <v>2089.0</v>
      </c>
      <c r="C1077" s="57">
        <v>2.0</v>
      </c>
      <c r="D1077" s="57" t="s">
        <v>178</v>
      </c>
      <c r="E1077" s="57">
        <v>0.0</v>
      </c>
      <c r="F1077" s="57">
        <v>0.1613</v>
      </c>
      <c r="G1077" s="57">
        <v>0.0729</v>
      </c>
      <c r="I1077" s="33">
        <f t="shared" si="1"/>
        <v>1.212620027</v>
      </c>
    </row>
    <row r="1078">
      <c r="A1078" s="70">
        <v>44690.0</v>
      </c>
      <c r="B1078" s="57">
        <v>2006.0</v>
      </c>
      <c r="C1078" s="57">
        <v>1.0</v>
      </c>
      <c r="D1078" s="57" t="s">
        <v>178</v>
      </c>
      <c r="E1078" s="57">
        <v>0.0</v>
      </c>
      <c r="F1078" s="57">
        <v>0.2738</v>
      </c>
      <c r="G1078" s="57">
        <v>0.1237</v>
      </c>
      <c r="I1078" s="33">
        <f t="shared" si="1"/>
        <v>1.213419563</v>
      </c>
    </row>
    <row r="1079">
      <c r="A1079" s="70">
        <v>44690.0</v>
      </c>
      <c r="B1079" s="57">
        <v>2025.0</v>
      </c>
      <c r="C1079" s="57">
        <v>1.0</v>
      </c>
      <c r="D1079" s="57" t="s">
        <v>178</v>
      </c>
      <c r="E1079" s="57">
        <v>0.0</v>
      </c>
      <c r="F1079" s="57">
        <v>0.4383</v>
      </c>
      <c r="G1079" s="57">
        <v>0.198</v>
      </c>
      <c r="I1079" s="33">
        <f t="shared" si="1"/>
        <v>1.213636364</v>
      </c>
    </row>
    <row r="1080">
      <c r="A1080" s="70">
        <v>44708.0</v>
      </c>
      <c r="B1080" s="57">
        <v>1478.0</v>
      </c>
      <c r="C1080" s="57">
        <v>2.0</v>
      </c>
      <c r="D1080" s="57" t="s">
        <v>178</v>
      </c>
      <c r="E1080" s="57">
        <v>0.0</v>
      </c>
      <c r="F1080" s="57">
        <v>0.144</v>
      </c>
      <c r="G1080" s="57">
        <v>0.065</v>
      </c>
      <c r="H1080" s="57" t="s">
        <v>196</v>
      </c>
      <c r="I1080" s="33">
        <f t="shared" si="1"/>
        <v>1.215384615</v>
      </c>
    </row>
    <row r="1081">
      <c r="A1081" s="70">
        <v>44706.0</v>
      </c>
      <c r="B1081" s="57">
        <v>2010.0</v>
      </c>
      <c r="C1081" s="57">
        <v>2.0</v>
      </c>
      <c r="D1081" s="57" t="s">
        <v>178</v>
      </c>
      <c r="E1081" s="57">
        <v>0.0</v>
      </c>
      <c r="F1081" s="57">
        <v>0.2682</v>
      </c>
      <c r="G1081" s="57">
        <v>0.121</v>
      </c>
      <c r="H1081" s="57" t="s">
        <v>196</v>
      </c>
      <c r="I1081" s="33">
        <f t="shared" si="1"/>
        <v>1.216528926</v>
      </c>
    </row>
    <row r="1082">
      <c r="A1082" s="70">
        <v>44665.0</v>
      </c>
      <c r="B1082" s="57">
        <v>2381.0</v>
      </c>
      <c r="C1082" s="57">
        <v>3.0</v>
      </c>
      <c r="D1082" s="57" t="s">
        <v>195</v>
      </c>
      <c r="E1082" s="57">
        <v>0.0</v>
      </c>
      <c r="F1082" s="57">
        <v>1.8003</v>
      </c>
      <c r="G1082" s="57">
        <v>0.8122</v>
      </c>
      <c r="H1082" s="57" t="s">
        <v>194</v>
      </c>
      <c r="I1082" s="33">
        <f t="shared" si="1"/>
        <v>1.216572273</v>
      </c>
    </row>
    <row r="1083">
      <c r="A1083" s="70">
        <v>44706.0</v>
      </c>
      <c r="B1083" s="57">
        <v>2020.0</v>
      </c>
      <c r="C1083" s="57">
        <v>2.0</v>
      </c>
      <c r="D1083" s="57" t="s">
        <v>178</v>
      </c>
      <c r="E1083" s="57">
        <v>0.0</v>
      </c>
      <c r="F1083" s="57">
        <v>0.1685</v>
      </c>
      <c r="G1083" s="57">
        <v>0.076</v>
      </c>
      <c r="H1083" s="57" t="s">
        <v>196</v>
      </c>
      <c r="I1083" s="33">
        <f t="shared" si="1"/>
        <v>1.217105263</v>
      </c>
    </row>
    <row r="1084">
      <c r="A1084" s="70">
        <v>44690.0</v>
      </c>
      <c r="B1084" s="57">
        <v>2093.0</v>
      </c>
      <c r="C1084" s="57">
        <v>1.0</v>
      </c>
      <c r="D1084" s="57" t="s">
        <v>195</v>
      </c>
      <c r="E1084" s="57">
        <v>0.0</v>
      </c>
      <c r="F1084" s="57">
        <v>1.5562</v>
      </c>
      <c r="G1084" s="57">
        <v>0.7019</v>
      </c>
      <c r="I1084" s="33">
        <f t="shared" si="1"/>
        <v>1.217124947</v>
      </c>
    </row>
    <row r="1085">
      <c r="A1085" s="70">
        <v>44690.0</v>
      </c>
      <c r="B1085" s="57">
        <v>2085.0</v>
      </c>
      <c r="C1085" s="57">
        <v>1.0</v>
      </c>
      <c r="D1085" s="57" t="s">
        <v>178</v>
      </c>
      <c r="E1085" s="57">
        <v>1.0</v>
      </c>
      <c r="F1085" s="57">
        <v>0.6429</v>
      </c>
      <c r="G1085" s="57">
        <v>0.2899</v>
      </c>
      <c r="I1085" s="33">
        <f t="shared" si="1"/>
        <v>1.217661263</v>
      </c>
    </row>
    <row r="1086">
      <c r="A1086" s="70">
        <v>44690.0</v>
      </c>
      <c r="B1086" s="57">
        <v>2087.0</v>
      </c>
      <c r="C1086" s="57">
        <v>2.0</v>
      </c>
      <c r="D1086" s="57" t="s">
        <v>178</v>
      </c>
      <c r="E1086" s="57">
        <v>1.0</v>
      </c>
      <c r="F1086" s="57">
        <v>0.4134</v>
      </c>
      <c r="G1086" s="57">
        <v>0.1863</v>
      </c>
      <c r="I1086" s="33">
        <f t="shared" si="1"/>
        <v>1.21900161</v>
      </c>
    </row>
    <row r="1087">
      <c r="A1087" s="70">
        <v>44690.0</v>
      </c>
      <c r="B1087" s="57">
        <v>2024.0</v>
      </c>
      <c r="C1087" s="57">
        <v>3.0</v>
      </c>
      <c r="D1087" s="57" t="s">
        <v>178</v>
      </c>
      <c r="E1087" s="57">
        <v>0.0</v>
      </c>
      <c r="F1087" s="57">
        <v>0.3882</v>
      </c>
      <c r="G1087" s="57">
        <v>0.1749</v>
      </c>
      <c r="I1087" s="33">
        <f t="shared" si="1"/>
        <v>1.219554031</v>
      </c>
    </row>
    <row r="1088">
      <c r="A1088" s="70">
        <v>44690.0</v>
      </c>
      <c r="B1088" s="57">
        <v>2006.0</v>
      </c>
      <c r="C1088" s="57">
        <v>3.0</v>
      </c>
      <c r="D1088" s="57" t="s">
        <v>178</v>
      </c>
      <c r="E1088" s="57">
        <v>0.0</v>
      </c>
      <c r="F1088" s="57">
        <v>0.0726</v>
      </c>
      <c r="G1088" s="57">
        <v>0.0327</v>
      </c>
      <c r="I1088" s="33">
        <f t="shared" si="1"/>
        <v>1.220183486</v>
      </c>
    </row>
    <row r="1089">
      <c r="A1089" s="70">
        <v>44665.0</v>
      </c>
      <c r="B1089" s="57">
        <v>2375.0</v>
      </c>
      <c r="C1089" s="57">
        <v>1.0</v>
      </c>
      <c r="D1089" s="57" t="s">
        <v>178</v>
      </c>
      <c r="E1089" s="57">
        <v>0.0</v>
      </c>
      <c r="F1089" s="57">
        <v>0.1119</v>
      </c>
      <c r="G1089" s="57">
        <v>0.0504</v>
      </c>
      <c r="H1089" s="57" t="s">
        <v>194</v>
      </c>
      <c r="I1089" s="33">
        <f t="shared" si="1"/>
        <v>1.220238095</v>
      </c>
    </row>
    <row r="1090">
      <c r="A1090" s="70">
        <v>44665.0</v>
      </c>
      <c r="B1090" s="57">
        <v>2381.0</v>
      </c>
      <c r="C1090" s="57">
        <v>3.0</v>
      </c>
      <c r="D1090" s="57" t="s">
        <v>178</v>
      </c>
      <c r="E1090" s="57">
        <v>0.0</v>
      </c>
      <c r="F1090" s="57">
        <v>0.1168</v>
      </c>
      <c r="G1090" s="57">
        <v>0.0526</v>
      </c>
      <c r="H1090" s="57" t="s">
        <v>194</v>
      </c>
      <c r="I1090" s="33">
        <f t="shared" si="1"/>
        <v>1.220532319</v>
      </c>
    </row>
    <row r="1091">
      <c r="A1091" s="70">
        <v>44708.0</v>
      </c>
      <c r="B1091" s="57">
        <v>2008.0</v>
      </c>
      <c r="C1091" s="57">
        <v>1.0</v>
      </c>
      <c r="D1091" s="57" t="s">
        <v>178</v>
      </c>
      <c r="E1091" s="57">
        <v>0.0</v>
      </c>
      <c r="F1091" s="57">
        <v>0.191</v>
      </c>
      <c r="G1091" s="57">
        <v>0.086</v>
      </c>
      <c r="H1091" s="57" t="s">
        <v>196</v>
      </c>
      <c r="I1091" s="33">
        <f t="shared" si="1"/>
        <v>1.220930233</v>
      </c>
    </row>
    <row r="1092">
      <c r="A1092" s="70">
        <v>44663.0</v>
      </c>
      <c r="B1092" s="57">
        <v>2343.0</v>
      </c>
      <c r="C1092" s="57">
        <v>2.0</v>
      </c>
      <c r="D1092" s="57" t="s">
        <v>195</v>
      </c>
      <c r="E1092" s="57">
        <v>0.0</v>
      </c>
      <c r="F1092" s="57">
        <v>1.224</v>
      </c>
      <c r="G1092" s="57">
        <v>0.551</v>
      </c>
      <c r="H1092" s="57" t="s">
        <v>198</v>
      </c>
      <c r="I1092" s="33">
        <f t="shared" si="1"/>
        <v>1.221415608</v>
      </c>
    </row>
    <row r="1093">
      <c r="A1093" s="70">
        <v>44665.0</v>
      </c>
      <c r="B1093" s="57">
        <v>2012.0</v>
      </c>
      <c r="C1093" s="57">
        <v>2.0</v>
      </c>
      <c r="D1093" s="57" t="s">
        <v>178</v>
      </c>
      <c r="E1093" s="57">
        <v>0.0</v>
      </c>
      <c r="F1093" s="57">
        <v>1.1387</v>
      </c>
      <c r="G1093" s="57">
        <v>0.5126</v>
      </c>
      <c r="H1093" s="57" t="s">
        <v>194</v>
      </c>
      <c r="I1093" s="33">
        <f t="shared" si="1"/>
        <v>1.221420211</v>
      </c>
    </row>
    <row r="1094">
      <c r="A1094" s="70">
        <v>44706.0</v>
      </c>
      <c r="B1094" s="57">
        <v>2346.0</v>
      </c>
      <c r="C1094" s="57">
        <v>2.0</v>
      </c>
      <c r="D1094" s="57" t="s">
        <v>178</v>
      </c>
      <c r="E1094" s="57">
        <v>0.0</v>
      </c>
      <c r="F1094" s="57">
        <v>0.1133</v>
      </c>
      <c r="G1094" s="57">
        <v>0.051</v>
      </c>
      <c r="H1094" s="57" t="s">
        <v>196</v>
      </c>
      <c r="I1094" s="33">
        <f t="shared" si="1"/>
        <v>1.221568627</v>
      </c>
    </row>
    <row r="1095">
      <c r="A1095" s="70">
        <v>44665.0</v>
      </c>
      <c r="B1095" s="57">
        <v>2007.0</v>
      </c>
      <c r="C1095" s="57">
        <v>2.0</v>
      </c>
      <c r="D1095" s="57" t="s">
        <v>178</v>
      </c>
      <c r="E1095" s="57">
        <v>0.0</v>
      </c>
      <c r="F1095" s="57">
        <v>0.3182</v>
      </c>
      <c r="G1095" s="57">
        <v>0.1432</v>
      </c>
      <c r="H1095" s="57" t="s">
        <v>194</v>
      </c>
      <c r="I1095" s="33">
        <f t="shared" si="1"/>
        <v>1.222067039</v>
      </c>
    </row>
    <row r="1096">
      <c r="A1096" s="70">
        <v>44665.0</v>
      </c>
      <c r="B1096" s="57">
        <v>2367.0</v>
      </c>
      <c r="C1096" s="57">
        <v>1.0</v>
      </c>
      <c r="D1096" s="57" t="s">
        <v>178</v>
      </c>
      <c r="E1096" s="57">
        <v>1.0</v>
      </c>
      <c r="F1096" s="57">
        <v>0.0329</v>
      </c>
      <c r="G1096" s="57">
        <v>0.0148</v>
      </c>
      <c r="H1096" s="57" t="s">
        <v>194</v>
      </c>
      <c r="I1096" s="33">
        <f t="shared" si="1"/>
        <v>1.222972973</v>
      </c>
    </row>
    <row r="1097">
      <c r="A1097" s="70">
        <v>44650.0</v>
      </c>
      <c r="B1097" s="57">
        <v>2378.0</v>
      </c>
      <c r="C1097" s="57">
        <v>3.0</v>
      </c>
      <c r="D1097" s="57" t="s">
        <v>178</v>
      </c>
      <c r="E1097" s="57">
        <v>1.0</v>
      </c>
      <c r="F1097" s="57">
        <v>0.3135</v>
      </c>
      <c r="G1097" s="57">
        <v>0.141</v>
      </c>
      <c r="H1097" s="57" t="s">
        <v>194</v>
      </c>
      <c r="I1097" s="33">
        <f t="shared" si="1"/>
        <v>1.223404255</v>
      </c>
    </row>
    <row r="1098">
      <c r="A1098" s="70">
        <v>44690.0</v>
      </c>
      <c r="B1098" s="57">
        <v>2087.0</v>
      </c>
      <c r="C1098" s="57">
        <v>1.0</v>
      </c>
      <c r="D1098" s="57" t="s">
        <v>178</v>
      </c>
      <c r="E1098" s="57">
        <v>1.0</v>
      </c>
      <c r="F1098" s="57">
        <v>0.2468</v>
      </c>
      <c r="G1098" s="72">
        <v>0.111</v>
      </c>
      <c r="I1098" s="33">
        <f t="shared" si="1"/>
        <v>1.223423423</v>
      </c>
    </row>
    <row r="1099">
      <c r="A1099" s="70">
        <v>44708.0</v>
      </c>
      <c r="B1099" s="57">
        <v>2092.0</v>
      </c>
      <c r="C1099" s="57">
        <v>2.0</v>
      </c>
      <c r="D1099" s="57" t="s">
        <v>178</v>
      </c>
      <c r="E1099" s="57">
        <v>1.0</v>
      </c>
      <c r="F1099" s="57">
        <v>0.169</v>
      </c>
      <c r="G1099" s="57">
        <v>0.076</v>
      </c>
      <c r="H1099" s="57" t="s">
        <v>196</v>
      </c>
      <c r="I1099" s="33">
        <f t="shared" si="1"/>
        <v>1.223684211</v>
      </c>
    </row>
    <row r="1100">
      <c r="A1100" s="70">
        <v>44708.0</v>
      </c>
      <c r="B1100" s="57">
        <v>2013.0</v>
      </c>
      <c r="C1100" s="57">
        <v>1.0</v>
      </c>
      <c r="D1100" s="57" t="s">
        <v>195</v>
      </c>
      <c r="E1100" s="57">
        <v>0.0</v>
      </c>
      <c r="F1100" s="57">
        <v>0.7073</v>
      </c>
      <c r="G1100" s="57">
        <v>0.318</v>
      </c>
      <c r="H1100" s="57" t="s">
        <v>196</v>
      </c>
      <c r="I1100" s="33">
        <f t="shared" si="1"/>
        <v>1.224213836</v>
      </c>
    </row>
    <row r="1101">
      <c r="A1101" s="70">
        <v>44635.0</v>
      </c>
      <c r="B1101" s="57">
        <v>2026.0</v>
      </c>
      <c r="C1101" s="57">
        <v>1.0</v>
      </c>
      <c r="D1101" s="57" t="s">
        <v>195</v>
      </c>
      <c r="E1101" s="57" t="s">
        <v>60</v>
      </c>
      <c r="F1101" s="57">
        <v>2.311</v>
      </c>
      <c r="G1101" s="57">
        <v>1.039</v>
      </c>
      <c r="H1101" s="57" t="s">
        <v>197</v>
      </c>
      <c r="I1101" s="33">
        <f t="shared" si="1"/>
        <v>1.22425409</v>
      </c>
    </row>
    <row r="1102">
      <c r="A1102" s="70">
        <v>44708.0</v>
      </c>
      <c r="B1102" s="57">
        <v>2085.0</v>
      </c>
      <c r="C1102" s="57">
        <v>2.0</v>
      </c>
      <c r="D1102" s="57" t="s">
        <v>178</v>
      </c>
      <c r="E1102" s="57">
        <v>0.0</v>
      </c>
      <c r="F1102" s="57">
        <v>0.178</v>
      </c>
      <c r="G1102" s="57">
        <v>0.08</v>
      </c>
      <c r="H1102" s="57" t="s">
        <v>196</v>
      </c>
      <c r="I1102" s="33">
        <f t="shared" si="1"/>
        <v>1.225</v>
      </c>
    </row>
    <row r="1103">
      <c r="A1103" s="70">
        <v>44708.0</v>
      </c>
      <c r="B1103" s="57">
        <v>2085.0</v>
      </c>
      <c r="C1103" s="57">
        <v>1.0</v>
      </c>
      <c r="D1103" s="57" t="s">
        <v>178</v>
      </c>
      <c r="E1103" s="57">
        <v>0.0</v>
      </c>
      <c r="F1103" s="57">
        <v>0.069</v>
      </c>
      <c r="G1103" s="57">
        <v>0.031</v>
      </c>
      <c r="H1103" s="57" t="s">
        <v>196</v>
      </c>
      <c r="I1103" s="33">
        <f t="shared" si="1"/>
        <v>1.225806452</v>
      </c>
    </row>
    <row r="1104">
      <c r="A1104" s="70">
        <v>44665.0</v>
      </c>
      <c r="B1104" s="57">
        <v>2012.0</v>
      </c>
      <c r="C1104" s="57">
        <v>1.0</v>
      </c>
      <c r="D1104" s="57" t="s">
        <v>195</v>
      </c>
      <c r="E1104" s="57">
        <v>0.0</v>
      </c>
      <c r="F1104" s="57">
        <v>1.1115</v>
      </c>
      <c r="G1104" s="57">
        <v>0.4992</v>
      </c>
      <c r="H1104" s="57" t="s">
        <v>194</v>
      </c>
      <c r="I1104" s="33">
        <f t="shared" si="1"/>
        <v>1.2265625</v>
      </c>
    </row>
    <row r="1105">
      <c r="A1105" s="70">
        <v>44662.0</v>
      </c>
      <c r="B1105" s="57">
        <v>2085.0</v>
      </c>
      <c r="C1105" s="57">
        <v>1.0</v>
      </c>
      <c r="D1105" s="57" t="s">
        <v>195</v>
      </c>
      <c r="E1105" s="57">
        <v>0.0</v>
      </c>
      <c r="F1105" s="57">
        <v>1.2853</v>
      </c>
      <c r="G1105" s="57">
        <v>0.577</v>
      </c>
      <c r="H1105" s="57" t="s">
        <v>194</v>
      </c>
      <c r="I1105" s="33">
        <f t="shared" si="1"/>
        <v>1.227556326</v>
      </c>
    </row>
    <row r="1106">
      <c r="A1106" s="70">
        <v>44706.0</v>
      </c>
      <c r="B1106" s="57">
        <v>2021.0</v>
      </c>
      <c r="C1106" s="57">
        <v>1.0</v>
      </c>
      <c r="D1106" s="57" t="s">
        <v>178</v>
      </c>
      <c r="E1106" s="57">
        <v>0.0</v>
      </c>
      <c r="F1106" s="57">
        <v>0.1382</v>
      </c>
      <c r="G1106" s="57">
        <v>0.062</v>
      </c>
      <c r="H1106" s="57" t="s">
        <v>196</v>
      </c>
      <c r="I1106" s="33">
        <f t="shared" si="1"/>
        <v>1.229032258</v>
      </c>
    </row>
    <row r="1107">
      <c r="A1107" s="70">
        <v>44650.0</v>
      </c>
      <c r="B1107" s="57">
        <v>2343.0</v>
      </c>
      <c r="C1107" s="57">
        <v>3.0</v>
      </c>
      <c r="D1107" s="57" t="s">
        <v>178</v>
      </c>
      <c r="E1107" s="57">
        <v>1.0</v>
      </c>
      <c r="F1107" s="57">
        <v>0.1293</v>
      </c>
      <c r="G1107" s="57">
        <v>0.058</v>
      </c>
      <c r="H1107" s="57" t="s">
        <v>194</v>
      </c>
      <c r="I1107" s="33">
        <f t="shared" si="1"/>
        <v>1.229310345</v>
      </c>
    </row>
    <row r="1108">
      <c r="A1108" s="70">
        <v>44690.0</v>
      </c>
      <c r="B1108" s="57">
        <v>2026.0</v>
      </c>
      <c r="C1108" s="57">
        <v>2.0</v>
      </c>
      <c r="D1108" s="57" t="s">
        <v>178</v>
      </c>
      <c r="E1108" s="57">
        <v>0.0</v>
      </c>
      <c r="F1108" s="57">
        <v>0.3642</v>
      </c>
      <c r="G1108" s="57">
        <v>0.1633</v>
      </c>
      <c r="I1108" s="33">
        <f t="shared" si="1"/>
        <v>1.230251072</v>
      </c>
    </row>
    <row r="1109">
      <c r="A1109" s="70">
        <v>44690.0</v>
      </c>
      <c r="B1109" s="57">
        <v>2087.0</v>
      </c>
      <c r="C1109" s="57">
        <v>3.0</v>
      </c>
      <c r="D1109" s="57" t="s">
        <v>195</v>
      </c>
      <c r="E1109" s="57">
        <v>0.0</v>
      </c>
      <c r="F1109" s="72">
        <v>2.509</v>
      </c>
      <c r="G1109" s="57">
        <v>1.1249</v>
      </c>
      <c r="I1109" s="33">
        <f t="shared" si="1"/>
        <v>1.230420482</v>
      </c>
    </row>
    <row r="1110">
      <c r="A1110" s="70">
        <v>44708.0</v>
      </c>
      <c r="B1110" s="57">
        <v>2090.0</v>
      </c>
      <c r="C1110" s="57">
        <v>1.0</v>
      </c>
      <c r="D1110" s="57" t="s">
        <v>178</v>
      </c>
      <c r="E1110" s="57">
        <v>0.0</v>
      </c>
      <c r="F1110" s="57">
        <v>0.058</v>
      </c>
      <c r="G1110" s="57">
        <v>0.026</v>
      </c>
      <c r="H1110" s="57" t="s">
        <v>196</v>
      </c>
      <c r="I1110" s="33">
        <f t="shared" si="1"/>
        <v>1.230769231</v>
      </c>
    </row>
    <row r="1111">
      <c r="A1111" s="70">
        <v>44690.0</v>
      </c>
      <c r="B1111" s="57">
        <v>2080.0</v>
      </c>
      <c r="C1111" s="57">
        <v>1.0</v>
      </c>
      <c r="D1111" s="57" t="s">
        <v>195</v>
      </c>
      <c r="E1111" s="57">
        <v>0.0</v>
      </c>
      <c r="F1111" s="57">
        <v>1.7455</v>
      </c>
      <c r="G1111" s="57">
        <v>0.7823</v>
      </c>
      <c r="I1111" s="33">
        <f t="shared" si="1"/>
        <v>1.231241212</v>
      </c>
    </row>
    <row r="1112">
      <c r="A1112" s="70">
        <v>44704.0</v>
      </c>
      <c r="B1112" s="57">
        <v>2022.0</v>
      </c>
      <c r="C1112" s="57">
        <v>3.0</v>
      </c>
      <c r="D1112" s="57" t="s">
        <v>178</v>
      </c>
      <c r="E1112" s="57">
        <v>0.0</v>
      </c>
      <c r="F1112" s="57">
        <v>0.0357</v>
      </c>
      <c r="G1112" s="57">
        <v>0.016</v>
      </c>
      <c r="I1112" s="33">
        <f t="shared" si="1"/>
        <v>1.23125</v>
      </c>
    </row>
    <row r="1113">
      <c r="A1113" s="70">
        <v>44708.0</v>
      </c>
      <c r="B1113" s="57">
        <v>2089.0</v>
      </c>
      <c r="C1113" s="57">
        <v>2.0</v>
      </c>
      <c r="D1113" s="57" t="s">
        <v>178</v>
      </c>
      <c r="E1113" s="57">
        <v>0.0</v>
      </c>
      <c r="F1113" s="57">
        <v>0.442</v>
      </c>
      <c r="G1113" s="57">
        <v>0.198</v>
      </c>
      <c r="H1113" s="57" t="s">
        <v>196</v>
      </c>
      <c r="I1113" s="33">
        <f t="shared" si="1"/>
        <v>1.232323232</v>
      </c>
    </row>
    <row r="1114">
      <c r="A1114" s="70">
        <v>44665.0</v>
      </c>
      <c r="B1114" s="57">
        <v>2025.0</v>
      </c>
      <c r="C1114" s="57">
        <v>2.0</v>
      </c>
      <c r="D1114" s="57" t="s">
        <v>178</v>
      </c>
      <c r="E1114" s="57">
        <v>0.0</v>
      </c>
      <c r="F1114" s="57">
        <v>0.0568</v>
      </c>
      <c r="G1114" s="57">
        <v>0.0254</v>
      </c>
      <c r="H1114" s="57" t="s">
        <v>194</v>
      </c>
      <c r="I1114" s="33">
        <f t="shared" si="1"/>
        <v>1.236220472</v>
      </c>
    </row>
    <row r="1115">
      <c r="A1115" s="70">
        <v>44685.0</v>
      </c>
      <c r="B1115" s="57">
        <v>2371.0</v>
      </c>
      <c r="C1115" s="57">
        <v>1.0</v>
      </c>
      <c r="D1115" s="57" t="s">
        <v>178</v>
      </c>
      <c r="E1115" s="57">
        <v>0.0</v>
      </c>
      <c r="F1115" s="57">
        <v>0.2115</v>
      </c>
      <c r="G1115" s="57">
        <v>0.0945</v>
      </c>
      <c r="I1115" s="33">
        <f t="shared" si="1"/>
        <v>1.238095238</v>
      </c>
    </row>
    <row r="1116">
      <c r="A1116" s="70">
        <v>44685.0</v>
      </c>
      <c r="B1116" s="57">
        <v>2370.0</v>
      </c>
      <c r="C1116" s="57">
        <v>1.0</v>
      </c>
      <c r="D1116" s="57" t="s">
        <v>178</v>
      </c>
      <c r="E1116" s="57">
        <v>0.0</v>
      </c>
      <c r="F1116" s="57">
        <v>0.0428</v>
      </c>
      <c r="G1116" s="57">
        <v>0.0191</v>
      </c>
      <c r="I1116" s="33">
        <f t="shared" si="1"/>
        <v>1.240837696</v>
      </c>
    </row>
    <row r="1117">
      <c r="A1117" s="70">
        <v>44706.0</v>
      </c>
      <c r="B1117" s="57">
        <v>2380.0</v>
      </c>
      <c r="C1117" s="57">
        <v>3.0</v>
      </c>
      <c r="D1117" s="57" t="s">
        <v>178</v>
      </c>
      <c r="E1117" s="57">
        <v>0.0</v>
      </c>
      <c r="F1117" s="57">
        <v>0.0381</v>
      </c>
      <c r="G1117" s="57">
        <v>0.017</v>
      </c>
      <c r="H1117" s="57" t="s">
        <v>196</v>
      </c>
      <c r="I1117" s="33">
        <f t="shared" si="1"/>
        <v>1.241176471</v>
      </c>
    </row>
    <row r="1118">
      <c r="A1118" s="70">
        <v>44690.0</v>
      </c>
      <c r="B1118" s="57">
        <v>2027.0</v>
      </c>
      <c r="C1118" s="57">
        <v>3.0</v>
      </c>
      <c r="D1118" s="57" t="s">
        <v>178</v>
      </c>
      <c r="E1118" s="57">
        <v>0.0</v>
      </c>
      <c r="F1118" s="57">
        <v>0.2916</v>
      </c>
      <c r="G1118" s="57">
        <v>0.13</v>
      </c>
      <c r="I1118" s="33">
        <f t="shared" si="1"/>
        <v>1.243076923</v>
      </c>
    </row>
    <row r="1119">
      <c r="A1119" s="70">
        <v>44690.0</v>
      </c>
      <c r="B1119" s="57">
        <v>2027.0</v>
      </c>
      <c r="C1119" s="57">
        <v>2.0</v>
      </c>
      <c r="D1119" s="57" t="s">
        <v>178</v>
      </c>
      <c r="E1119" s="57">
        <v>1.0</v>
      </c>
      <c r="F1119" s="57">
        <v>0.1581</v>
      </c>
      <c r="G1119" s="57">
        <v>0.0704</v>
      </c>
      <c r="I1119" s="33">
        <f t="shared" si="1"/>
        <v>1.245738636</v>
      </c>
    </row>
    <row r="1120">
      <c r="A1120" s="70">
        <v>44708.0</v>
      </c>
      <c r="B1120" s="57">
        <v>1478.0</v>
      </c>
      <c r="C1120" s="57">
        <v>3.0</v>
      </c>
      <c r="D1120" s="57" t="s">
        <v>178</v>
      </c>
      <c r="E1120" s="57">
        <v>0.0</v>
      </c>
      <c r="F1120" s="57">
        <v>0.265</v>
      </c>
      <c r="G1120" s="57">
        <v>0.118</v>
      </c>
      <c r="H1120" s="57" t="s">
        <v>196</v>
      </c>
      <c r="I1120" s="33">
        <f t="shared" si="1"/>
        <v>1.245762712</v>
      </c>
    </row>
    <row r="1121">
      <c r="A1121" s="70">
        <v>44635.0</v>
      </c>
      <c r="B1121" s="57">
        <v>2021.0</v>
      </c>
      <c r="C1121" s="57">
        <v>1.0</v>
      </c>
      <c r="D1121" s="57" t="s">
        <v>195</v>
      </c>
      <c r="E1121" s="57">
        <v>0.0</v>
      </c>
      <c r="F1121" s="57">
        <v>2.96</v>
      </c>
      <c r="G1121" s="57">
        <v>1.318</v>
      </c>
      <c r="H1121" s="57" t="s">
        <v>197</v>
      </c>
      <c r="I1121" s="33">
        <f t="shared" si="1"/>
        <v>1.245827011</v>
      </c>
    </row>
    <row r="1122">
      <c r="A1122" s="70">
        <v>44690.0</v>
      </c>
      <c r="B1122" s="57">
        <v>2088.0</v>
      </c>
      <c r="C1122" s="57">
        <v>2.0</v>
      </c>
      <c r="D1122" s="57" t="s">
        <v>178</v>
      </c>
      <c r="E1122" s="57">
        <v>0.0</v>
      </c>
      <c r="F1122" s="57">
        <v>0.0784</v>
      </c>
      <c r="G1122" s="57">
        <v>0.0349</v>
      </c>
      <c r="I1122" s="33">
        <f t="shared" si="1"/>
        <v>1.246418338</v>
      </c>
    </row>
    <row r="1123">
      <c r="A1123" s="70">
        <v>44706.0</v>
      </c>
      <c r="B1123" s="57">
        <v>2020.0</v>
      </c>
      <c r="C1123" s="57">
        <v>3.0</v>
      </c>
      <c r="D1123" s="57" t="s">
        <v>178</v>
      </c>
      <c r="E1123" s="57">
        <v>0.0</v>
      </c>
      <c r="F1123" s="57">
        <v>0.0629</v>
      </c>
      <c r="G1123" s="57">
        <v>0.028</v>
      </c>
      <c r="H1123" s="57" t="s">
        <v>196</v>
      </c>
      <c r="I1123" s="33">
        <f t="shared" si="1"/>
        <v>1.246428571</v>
      </c>
    </row>
    <row r="1124">
      <c r="A1124" s="70">
        <v>44690.0</v>
      </c>
      <c r="B1124" s="57">
        <v>2013.0</v>
      </c>
      <c r="C1124" s="57">
        <v>1.0</v>
      </c>
      <c r="D1124" s="57" t="s">
        <v>178</v>
      </c>
      <c r="E1124" s="57">
        <v>0.0</v>
      </c>
      <c r="F1124" s="57">
        <v>0.0764</v>
      </c>
      <c r="G1124" s="57">
        <v>0.034</v>
      </c>
      <c r="I1124" s="33">
        <f t="shared" si="1"/>
        <v>1.247058824</v>
      </c>
    </row>
    <row r="1125">
      <c r="A1125" s="70">
        <v>44650.0</v>
      </c>
      <c r="B1125" s="57">
        <v>2377.0</v>
      </c>
      <c r="C1125" s="57">
        <v>1.0</v>
      </c>
      <c r="D1125" s="57" t="s">
        <v>178</v>
      </c>
      <c r="E1125" s="57" t="s">
        <v>60</v>
      </c>
      <c r="F1125" s="57">
        <v>0.4339</v>
      </c>
      <c r="G1125" s="57">
        <v>0.193</v>
      </c>
      <c r="H1125" s="57" t="s">
        <v>194</v>
      </c>
      <c r="I1125" s="33">
        <f t="shared" si="1"/>
        <v>1.248186528</v>
      </c>
    </row>
    <row r="1126">
      <c r="A1126" s="70">
        <v>44708.0</v>
      </c>
      <c r="B1126" s="57">
        <v>1478.0</v>
      </c>
      <c r="C1126" s="57">
        <v>1.0</v>
      </c>
      <c r="D1126" s="57" t="s">
        <v>178</v>
      </c>
      <c r="E1126" s="57">
        <v>0.0</v>
      </c>
      <c r="F1126" s="57">
        <v>0.144</v>
      </c>
      <c r="G1126" s="57">
        <v>0.064</v>
      </c>
      <c r="H1126" s="57" t="s">
        <v>196</v>
      </c>
      <c r="I1126" s="33">
        <f t="shared" si="1"/>
        <v>1.25</v>
      </c>
    </row>
    <row r="1127">
      <c r="A1127" s="70">
        <v>44665.0</v>
      </c>
      <c r="B1127" s="57">
        <v>2367.0</v>
      </c>
      <c r="C1127" s="57">
        <v>2.0</v>
      </c>
      <c r="D1127" s="57" t="s">
        <v>195</v>
      </c>
      <c r="E1127" s="57">
        <v>0.0</v>
      </c>
      <c r="F1127" s="57">
        <v>0.6433</v>
      </c>
      <c r="G1127" s="57">
        <v>0.2857</v>
      </c>
      <c r="H1127" s="57" t="s">
        <v>194</v>
      </c>
      <c r="I1127" s="33">
        <f t="shared" si="1"/>
        <v>1.251662583</v>
      </c>
    </row>
    <row r="1128">
      <c r="A1128" s="70">
        <v>44663.0</v>
      </c>
      <c r="B1128" s="57">
        <v>2343.0</v>
      </c>
      <c r="C1128" s="57">
        <v>3.0</v>
      </c>
      <c r="D1128" s="57" t="s">
        <v>195</v>
      </c>
      <c r="E1128" s="57">
        <v>0.0</v>
      </c>
      <c r="F1128" s="57">
        <v>0.984</v>
      </c>
      <c r="G1128" s="57">
        <v>0.437</v>
      </c>
      <c r="H1128" s="57" t="s">
        <v>198</v>
      </c>
      <c r="I1128" s="33">
        <f t="shared" si="1"/>
        <v>1.251716247</v>
      </c>
    </row>
    <row r="1129">
      <c r="A1129" s="70">
        <v>44662.0</v>
      </c>
      <c r="B1129" s="57">
        <v>2086.0</v>
      </c>
      <c r="C1129" s="57">
        <v>2.0</v>
      </c>
      <c r="D1129" s="57" t="s">
        <v>195</v>
      </c>
      <c r="E1129" s="57">
        <v>0.0</v>
      </c>
      <c r="F1129" s="57">
        <v>0.7003</v>
      </c>
      <c r="G1129" s="57">
        <v>0.3109</v>
      </c>
      <c r="H1129" s="57" t="s">
        <v>194</v>
      </c>
      <c r="I1129" s="33">
        <f t="shared" si="1"/>
        <v>1.252492763</v>
      </c>
    </row>
    <row r="1130">
      <c r="A1130" s="70">
        <v>44690.0</v>
      </c>
      <c r="B1130" s="57">
        <v>2027.0</v>
      </c>
      <c r="C1130" s="57">
        <v>2.0</v>
      </c>
      <c r="D1130" s="57" t="s">
        <v>178</v>
      </c>
      <c r="E1130" s="57">
        <v>0.0</v>
      </c>
      <c r="F1130" s="57">
        <v>0.2343</v>
      </c>
      <c r="G1130" s="57">
        <v>0.104</v>
      </c>
      <c r="I1130" s="33">
        <f t="shared" si="1"/>
        <v>1.252884615</v>
      </c>
    </row>
    <row r="1131">
      <c r="A1131" s="70">
        <v>44685.0</v>
      </c>
      <c r="B1131" s="57">
        <v>2383.0</v>
      </c>
      <c r="C1131" s="57">
        <v>3.0</v>
      </c>
      <c r="D1131" s="57" t="s">
        <v>178</v>
      </c>
      <c r="E1131" s="57">
        <v>0.0</v>
      </c>
      <c r="F1131" s="57">
        <v>0.0471</v>
      </c>
      <c r="G1131" s="57">
        <v>0.0209</v>
      </c>
      <c r="I1131" s="33">
        <f t="shared" si="1"/>
        <v>1.253588517</v>
      </c>
    </row>
    <row r="1132">
      <c r="A1132" s="70">
        <v>44665.0</v>
      </c>
      <c r="B1132" s="57">
        <v>2012.0</v>
      </c>
      <c r="C1132" s="57">
        <v>3.0</v>
      </c>
      <c r="D1132" s="57" t="s">
        <v>195</v>
      </c>
      <c r="E1132" s="57">
        <v>0.0</v>
      </c>
      <c r="F1132" s="57">
        <v>0.5889</v>
      </c>
      <c r="G1132" s="57">
        <v>0.2613</v>
      </c>
      <c r="H1132" s="57" t="s">
        <v>194</v>
      </c>
      <c r="I1132" s="33">
        <f t="shared" si="1"/>
        <v>1.253731343</v>
      </c>
    </row>
    <row r="1133">
      <c r="A1133" s="70">
        <v>44665.0</v>
      </c>
      <c r="B1133" s="57">
        <v>2011.0</v>
      </c>
      <c r="C1133" s="57">
        <v>1.0</v>
      </c>
      <c r="D1133" s="57" t="s">
        <v>178</v>
      </c>
      <c r="E1133" s="57">
        <v>1.0</v>
      </c>
      <c r="F1133" s="57">
        <v>0.2529</v>
      </c>
      <c r="G1133" s="57">
        <v>0.1121</v>
      </c>
      <c r="H1133" s="57" t="s">
        <v>194</v>
      </c>
      <c r="I1133" s="33">
        <f t="shared" si="1"/>
        <v>1.256021409</v>
      </c>
    </row>
    <row r="1134">
      <c r="A1134" s="70">
        <v>44665.0</v>
      </c>
      <c r="B1134" s="57">
        <v>2013.0</v>
      </c>
      <c r="C1134" s="57">
        <v>1.0</v>
      </c>
      <c r="D1134" s="57" t="s">
        <v>178</v>
      </c>
      <c r="E1134" s="57">
        <v>1.0</v>
      </c>
      <c r="F1134" s="57">
        <v>0.1424</v>
      </c>
      <c r="G1134" s="57">
        <v>0.0631</v>
      </c>
      <c r="H1134" s="57" t="s">
        <v>194</v>
      </c>
      <c r="I1134" s="33">
        <f t="shared" si="1"/>
        <v>1.256735341</v>
      </c>
    </row>
    <row r="1135">
      <c r="A1135" s="70">
        <v>44650.0</v>
      </c>
      <c r="B1135" s="57">
        <v>2367.0</v>
      </c>
      <c r="C1135" s="57">
        <v>1.0</v>
      </c>
      <c r="D1135" s="57" t="s">
        <v>178</v>
      </c>
      <c r="E1135" s="57">
        <v>1.0</v>
      </c>
      <c r="F1135" s="57">
        <v>0.0903</v>
      </c>
      <c r="G1135" s="57">
        <v>0.04</v>
      </c>
      <c r="H1135" s="57" t="s">
        <v>194</v>
      </c>
      <c r="I1135" s="33">
        <f t="shared" si="1"/>
        <v>1.2575</v>
      </c>
    </row>
    <row r="1136">
      <c r="A1136" s="70">
        <v>44708.0</v>
      </c>
      <c r="B1136" s="57">
        <v>2088.0</v>
      </c>
      <c r="C1136" s="57">
        <v>1.0</v>
      </c>
      <c r="D1136" s="57" t="s">
        <v>178</v>
      </c>
      <c r="E1136" s="57">
        <v>0.0</v>
      </c>
      <c r="F1136" s="57">
        <v>0.0587</v>
      </c>
      <c r="G1136" s="57">
        <v>0.026</v>
      </c>
      <c r="H1136" s="57" t="s">
        <v>196</v>
      </c>
      <c r="I1136" s="33">
        <f t="shared" si="1"/>
        <v>1.257692308</v>
      </c>
    </row>
    <row r="1137">
      <c r="A1137" s="70">
        <v>44706.0</v>
      </c>
      <c r="B1137" s="57">
        <v>2377.0</v>
      </c>
      <c r="C1137" s="57">
        <v>2.0</v>
      </c>
      <c r="D1137" s="57" t="s">
        <v>195</v>
      </c>
      <c r="E1137" s="57">
        <v>0.0</v>
      </c>
      <c r="F1137" s="57">
        <v>0.1378</v>
      </c>
      <c r="G1137" s="57">
        <v>0.061</v>
      </c>
      <c r="H1137" s="57" t="s">
        <v>196</v>
      </c>
      <c r="I1137" s="33">
        <f t="shared" si="1"/>
        <v>1.259016393</v>
      </c>
    </row>
    <row r="1138">
      <c r="A1138" s="70">
        <v>44706.0</v>
      </c>
      <c r="B1138" s="57">
        <v>2009.0</v>
      </c>
      <c r="C1138" s="57">
        <v>1.0</v>
      </c>
      <c r="D1138" s="57" t="s">
        <v>178</v>
      </c>
      <c r="E1138" s="57">
        <v>0.0</v>
      </c>
      <c r="F1138" s="57">
        <v>0.244</v>
      </c>
      <c r="G1138" s="57">
        <v>0.108</v>
      </c>
      <c r="H1138" s="57" t="s">
        <v>196</v>
      </c>
      <c r="I1138" s="33">
        <f t="shared" si="1"/>
        <v>1.259259259</v>
      </c>
    </row>
    <row r="1139">
      <c r="A1139" s="70">
        <v>44690.0</v>
      </c>
      <c r="B1139" s="57">
        <v>2086.0</v>
      </c>
      <c r="C1139" s="57">
        <v>2.0</v>
      </c>
      <c r="D1139" s="57" t="s">
        <v>178</v>
      </c>
      <c r="E1139" s="57">
        <v>1.0</v>
      </c>
      <c r="F1139" s="57">
        <v>0.221</v>
      </c>
      <c r="G1139" s="57">
        <v>0.0978</v>
      </c>
      <c r="I1139" s="33">
        <f t="shared" si="1"/>
        <v>1.259713701</v>
      </c>
    </row>
    <row r="1140">
      <c r="A1140" s="70">
        <v>44704.0</v>
      </c>
      <c r="B1140" s="57">
        <v>2377.0</v>
      </c>
      <c r="C1140" s="57">
        <v>2.0</v>
      </c>
      <c r="D1140" s="57" t="s">
        <v>178</v>
      </c>
      <c r="E1140" s="57">
        <v>0.0</v>
      </c>
      <c r="F1140" s="57">
        <v>0.0656</v>
      </c>
      <c r="G1140" s="57">
        <v>0.029</v>
      </c>
      <c r="I1140" s="33">
        <f t="shared" si="1"/>
        <v>1.262068966</v>
      </c>
    </row>
    <row r="1141">
      <c r="A1141" s="70">
        <v>44685.0</v>
      </c>
      <c r="B1141" s="57">
        <v>2011.0</v>
      </c>
      <c r="C1141" s="57">
        <v>3.0</v>
      </c>
      <c r="D1141" s="57" t="s">
        <v>178</v>
      </c>
      <c r="E1141" s="57">
        <v>0.0</v>
      </c>
      <c r="F1141" s="57">
        <v>0.0824</v>
      </c>
      <c r="G1141" s="57">
        <v>0.0364</v>
      </c>
      <c r="I1141" s="33">
        <f t="shared" si="1"/>
        <v>1.263736264</v>
      </c>
    </row>
    <row r="1142">
      <c r="A1142" s="70">
        <v>44665.0</v>
      </c>
      <c r="B1142" s="57">
        <v>2379.0</v>
      </c>
      <c r="C1142" s="57">
        <v>3.0</v>
      </c>
      <c r="D1142" s="57" t="s">
        <v>178</v>
      </c>
      <c r="E1142" s="57">
        <v>0.0</v>
      </c>
      <c r="F1142" s="57">
        <v>0.1633</v>
      </c>
      <c r="G1142" s="57">
        <v>0.0721</v>
      </c>
      <c r="H1142" s="57" t="s">
        <v>194</v>
      </c>
      <c r="I1142" s="33">
        <f t="shared" si="1"/>
        <v>1.264909847</v>
      </c>
    </row>
    <row r="1143">
      <c r="A1143" s="70">
        <v>44690.0</v>
      </c>
      <c r="B1143" s="57">
        <v>2089.0</v>
      </c>
      <c r="C1143" s="57">
        <v>1.0</v>
      </c>
      <c r="D1143" s="57" t="s">
        <v>195</v>
      </c>
      <c r="E1143" s="57">
        <v>0.0</v>
      </c>
      <c r="F1143" s="57">
        <v>1.1533</v>
      </c>
      <c r="G1143" s="57">
        <v>0.5086</v>
      </c>
      <c r="I1143" s="33">
        <f t="shared" si="1"/>
        <v>1.267597326</v>
      </c>
    </row>
    <row r="1144">
      <c r="A1144" s="70">
        <v>44690.0</v>
      </c>
      <c r="B1144" s="57">
        <v>2088.0</v>
      </c>
      <c r="C1144" s="57">
        <v>2.0</v>
      </c>
      <c r="D1144" s="57" t="s">
        <v>178</v>
      </c>
      <c r="E1144" s="57">
        <v>1.0</v>
      </c>
      <c r="F1144" s="57">
        <v>0.4012</v>
      </c>
      <c r="G1144" s="57">
        <v>0.1769</v>
      </c>
      <c r="I1144" s="33">
        <f t="shared" si="1"/>
        <v>1.267947993</v>
      </c>
    </row>
    <row r="1145">
      <c r="A1145" s="70">
        <v>44706.0</v>
      </c>
      <c r="B1145" s="57">
        <v>2378.0</v>
      </c>
      <c r="C1145" s="57">
        <v>2.0</v>
      </c>
      <c r="D1145" s="57" t="s">
        <v>178</v>
      </c>
      <c r="E1145" s="57">
        <v>0.0</v>
      </c>
      <c r="F1145" s="57">
        <v>0.227</v>
      </c>
      <c r="G1145" s="57">
        <v>0.1</v>
      </c>
      <c r="H1145" s="57" t="s">
        <v>196</v>
      </c>
      <c r="I1145" s="33">
        <f t="shared" si="1"/>
        <v>1.27</v>
      </c>
    </row>
    <row r="1146">
      <c r="A1146" s="70">
        <v>44662.0</v>
      </c>
      <c r="B1146" s="57">
        <v>2087.0</v>
      </c>
      <c r="C1146" s="57">
        <v>1.0</v>
      </c>
      <c r="D1146" s="57" t="s">
        <v>195</v>
      </c>
      <c r="E1146" s="57">
        <v>0.0</v>
      </c>
      <c r="F1146" s="57">
        <v>1.0511</v>
      </c>
      <c r="G1146" s="57">
        <v>0.463</v>
      </c>
      <c r="H1146" s="57" t="s">
        <v>194</v>
      </c>
      <c r="I1146" s="33">
        <f t="shared" si="1"/>
        <v>1.270194384</v>
      </c>
    </row>
    <row r="1147">
      <c r="A1147" s="70">
        <v>44685.0</v>
      </c>
      <c r="B1147" s="57">
        <v>2378.0</v>
      </c>
      <c r="C1147" s="57">
        <v>1.0</v>
      </c>
      <c r="D1147" s="57" t="s">
        <v>178</v>
      </c>
      <c r="E1147" s="57">
        <v>0.0</v>
      </c>
      <c r="F1147" s="57">
        <v>0.0722</v>
      </c>
      <c r="G1147" s="57">
        <v>0.0318</v>
      </c>
      <c r="I1147" s="33">
        <f t="shared" si="1"/>
        <v>1.270440252</v>
      </c>
    </row>
    <row r="1148">
      <c r="A1148" s="70">
        <v>44663.0</v>
      </c>
      <c r="B1148" s="57">
        <v>2354.0</v>
      </c>
      <c r="C1148" s="57">
        <v>3.0</v>
      </c>
      <c r="D1148" s="57" t="s">
        <v>178</v>
      </c>
      <c r="E1148" s="57">
        <v>1.0</v>
      </c>
      <c r="F1148" s="57">
        <v>0.277</v>
      </c>
      <c r="G1148" s="57">
        <v>0.122</v>
      </c>
      <c r="H1148" s="57" t="s">
        <v>198</v>
      </c>
      <c r="I1148" s="33">
        <f t="shared" si="1"/>
        <v>1.270491803</v>
      </c>
    </row>
    <row r="1149">
      <c r="A1149" s="70">
        <v>44665.0</v>
      </c>
      <c r="B1149" s="57">
        <v>2351.0</v>
      </c>
      <c r="C1149" s="57">
        <v>1.0</v>
      </c>
      <c r="D1149" s="57" t="s">
        <v>195</v>
      </c>
      <c r="E1149" s="57">
        <v>0.0</v>
      </c>
      <c r="F1149" s="57">
        <v>0.4561</v>
      </c>
      <c r="G1149" s="57">
        <v>0.2008</v>
      </c>
      <c r="H1149" s="57" t="s">
        <v>194</v>
      </c>
      <c r="I1149" s="33">
        <f t="shared" si="1"/>
        <v>1.271414343</v>
      </c>
    </row>
    <row r="1150">
      <c r="A1150" s="70">
        <v>44706.0</v>
      </c>
      <c r="B1150" s="57">
        <v>2379.0</v>
      </c>
      <c r="C1150" s="57">
        <v>2.0</v>
      </c>
      <c r="D1150" s="57" t="s">
        <v>178</v>
      </c>
      <c r="E1150" s="57">
        <v>0.0</v>
      </c>
      <c r="F1150" s="57">
        <v>0.1091</v>
      </c>
      <c r="G1150" s="57">
        <v>0.048</v>
      </c>
      <c r="H1150" s="57" t="s">
        <v>196</v>
      </c>
      <c r="I1150" s="33">
        <f t="shared" si="1"/>
        <v>1.272916667</v>
      </c>
    </row>
    <row r="1151">
      <c r="A1151" s="70">
        <v>44650.0</v>
      </c>
      <c r="B1151" s="57">
        <v>2360.0</v>
      </c>
      <c r="C1151" s="57">
        <v>3.0</v>
      </c>
      <c r="D1151" s="57" t="s">
        <v>195</v>
      </c>
      <c r="E1151" s="57" t="s">
        <v>60</v>
      </c>
      <c r="F1151" s="57">
        <v>1.2668</v>
      </c>
      <c r="G1151" s="57">
        <v>0.557</v>
      </c>
      <c r="H1151" s="57" t="s">
        <v>194</v>
      </c>
      <c r="I1151" s="33">
        <f t="shared" si="1"/>
        <v>1.27432675</v>
      </c>
    </row>
    <row r="1152">
      <c r="A1152" s="70">
        <v>44663.0</v>
      </c>
      <c r="B1152" s="57">
        <v>2346.0</v>
      </c>
      <c r="C1152" s="57">
        <v>1.0</v>
      </c>
      <c r="D1152" s="57" t="s">
        <v>195</v>
      </c>
      <c r="E1152" s="57">
        <v>0.0</v>
      </c>
      <c r="F1152" s="57">
        <v>0.978</v>
      </c>
      <c r="G1152" s="57">
        <v>0.43</v>
      </c>
      <c r="H1152" s="57" t="s">
        <v>198</v>
      </c>
      <c r="I1152" s="33">
        <f t="shared" si="1"/>
        <v>1.274418605</v>
      </c>
    </row>
    <row r="1153">
      <c r="A1153" s="70">
        <v>44650.0</v>
      </c>
      <c r="B1153" s="57">
        <v>2364.0</v>
      </c>
      <c r="C1153" s="57">
        <v>2.0</v>
      </c>
      <c r="D1153" s="57" t="s">
        <v>195</v>
      </c>
      <c r="E1153" s="57" t="s">
        <v>60</v>
      </c>
      <c r="F1153" s="57">
        <v>1.1874</v>
      </c>
      <c r="G1153" s="57">
        <v>0.522</v>
      </c>
      <c r="H1153" s="57" t="s">
        <v>194</v>
      </c>
      <c r="I1153" s="33">
        <f t="shared" si="1"/>
        <v>1.274712644</v>
      </c>
    </row>
    <row r="1154">
      <c r="A1154" s="70">
        <v>44706.0</v>
      </c>
      <c r="B1154" s="57">
        <v>2382.0</v>
      </c>
      <c r="C1154" s="57">
        <v>1.0</v>
      </c>
      <c r="D1154" s="57" t="s">
        <v>178</v>
      </c>
      <c r="E1154" s="57">
        <v>0.0</v>
      </c>
      <c r="F1154" s="57">
        <v>0.0453</v>
      </c>
      <c r="G1154" s="57">
        <v>0.0199</v>
      </c>
      <c r="H1154" s="57" t="s">
        <v>196</v>
      </c>
      <c r="I1154" s="33">
        <f t="shared" si="1"/>
        <v>1.27638191</v>
      </c>
    </row>
    <row r="1155">
      <c r="A1155" s="70">
        <v>44650.0</v>
      </c>
      <c r="B1155" s="57">
        <v>2343.0</v>
      </c>
      <c r="C1155" s="57">
        <v>2.0</v>
      </c>
      <c r="D1155" s="57" t="s">
        <v>178</v>
      </c>
      <c r="E1155" s="57">
        <v>1.0</v>
      </c>
      <c r="F1155" s="57">
        <v>0.2028</v>
      </c>
      <c r="G1155" s="57">
        <v>0.089</v>
      </c>
      <c r="H1155" s="57" t="s">
        <v>194</v>
      </c>
      <c r="I1155" s="33">
        <f t="shared" si="1"/>
        <v>1.278651685</v>
      </c>
    </row>
    <row r="1156">
      <c r="A1156" s="70">
        <v>44665.0</v>
      </c>
      <c r="B1156" s="57">
        <v>2383.0</v>
      </c>
      <c r="C1156" s="57">
        <v>1.0</v>
      </c>
      <c r="D1156" s="57" t="s">
        <v>178</v>
      </c>
      <c r="E1156" s="57">
        <v>0.0</v>
      </c>
      <c r="F1156" s="57">
        <v>0.093</v>
      </c>
      <c r="G1156" s="57">
        <v>0.0408</v>
      </c>
      <c r="H1156" s="57" t="s">
        <v>194</v>
      </c>
      <c r="I1156" s="33">
        <f t="shared" si="1"/>
        <v>1.279411765</v>
      </c>
    </row>
    <row r="1157">
      <c r="A1157" s="70">
        <v>44665.0</v>
      </c>
      <c r="B1157" s="57">
        <v>2360.0</v>
      </c>
      <c r="C1157" s="57">
        <v>1.0</v>
      </c>
      <c r="D1157" s="57" t="s">
        <v>178</v>
      </c>
      <c r="E1157" s="57">
        <v>0.0</v>
      </c>
      <c r="F1157" s="57">
        <v>0.114</v>
      </c>
      <c r="G1157" s="57">
        <v>0.05</v>
      </c>
      <c r="H1157" s="57" t="s">
        <v>194</v>
      </c>
      <c r="I1157" s="33">
        <f t="shared" si="1"/>
        <v>1.28</v>
      </c>
    </row>
    <row r="1158">
      <c r="A1158" s="70">
        <v>44708.0</v>
      </c>
      <c r="B1158" s="57">
        <v>2092.0</v>
      </c>
      <c r="C1158" s="57">
        <v>2.0</v>
      </c>
      <c r="D1158" s="57" t="s">
        <v>178</v>
      </c>
      <c r="E1158" s="57">
        <v>0.0</v>
      </c>
      <c r="F1158" s="57">
        <v>0.057</v>
      </c>
      <c r="G1158" s="57">
        <v>0.025</v>
      </c>
      <c r="H1158" s="57" t="s">
        <v>196</v>
      </c>
      <c r="I1158" s="33">
        <f t="shared" si="1"/>
        <v>1.28</v>
      </c>
    </row>
    <row r="1159">
      <c r="A1159" s="70">
        <v>44650.0</v>
      </c>
      <c r="B1159" s="57">
        <v>2369.0</v>
      </c>
      <c r="C1159" s="57">
        <v>3.0</v>
      </c>
      <c r="D1159" s="57" t="s">
        <v>178</v>
      </c>
      <c r="E1159" s="57">
        <v>1.0</v>
      </c>
      <c r="F1159" s="57">
        <v>0.1551</v>
      </c>
      <c r="G1159" s="57">
        <v>0.068</v>
      </c>
      <c r="H1159" s="57" t="s">
        <v>194</v>
      </c>
      <c r="I1159" s="33">
        <f t="shared" si="1"/>
        <v>1.280882353</v>
      </c>
    </row>
    <row r="1160">
      <c r="A1160" s="70">
        <v>44635.0</v>
      </c>
      <c r="B1160" s="57">
        <v>2378.0</v>
      </c>
      <c r="C1160" s="57">
        <v>1.0</v>
      </c>
      <c r="D1160" s="57" t="s">
        <v>195</v>
      </c>
      <c r="E1160" s="57">
        <v>0.0</v>
      </c>
      <c r="F1160" s="57">
        <v>2.656</v>
      </c>
      <c r="G1160" s="57">
        <v>1.164</v>
      </c>
      <c r="H1160" s="57" t="s">
        <v>197</v>
      </c>
      <c r="I1160" s="33">
        <f t="shared" si="1"/>
        <v>1.281786942</v>
      </c>
    </row>
    <row r="1161">
      <c r="A1161" s="70">
        <v>44650.0</v>
      </c>
      <c r="B1161" s="57">
        <v>2367.0</v>
      </c>
      <c r="C1161" s="57">
        <v>1.0</v>
      </c>
      <c r="D1161" s="57" t="s">
        <v>178</v>
      </c>
      <c r="E1161" s="57">
        <v>1.0</v>
      </c>
      <c r="F1161" s="57">
        <v>0.2168</v>
      </c>
      <c r="G1161" s="57">
        <v>0.095</v>
      </c>
      <c r="H1161" s="57" t="s">
        <v>194</v>
      </c>
      <c r="I1161" s="33">
        <f t="shared" si="1"/>
        <v>1.282105263</v>
      </c>
    </row>
    <row r="1162">
      <c r="A1162" s="70">
        <v>44665.0</v>
      </c>
      <c r="B1162" s="57">
        <v>2381.0</v>
      </c>
      <c r="C1162" s="57">
        <v>3.0</v>
      </c>
      <c r="D1162" s="57" t="s">
        <v>178</v>
      </c>
      <c r="E1162" s="57">
        <v>1.0</v>
      </c>
      <c r="F1162" s="57">
        <v>0.2095</v>
      </c>
      <c r="G1162" s="57">
        <v>0.0918</v>
      </c>
      <c r="H1162" s="57" t="s">
        <v>194</v>
      </c>
      <c r="I1162" s="33">
        <f t="shared" si="1"/>
        <v>1.282135076</v>
      </c>
    </row>
    <row r="1163">
      <c r="A1163" s="70">
        <v>44650.0</v>
      </c>
      <c r="B1163" s="57">
        <v>2375.0</v>
      </c>
      <c r="C1163" s="57">
        <v>2.0</v>
      </c>
      <c r="D1163" s="57" t="s">
        <v>178</v>
      </c>
      <c r="E1163" s="57">
        <v>1.0</v>
      </c>
      <c r="F1163" s="57">
        <v>0.1027</v>
      </c>
      <c r="G1163" s="57">
        <v>0.045</v>
      </c>
      <c r="H1163" s="57" t="s">
        <v>194</v>
      </c>
      <c r="I1163" s="33">
        <f t="shared" si="1"/>
        <v>1.282222222</v>
      </c>
    </row>
    <row r="1164">
      <c r="A1164" s="70">
        <v>44690.0</v>
      </c>
      <c r="B1164" s="57">
        <v>2088.0</v>
      </c>
      <c r="C1164" s="57">
        <v>1.0</v>
      </c>
      <c r="D1164" s="57" t="s">
        <v>178</v>
      </c>
      <c r="E1164" s="57">
        <v>0.0</v>
      </c>
      <c r="F1164" s="57">
        <v>0.1365</v>
      </c>
      <c r="G1164" s="57">
        <v>0.0598</v>
      </c>
      <c r="I1164" s="33">
        <f t="shared" si="1"/>
        <v>1.282608696</v>
      </c>
    </row>
    <row r="1165">
      <c r="A1165" s="70">
        <v>44650.0</v>
      </c>
      <c r="B1165" s="57">
        <v>2375.0</v>
      </c>
      <c r="C1165" s="57">
        <v>1.0</v>
      </c>
      <c r="D1165" s="57" t="s">
        <v>178</v>
      </c>
      <c r="E1165" s="57">
        <v>1.0</v>
      </c>
      <c r="F1165" s="57">
        <v>0.0662</v>
      </c>
      <c r="G1165" s="57">
        <v>0.029</v>
      </c>
      <c r="H1165" s="57" t="s">
        <v>194</v>
      </c>
      <c r="I1165" s="33">
        <f t="shared" si="1"/>
        <v>1.282758621</v>
      </c>
    </row>
    <row r="1166">
      <c r="A1166" s="70">
        <v>44650.0</v>
      </c>
      <c r="B1166" s="57">
        <v>2364.0</v>
      </c>
      <c r="C1166" s="57">
        <v>2.0</v>
      </c>
      <c r="D1166" s="57" t="s">
        <v>178</v>
      </c>
      <c r="E1166" s="57">
        <v>1.0</v>
      </c>
      <c r="F1166" s="57">
        <v>0.2924</v>
      </c>
      <c r="G1166" s="57">
        <v>0.128</v>
      </c>
      <c r="H1166" s="57" t="s">
        <v>194</v>
      </c>
      <c r="I1166" s="33">
        <f t="shared" si="1"/>
        <v>1.284375</v>
      </c>
    </row>
    <row r="1167">
      <c r="A1167" s="70">
        <v>44665.0</v>
      </c>
      <c r="B1167" s="57">
        <v>2005.0</v>
      </c>
      <c r="C1167" s="57">
        <v>1.0</v>
      </c>
      <c r="D1167" s="57" t="s">
        <v>178</v>
      </c>
      <c r="E1167" s="57">
        <v>0.0</v>
      </c>
      <c r="F1167" s="57">
        <v>0.3585</v>
      </c>
      <c r="G1167" s="57">
        <v>0.1569</v>
      </c>
      <c r="H1167" s="57" t="s">
        <v>194</v>
      </c>
      <c r="I1167" s="33">
        <f t="shared" si="1"/>
        <v>1.284894837</v>
      </c>
    </row>
    <row r="1168">
      <c r="A1168" s="70">
        <v>44663.0</v>
      </c>
      <c r="B1168" s="57">
        <v>2346.0</v>
      </c>
      <c r="C1168" s="57">
        <v>3.0</v>
      </c>
      <c r="D1168" s="57" t="s">
        <v>195</v>
      </c>
      <c r="E1168" s="57">
        <v>0.0</v>
      </c>
      <c r="F1168" s="57">
        <v>0.569</v>
      </c>
      <c r="G1168" s="57">
        <v>0.249</v>
      </c>
      <c r="H1168" s="57" t="s">
        <v>198</v>
      </c>
      <c r="I1168" s="33">
        <f t="shared" si="1"/>
        <v>1.285140562</v>
      </c>
    </row>
    <row r="1169">
      <c r="A1169" s="70">
        <v>44708.0</v>
      </c>
      <c r="B1169" s="57">
        <v>2091.0</v>
      </c>
      <c r="C1169" s="57">
        <v>3.0</v>
      </c>
      <c r="D1169" s="57" t="s">
        <v>178</v>
      </c>
      <c r="E1169" s="57">
        <v>0.0</v>
      </c>
      <c r="F1169" s="57">
        <v>0.0709</v>
      </c>
      <c r="G1169" s="57">
        <v>0.031</v>
      </c>
      <c r="H1169" s="57" t="s">
        <v>196</v>
      </c>
      <c r="I1169" s="33">
        <f t="shared" si="1"/>
        <v>1.287096774</v>
      </c>
    </row>
    <row r="1170">
      <c r="A1170" s="70">
        <v>44650.0</v>
      </c>
      <c r="B1170" s="57">
        <v>2372.0</v>
      </c>
      <c r="C1170" s="57">
        <v>2.0</v>
      </c>
      <c r="D1170" s="57" t="s">
        <v>178</v>
      </c>
      <c r="E1170" s="57">
        <v>1.0</v>
      </c>
      <c r="F1170" s="57">
        <v>0.1145</v>
      </c>
      <c r="G1170" s="57">
        <v>0.05</v>
      </c>
      <c r="H1170" s="57" t="s">
        <v>194</v>
      </c>
      <c r="I1170" s="33">
        <f t="shared" si="1"/>
        <v>1.29</v>
      </c>
    </row>
    <row r="1171">
      <c r="A1171" s="70">
        <v>44635.0</v>
      </c>
      <c r="B1171" s="57">
        <v>2007.0</v>
      </c>
      <c r="C1171" s="57">
        <v>1.0</v>
      </c>
      <c r="D1171" s="57" t="s">
        <v>195</v>
      </c>
      <c r="E1171" s="57">
        <v>0.0</v>
      </c>
      <c r="F1171" s="57">
        <v>1.867</v>
      </c>
      <c r="G1171" s="57">
        <v>0.815</v>
      </c>
      <c r="H1171" s="57" t="s">
        <v>197</v>
      </c>
      <c r="I1171" s="33">
        <f t="shared" si="1"/>
        <v>1.290797546</v>
      </c>
    </row>
    <row r="1172">
      <c r="A1172" s="70">
        <v>44685.0</v>
      </c>
      <c r="B1172" s="57">
        <v>2375.0</v>
      </c>
      <c r="C1172" s="57">
        <v>3.0</v>
      </c>
      <c r="D1172" s="57" t="s">
        <v>178</v>
      </c>
      <c r="E1172" s="57">
        <v>0.0</v>
      </c>
      <c r="F1172" s="57">
        <v>0.1904</v>
      </c>
      <c r="G1172" s="57">
        <v>0.0831</v>
      </c>
      <c r="I1172" s="33">
        <f t="shared" si="1"/>
        <v>1.291215403</v>
      </c>
    </row>
    <row r="1173">
      <c r="A1173" s="70">
        <v>44706.0</v>
      </c>
      <c r="B1173" s="57">
        <v>2375.0</v>
      </c>
      <c r="C1173" s="57">
        <v>3.0</v>
      </c>
      <c r="D1173" s="57" t="s">
        <v>178</v>
      </c>
      <c r="E1173" s="57">
        <v>0.0</v>
      </c>
      <c r="F1173" s="57">
        <v>0.1352</v>
      </c>
      <c r="G1173" s="57">
        <v>0.059</v>
      </c>
      <c r="H1173" s="57" t="s">
        <v>196</v>
      </c>
      <c r="I1173" s="33">
        <f t="shared" si="1"/>
        <v>1.291525424</v>
      </c>
    </row>
    <row r="1174">
      <c r="A1174" s="70">
        <v>44665.0</v>
      </c>
      <c r="B1174" s="57">
        <v>2384.0</v>
      </c>
      <c r="C1174" s="57">
        <v>3.0</v>
      </c>
      <c r="D1174" s="57" t="s">
        <v>178</v>
      </c>
      <c r="E1174" s="57">
        <v>0.0</v>
      </c>
      <c r="F1174" s="57">
        <v>0.1618</v>
      </c>
      <c r="G1174" s="57">
        <v>0.0706</v>
      </c>
      <c r="H1174" s="57" t="s">
        <v>194</v>
      </c>
      <c r="I1174" s="33">
        <f t="shared" si="1"/>
        <v>1.291784703</v>
      </c>
    </row>
    <row r="1175">
      <c r="A1175" s="70">
        <v>44665.0</v>
      </c>
      <c r="B1175" s="57">
        <v>2384.0</v>
      </c>
      <c r="C1175" s="57">
        <v>1.0</v>
      </c>
      <c r="D1175" s="57" t="s">
        <v>178</v>
      </c>
      <c r="E1175" s="57">
        <v>0.0</v>
      </c>
      <c r="F1175" s="57">
        <v>0.1577</v>
      </c>
      <c r="G1175" s="57">
        <v>0.0688</v>
      </c>
      <c r="H1175" s="57" t="s">
        <v>194</v>
      </c>
      <c r="I1175" s="33">
        <f t="shared" si="1"/>
        <v>1.292151163</v>
      </c>
    </row>
    <row r="1176">
      <c r="A1176" s="70">
        <v>44690.0</v>
      </c>
      <c r="B1176" s="57">
        <v>2022.0</v>
      </c>
      <c r="C1176" s="57">
        <v>2.0</v>
      </c>
      <c r="D1176" s="57" t="s">
        <v>178</v>
      </c>
      <c r="E1176" s="57">
        <v>0.0</v>
      </c>
      <c r="F1176" s="57">
        <v>0.1733</v>
      </c>
      <c r="G1176" s="57">
        <v>0.0756</v>
      </c>
      <c r="I1176" s="33">
        <f t="shared" si="1"/>
        <v>1.292328042</v>
      </c>
    </row>
    <row r="1177">
      <c r="A1177" s="70">
        <v>44665.0</v>
      </c>
      <c r="B1177" s="57">
        <v>2028.0</v>
      </c>
      <c r="C1177" s="57">
        <v>1.0</v>
      </c>
      <c r="D1177" s="57" t="s">
        <v>178</v>
      </c>
      <c r="E1177" s="57">
        <v>1.0</v>
      </c>
      <c r="F1177" s="57">
        <v>0.1298</v>
      </c>
      <c r="G1177" s="57">
        <v>0.0566</v>
      </c>
      <c r="H1177" s="57" t="s">
        <v>194</v>
      </c>
      <c r="I1177" s="33">
        <f t="shared" si="1"/>
        <v>1.293286219</v>
      </c>
    </row>
    <row r="1178">
      <c r="A1178" s="70">
        <v>44706.0</v>
      </c>
      <c r="B1178" s="57">
        <v>2379.0</v>
      </c>
      <c r="C1178" s="57">
        <v>3.0</v>
      </c>
      <c r="D1178" s="57" t="s">
        <v>178</v>
      </c>
      <c r="E1178" s="57">
        <v>0.0</v>
      </c>
      <c r="F1178" s="57">
        <v>0.117</v>
      </c>
      <c r="G1178" s="57">
        <v>0.051</v>
      </c>
      <c r="H1178" s="57" t="s">
        <v>196</v>
      </c>
      <c r="I1178" s="33">
        <f t="shared" si="1"/>
        <v>1.294117647</v>
      </c>
    </row>
    <row r="1179">
      <c r="A1179" s="70">
        <v>44685.0</v>
      </c>
      <c r="B1179" s="57">
        <v>2372.0</v>
      </c>
      <c r="C1179" s="57">
        <v>3.0</v>
      </c>
      <c r="D1179" s="57" t="s">
        <v>178</v>
      </c>
      <c r="E1179" s="57">
        <v>0.0</v>
      </c>
      <c r="F1179" s="57">
        <v>0.1427</v>
      </c>
      <c r="G1179" s="57">
        <v>0.0622</v>
      </c>
      <c r="I1179" s="33">
        <f t="shared" si="1"/>
        <v>1.294212219</v>
      </c>
    </row>
    <row r="1180">
      <c r="A1180" s="70">
        <v>44706.0</v>
      </c>
      <c r="B1180" s="57">
        <v>2370.0</v>
      </c>
      <c r="C1180" s="57">
        <v>3.0</v>
      </c>
      <c r="D1180" s="57" t="s">
        <v>178</v>
      </c>
      <c r="E1180" s="57">
        <v>0.0</v>
      </c>
      <c r="F1180" s="57">
        <v>0.0482</v>
      </c>
      <c r="G1180" s="57">
        <v>0.021</v>
      </c>
      <c r="H1180" s="57" t="s">
        <v>196</v>
      </c>
      <c r="I1180" s="33">
        <f t="shared" si="1"/>
        <v>1.295238095</v>
      </c>
    </row>
    <row r="1181">
      <c r="A1181" s="70">
        <v>44663.0</v>
      </c>
      <c r="B1181" s="57">
        <v>2009.0</v>
      </c>
      <c r="C1181" s="57">
        <v>1.0</v>
      </c>
      <c r="D1181" s="57" t="s">
        <v>195</v>
      </c>
      <c r="E1181" s="57">
        <v>0.0</v>
      </c>
      <c r="F1181" s="57">
        <v>2.33</v>
      </c>
      <c r="G1181" s="57">
        <v>1.015</v>
      </c>
      <c r="H1181" s="57" t="s">
        <v>198</v>
      </c>
      <c r="I1181" s="33">
        <f t="shared" si="1"/>
        <v>1.295566502</v>
      </c>
    </row>
    <row r="1182">
      <c r="A1182" s="70">
        <v>44665.0</v>
      </c>
      <c r="B1182" s="57">
        <v>2027.0</v>
      </c>
      <c r="C1182" s="57">
        <v>1.0</v>
      </c>
      <c r="D1182" s="57" t="s">
        <v>178</v>
      </c>
      <c r="E1182" s="57">
        <v>0.0</v>
      </c>
      <c r="F1182" s="57">
        <v>0.2056</v>
      </c>
      <c r="G1182" s="57">
        <v>0.0895</v>
      </c>
      <c r="H1182" s="57" t="s">
        <v>194</v>
      </c>
      <c r="I1182" s="33">
        <f t="shared" si="1"/>
        <v>1.297206704</v>
      </c>
    </row>
    <row r="1183">
      <c r="A1183" s="70">
        <v>44663.0</v>
      </c>
      <c r="B1183" s="57">
        <v>2347.0</v>
      </c>
      <c r="C1183" s="57">
        <v>3.0</v>
      </c>
      <c r="D1183" s="57" t="s">
        <v>195</v>
      </c>
      <c r="E1183" s="57">
        <v>0.0</v>
      </c>
      <c r="F1183" s="57">
        <v>0.347</v>
      </c>
      <c r="G1183" s="57">
        <v>0.151</v>
      </c>
      <c r="H1183" s="57" t="s">
        <v>198</v>
      </c>
      <c r="I1183" s="33">
        <f t="shared" si="1"/>
        <v>1.298013245</v>
      </c>
    </row>
    <row r="1184">
      <c r="A1184" s="70">
        <v>44690.0</v>
      </c>
      <c r="B1184" s="57">
        <v>2015.0</v>
      </c>
      <c r="C1184" s="57">
        <v>3.0</v>
      </c>
      <c r="D1184" s="57" t="s">
        <v>178</v>
      </c>
      <c r="E1184" s="57">
        <v>0.0</v>
      </c>
      <c r="F1184" s="57">
        <v>0.1287</v>
      </c>
      <c r="G1184" s="57">
        <v>0.056</v>
      </c>
      <c r="I1184" s="33">
        <f t="shared" si="1"/>
        <v>1.298214286</v>
      </c>
    </row>
    <row r="1185">
      <c r="A1185" s="70">
        <v>44685.0</v>
      </c>
      <c r="B1185" s="57">
        <v>2354.0</v>
      </c>
      <c r="C1185" s="57">
        <v>1.0</v>
      </c>
      <c r="D1185" s="57" t="s">
        <v>178</v>
      </c>
      <c r="E1185" s="57">
        <v>0.0</v>
      </c>
      <c r="F1185" s="57">
        <v>0.0246</v>
      </c>
      <c r="G1185" s="57">
        <v>0.0107</v>
      </c>
      <c r="I1185" s="33">
        <f t="shared" si="1"/>
        <v>1.299065421</v>
      </c>
    </row>
    <row r="1186">
      <c r="A1186" s="70">
        <v>44635.0</v>
      </c>
      <c r="B1186" s="57">
        <v>2379.0</v>
      </c>
      <c r="C1186" s="57">
        <v>1.0</v>
      </c>
      <c r="D1186" s="57" t="s">
        <v>195</v>
      </c>
      <c r="E1186" s="57">
        <v>0.0</v>
      </c>
      <c r="F1186" s="57">
        <v>1.831</v>
      </c>
      <c r="G1186" s="57">
        <v>0.796</v>
      </c>
      <c r="H1186" s="57" t="s">
        <v>197</v>
      </c>
      <c r="I1186" s="33">
        <f t="shared" si="1"/>
        <v>1.300251256</v>
      </c>
    </row>
    <row r="1187">
      <c r="A1187" s="70">
        <v>44650.0</v>
      </c>
      <c r="B1187" s="57">
        <v>2378.0</v>
      </c>
      <c r="C1187" s="57">
        <v>2.0</v>
      </c>
      <c r="D1187" s="57" t="s">
        <v>178</v>
      </c>
      <c r="E1187" s="57">
        <v>1.0</v>
      </c>
      <c r="F1187" s="57">
        <v>0.1451</v>
      </c>
      <c r="G1187" s="57">
        <v>0.063</v>
      </c>
      <c r="H1187" s="57" t="s">
        <v>194</v>
      </c>
      <c r="I1187" s="33">
        <f t="shared" si="1"/>
        <v>1.303174603</v>
      </c>
    </row>
    <row r="1188">
      <c r="A1188" s="70">
        <v>44708.0</v>
      </c>
      <c r="B1188" s="57">
        <v>2089.0</v>
      </c>
      <c r="C1188" s="57">
        <v>1.0</v>
      </c>
      <c r="D1188" s="57" t="s">
        <v>178</v>
      </c>
      <c r="E1188" s="57">
        <v>0.0</v>
      </c>
      <c r="F1188" s="57">
        <v>0.205</v>
      </c>
      <c r="G1188" s="57">
        <v>0.089</v>
      </c>
      <c r="H1188" s="57" t="s">
        <v>196</v>
      </c>
      <c r="I1188" s="33">
        <f t="shared" si="1"/>
        <v>1.303370787</v>
      </c>
    </row>
    <row r="1189">
      <c r="A1189" s="70">
        <v>44650.0</v>
      </c>
      <c r="B1189" s="57">
        <v>2371.0</v>
      </c>
      <c r="C1189" s="57">
        <v>1.0</v>
      </c>
      <c r="D1189" s="57" t="s">
        <v>178</v>
      </c>
      <c r="E1189" s="57">
        <v>1.0</v>
      </c>
      <c r="F1189" s="57">
        <v>0.1912</v>
      </c>
      <c r="G1189" s="57">
        <v>0.083</v>
      </c>
      <c r="H1189" s="57" t="s">
        <v>194</v>
      </c>
      <c r="I1189" s="33">
        <f t="shared" si="1"/>
        <v>1.303614458</v>
      </c>
    </row>
    <row r="1190">
      <c r="A1190" s="70">
        <v>44690.0</v>
      </c>
      <c r="B1190" s="57">
        <v>2021.0</v>
      </c>
      <c r="C1190" s="57">
        <v>3.0</v>
      </c>
      <c r="D1190" s="57" t="s">
        <v>178</v>
      </c>
      <c r="E1190" s="57">
        <v>0.0</v>
      </c>
      <c r="F1190" s="57">
        <v>0.1252</v>
      </c>
      <c r="G1190" s="57">
        <v>0.0543</v>
      </c>
      <c r="I1190" s="33">
        <f t="shared" si="1"/>
        <v>1.305709024</v>
      </c>
    </row>
    <row r="1191">
      <c r="A1191" s="70">
        <v>44690.0</v>
      </c>
      <c r="B1191" s="57">
        <v>2026.0</v>
      </c>
      <c r="C1191" s="57">
        <v>3.0</v>
      </c>
      <c r="D1191" s="57" t="s">
        <v>178</v>
      </c>
      <c r="E1191" s="57">
        <v>0.0</v>
      </c>
      <c r="F1191" s="57">
        <v>0.181</v>
      </c>
      <c r="G1191" s="57">
        <v>0.0785</v>
      </c>
      <c r="I1191" s="33">
        <f t="shared" si="1"/>
        <v>1.305732484</v>
      </c>
    </row>
    <row r="1192">
      <c r="A1192" s="70">
        <v>44665.0</v>
      </c>
      <c r="B1192" s="57">
        <v>1478.0</v>
      </c>
      <c r="C1192" s="57">
        <v>1.0</v>
      </c>
      <c r="D1192" s="57" t="s">
        <v>195</v>
      </c>
      <c r="E1192" s="57">
        <v>0.0</v>
      </c>
      <c r="F1192" s="57">
        <v>1.2112</v>
      </c>
      <c r="G1192" s="57">
        <v>0.5249</v>
      </c>
      <c r="H1192" s="57" t="s">
        <v>194</v>
      </c>
      <c r="I1192" s="33">
        <f t="shared" si="1"/>
        <v>1.30748714</v>
      </c>
    </row>
    <row r="1193">
      <c r="A1193" s="70">
        <v>44665.0</v>
      </c>
      <c r="B1193" s="57">
        <v>2026.0</v>
      </c>
      <c r="C1193" s="57">
        <v>2.0</v>
      </c>
      <c r="D1193" s="57" t="s">
        <v>178</v>
      </c>
      <c r="E1193" s="57">
        <v>0.0</v>
      </c>
      <c r="F1193" s="57">
        <v>0.1392</v>
      </c>
      <c r="G1193" s="57">
        <v>0.0602</v>
      </c>
      <c r="H1193" s="57" t="s">
        <v>194</v>
      </c>
      <c r="I1193" s="33">
        <f t="shared" si="1"/>
        <v>1.312292359</v>
      </c>
    </row>
    <row r="1194">
      <c r="A1194" s="70">
        <v>44690.0</v>
      </c>
      <c r="B1194" s="57">
        <v>1475.0</v>
      </c>
      <c r="C1194" s="57">
        <v>1.0</v>
      </c>
      <c r="D1194" s="57" t="s">
        <v>178</v>
      </c>
      <c r="E1194" s="57">
        <v>1.0</v>
      </c>
      <c r="F1194" s="57">
        <v>0.3757</v>
      </c>
      <c r="G1194" s="57">
        <v>0.1623</v>
      </c>
      <c r="I1194" s="33">
        <f t="shared" si="1"/>
        <v>1.314849045</v>
      </c>
    </row>
    <row r="1195">
      <c r="A1195" s="70">
        <v>44665.0</v>
      </c>
      <c r="B1195" s="57">
        <v>2009.0</v>
      </c>
      <c r="C1195" s="57">
        <v>1.0</v>
      </c>
      <c r="D1195" s="57" t="s">
        <v>178</v>
      </c>
      <c r="E1195" s="57">
        <v>0.0</v>
      </c>
      <c r="F1195" s="57">
        <v>0.1882</v>
      </c>
      <c r="G1195" s="57">
        <v>0.0813</v>
      </c>
      <c r="H1195" s="57" t="s">
        <v>194</v>
      </c>
      <c r="I1195" s="33">
        <f t="shared" si="1"/>
        <v>1.314883149</v>
      </c>
    </row>
    <row r="1196">
      <c r="A1196" s="70">
        <v>44685.0</v>
      </c>
      <c r="B1196" s="57">
        <v>2354.0</v>
      </c>
      <c r="C1196" s="57">
        <v>3.0</v>
      </c>
      <c r="D1196" s="57" t="s">
        <v>178</v>
      </c>
      <c r="E1196" s="57">
        <v>0.0</v>
      </c>
      <c r="F1196" s="57">
        <v>0.2149</v>
      </c>
      <c r="G1196" s="57">
        <v>0.0928</v>
      </c>
      <c r="I1196" s="33">
        <f t="shared" si="1"/>
        <v>1.315732759</v>
      </c>
    </row>
    <row r="1197">
      <c r="A1197" s="70">
        <v>44706.0</v>
      </c>
      <c r="B1197" s="57">
        <v>2009.0</v>
      </c>
      <c r="C1197" s="57">
        <v>2.0</v>
      </c>
      <c r="D1197" s="57" t="s">
        <v>178</v>
      </c>
      <c r="E1197" s="57">
        <v>0.0</v>
      </c>
      <c r="F1197" s="57">
        <v>0.088</v>
      </c>
      <c r="G1197" s="57">
        <v>0.038</v>
      </c>
      <c r="H1197" s="57" t="s">
        <v>196</v>
      </c>
      <c r="I1197" s="33">
        <f t="shared" si="1"/>
        <v>1.315789474</v>
      </c>
    </row>
    <row r="1198">
      <c r="A1198" s="70">
        <v>44708.0</v>
      </c>
      <c r="B1198" s="57">
        <v>2087.0</v>
      </c>
      <c r="C1198" s="57">
        <v>1.0</v>
      </c>
      <c r="D1198" s="57" t="s">
        <v>178</v>
      </c>
      <c r="E1198" s="57">
        <v>0.0</v>
      </c>
      <c r="F1198" s="57">
        <v>0.44</v>
      </c>
      <c r="G1198" s="57">
        <v>0.19</v>
      </c>
      <c r="H1198" s="57" t="s">
        <v>196</v>
      </c>
      <c r="I1198" s="33">
        <f t="shared" si="1"/>
        <v>1.315789474</v>
      </c>
    </row>
    <row r="1199">
      <c r="A1199" s="70">
        <v>44665.0</v>
      </c>
      <c r="B1199" s="57">
        <v>2026.0</v>
      </c>
      <c r="C1199" s="57">
        <v>1.0</v>
      </c>
      <c r="D1199" s="57" t="s">
        <v>178</v>
      </c>
      <c r="E1199" s="57">
        <v>0.0</v>
      </c>
      <c r="F1199" s="57">
        <v>0.205</v>
      </c>
      <c r="G1199" s="57">
        <v>0.0885</v>
      </c>
      <c r="H1199" s="57" t="s">
        <v>194</v>
      </c>
      <c r="I1199" s="33">
        <f t="shared" si="1"/>
        <v>1.316384181</v>
      </c>
    </row>
    <row r="1200">
      <c r="A1200" s="70">
        <v>44708.0</v>
      </c>
      <c r="B1200" s="57">
        <v>2089.0</v>
      </c>
      <c r="C1200" s="57">
        <v>3.0</v>
      </c>
      <c r="D1200" s="57" t="s">
        <v>178</v>
      </c>
      <c r="E1200" s="57">
        <v>0.0</v>
      </c>
      <c r="F1200" s="57">
        <v>0.095</v>
      </c>
      <c r="G1200" s="57">
        <v>0.041</v>
      </c>
      <c r="H1200" s="57" t="s">
        <v>196</v>
      </c>
      <c r="I1200" s="33">
        <f t="shared" si="1"/>
        <v>1.317073171</v>
      </c>
    </row>
    <row r="1201">
      <c r="A1201" s="70">
        <v>44690.0</v>
      </c>
      <c r="B1201" s="57">
        <v>2086.0</v>
      </c>
      <c r="C1201" s="57">
        <v>1.0</v>
      </c>
      <c r="D1201" s="57" t="s">
        <v>178</v>
      </c>
      <c r="E1201" s="57">
        <v>1.0</v>
      </c>
      <c r="F1201" s="57">
        <v>0.3808</v>
      </c>
      <c r="G1201" s="57">
        <v>0.1642</v>
      </c>
      <c r="I1201" s="33">
        <f t="shared" si="1"/>
        <v>1.319123021</v>
      </c>
    </row>
    <row r="1202">
      <c r="A1202" s="70">
        <v>44665.0</v>
      </c>
      <c r="B1202" s="57">
        <v>2031.0</v>
      </c>
      <c r="C1202" s="57">
        <v>1.0</v>
      </c>
      <c r="D1202" s="57" t="s">
        <v>178</v>
      </c>
      <c r="E1202" s="57">
        <v>0.0</v>
      </c>
      <c r="F1202" s="57">
        <v>0.41</v>
      </c>
      <c r="G1202" s="57">
        <v>0.1766</v>
      </c>
      <c r="H1202" s="57" t="s">
        <v>194</v>
      </c>
      <c r="I1202" s="33">
        <f t="shared" si="1"/>
        <v>1.321630804</v>
      </c>
    </row>
    <row r="1203">
      <c r="A1203" s="70">
        <v>44665.0</v>
      </c>
      <c r="B1203" s="57">
        <v>2007.0</v>
      </c>
      <c r="C1203" s="57">
        <v>1.0</v>
      </c>
      <c r="D1203" s="57" t="s">
        <v>178</v>
      </c>
      <c r="E1203" s="57">
        <v>0.0</v>
      </c>
      <c r="F1203" s="57">
        <v>0.1605</v>
      </c>
      <c r="G1203" s="57">
        <v>0.0691</v>
      </c>
      <c r="H1203" s="57" t="s">
        <v>194</v>
      </c>
      <c r="I1203" s="33">
        <f t="shared" si="1"/>
        <v>1.322720695</v>
      </c>
    </row>
    <row r="1204">
      <c r="A1204" s="70">
        <v>44663.0</v>
      </c>
      <c r="B1204" s="57">
        <v>2354.0</v>
      </c>
      <c r="C1204" s="57">
        <v>2.0</v>
      </c>
      <c r="D1204" s="57" t="s">
        <v>195</v>
      </c>
      <c r="E1204" s="57">
        <v>0.0</v>
      </c>
      <c r="F1204" s="57">
        <v>0.899</v>
      </c>
      <c r="G1204" s="57">
        <v>0.387</v>
      </c>
      <c r="H1204" s="57" t="s">
        <v>198</v>
      </c>
      <c r="I1204" s="33">
        <f t="shared" si="1"/>
        <v>1.322997416</v>
      </c>
    </row>
    <row r="1205">
      <c r="A1205" s="70">
        <v>44706.0</v>
      </c>
      <c r="B1205" s="57">
        <v>2375.0</v>
      </c>
      <c r="C1205" s="57">
        <v>1.0</v>
      </c>
      <c r="D1205" s="57" t="s">
        <v>178</v>
      </c>
      <c r="E1205" s="57">
        <v>0.0</v>
      </c>
      <c r="F1205" s="57">
        <v>0.2068</v>
      </c>
      <c r="G1205" s="57">
        <v>0.089</v>
      </c>
      <c r="H1205" s="57" t="s">
        <v>196</v>
      </c>
      <c r="I1205" s="33">
        <f t="shared" si="1"/>
        <v>1.323595506</v>
      </c>
    </row>
    <row r="1206">
      <c r="A1206" s="70">
        <v>44690.0</v>
      </c>
      <c r="B1206" s="57">
        <v>2092.0</v>
      </c>
      <c r="C1206" s="57">
        <v>2.0</v>
      </c>
      <c r="D1206" s="57" t="s">
        <v>178</v>
      </c>
      <c r="E1206" s="57">
        <v>0.0</v>
      </c>
      <c r="F1206" s="57">
        <v>0.0186</v>
      </c>
      <c r="G1206" s="57">
        <v>0.008</v>
      </c>
      <c r="I1206" s="33">
        <f t="shared" si="1"/>
        <v>1.325</v>
      </c>
    </row>
    <row r="1207">
      <c r="A1207" s="70">
        <v>44650.0</v>
      </c>
      <c r="B1207" s="57">
        <v>2360.0</v>
      </c>
      <c r="C1207" s="57">
        <v>2.0</v>
      </c>
      <c r="D1207" s="57" t="s">
        <v>178</v>
      </c>
      <c r="E1207" s="57">
        <v>1.0</v>
      </c>
      <c r="F1207" s="57">
        <v>0.3279</v>
      </c>
      <c r="G1207" s="57">
        <v>0.141</v>
      </c>
      <c r="H1207" s="57" t="s">
        <v>194</v>
      </c>
      <c r="I1207" s="33">
        <f t="shared" si="1"/>
        <v>1.325531915</v>
      </c>
    </row>
    <row r="1208">
      <c r="A1208" s="70">
        <v>44690.0</v>
      </c>
      <c r="B1208" s="57">
        <v>2089.0</v>
      </c>
      <c r="C1208" s="57">
        <v>1.0</v>
      </c>
      <c r="D1208" s="57" t="s">
        <v>178</v>
      </c>
      <c r="E1208" s="57">
        <v>1.0</v>
      </c>
      <c r="F1208" s="57">
        <v>0.1333</v>
      </c>
      <c r="G1208" s="57">
        <v>0.0573</v>
      </c>
      <c r="I1208" s="33">
        <f t="shared" si="1"/>
        <v>1.326352531</v>
      </c>
    </row>
    <row r="1209">
      <c r="A1209" s="70">
        <v>44665.0</v>
      </c>
      <c r="B1209" s="57">
        <v>2351.0</v>
      </c>
      <c r="C1209" s="57">
        <v>2.0</v>
      </c>
      <c r="D1209" s="57" t="s">
        <v>178</v>
      </c>
      <c r="E1209" s="57">
        <v>0.0</v>
      </c>
      <c r="F1209" s="57">
        <v>0.0184</v>
      </c>
      <c r="G1209" s="57">
        <v>0.0079</v>
      </c>
      <c r="H1209" s="57" t="s">
        <v>194</v>
      </c>
      <c r="I1209" s="33">
        <f t="shared" si="1"/>
        <v>1.329113924</v>
      </c>
    </row>
    <row r="1210">
      <c r="A1210" s="70">
        <v>44665.0</v>
      </c>
      <c r="B1210" s="57">
        <v>2378.0</v>
      </c>
      <c r="C1210" s="57">
        <v>2.0</v>
      </c>
      <c r="D1210" s="57" t="s">
        <v>178</v>
      </c>
      <c r="E1210" s="57">
        <v>1.0</v>
      </c>
      <c r="F1210" s="57">
        <v>0.2237</v>
      </c>
      <c r="G1210" s="57">
        <v>0.0959</v>
      </c>
      <c r="H1210" s="57" t="s">
        <v>194</v>
      </c>
      <c r="I1210" s="33">
        <f t="shared" si="1"/>
        <v>1.332638165</v>
      </c>
    </row>
    <row r="1211">
      <c r="A1211" s="70">
        <v>44650.0</v>
      </c>
      <c r="B1211" s="57">
        <v>2360.0</v>
      </c>
      <c r="C1211" s="57">
        <v>3.0</v>
      </c>
      <c r="D1211" s="57" t="s">
        <v>178</v>
      </c>
      <c r="E1211" s="57">
        <v>1.0</v>
      </c>
      <c r="F1211" s="57">
        <v>0.217</v>
      </c>
      <c r="G1211" s="57">
        <v>0.093</v>
      </c>
      <c r="H1211" s="57" t="s">
        <v>194</v>
      </c>
      <c r="I1211" s="33">
        <f t="shared" si="1"/>
        <v>1.333333333</v>
      </c>
    </row>
    <row r="1212">
      <c r="A1212" s="70">
        <v>44663.0</v>
      </c>
      <c r="B1212" s="57">
        <v>2347.0</v>
      </c>
      <c r="C1212" s="57">
        <v>2.0</v>
      </c>
      <c r="D1212" s="57" t="s">
        <v>178</v>
      </c>
      <c r="E1212" s="57">
        <v>0.0</v>
      </c>
      <c r="F1212" s="57">
        <v>0.049</v>
      </c>
      <c r="G1212" s="57">
        <v>0.021</v>
      </c>
      <c r="H1212" s="57" t="s">
        <v>198</v>
      </c>
      <c r="I1212" s="33">
        <f t="shared" si="1"/>
        <v>1.333333333</v>
      </c>
    </row>
    <row r="1213">
      <c r="A1213" s="70">
        <v>44690.0</v>
      </c>
      <c r="B1213" s="57">
        <v>2085.0</v>
      </c>
      <c r="C1213" s="57">
        <v>2.0</v>
      </c>
      <c r="D1213" s="57" t="s">
        <v>178</v>
      </c>
      <c r="E1213" s="57">
        <v>0.0</v>
      </c>
      <c r="F1213" s="57">
        <v>0.0978</v>
      </c>
      <c r="G1213" s="57">
        <v>0.0419</v>
      </c>
      <c r="I1213" s="33">
        <f t="shared" si="1"/>
        <v>1.334128878</v>
      </c>
    </row>
    <row r="1214">
      <c r="A1214" s="70">
        <v>44690.0</v>
      </c>
      <c r="B1214" s="57">
        <v>2088.0</v>
      </c>
      <c r="C1214" s="57">
        <v>3.0</v>
      </c>
      <c r="D1214" s="57" t="s">
        <v>178</v>
      </c>
      <c r="E1214" s="57">
        <v>0.0</v>
      </c>
      <c r="F1214" s="57">
        <v>0.0733</v>
      </c>
      <c r="G1214" s="57">
        <v>0.0314</v>
      </c>
      <c r="I1214" s="33">
        <f t="shared" si="1"/>
        <v>1.334394904</v>
      </c>
    </row>
    <row r="1215">
      <c r="A1215" s="70">
        <v>44650.0</v>
      </c>
      <c r="B1215" s="57">
        <v>2364.0</v>
      </c>
      <c r="C1215" s="57">
        <v>1.0</v>
      </c>
      <c r="D1215" s="57" t="s">
        <v>195</v>
      </c>
      <c r="E1215" s="57" t="s">
        <v>60</v>
      </c>
      <c r="F1215" s="57">
        <v>0.4231</v>
      </c>
      <c r="G1215" s="57">
        <v>0.181</v>
      </c>
      <c r="H1215" s="57" t="s">
        <v>194</v>
      </c>
      <c r="I1215" s="33">
        <f t="shared" si="1"/>
        <v>1.337569061</v>
      </c>
    </row>
    <row r="1216">
      <c r="A1216" s="70">
        <v>44663.0</v>
      </c>
      <c r="B1216" s="57">
        <v>2009.0</v>
      </c>
      <c r="C1216" s="57">
        <v>3.0</v>
      </c>
      <c r="D1216" s="57" t="s">
        <v>195</v>
      </c>
      <c r="E1216" s="57">
        <v>0.0</v>
      </c>
      <c r="F1216" s="57">
        <v>2.749</v>
      </c>
      <c r="G1216" s="57">
        <v>1.176</v>
      </c>
      <c r="H1216" s="57" t="s">
        <v>198</v>
      </c>
      <c r="I1216" s="33">
        <f t="shared" si="1"/>
        <v>1.337585034</v>
      </c>
    </row>
    <row r="1217">
      <c r="A1217" s="70">
        <v>44665.0</v>
      </c>
      <c r="B1217" s="57">
        <v>1478.0</v>
      </c>
      <c r="C1217" s="57">
        <v>1.0</v>
      </c>
      <c r="D1217" s="57" t="s">
        <v>178</v>
      </c>
      <c r="E1217" s="57">
        <v>1.0</v>
      </c>
      <c r="F1217" s="57">
        <v>0.2088</v>
      </c>
      <c r="G1217" s="57">
        <v>0.0893</v>
      </c>
      <c r="H1217" s="57" t="s">
        <v>194</v>
      </c>
      <c r="I1217" s="33">
        <f t="shared" si="1"/>
        <v>1.33818589</v>
      </c>
    </row>
    <row r="1218">
      <c r="A1218" s="70">
        <v>44663.0</v>
      </c>
      <c r="B1218" s="57">
        <v>2354.0</v>
      </c>
      <c r="C1218" s="57">
        <v>1.0</v>
      </c>
      <c r="D1218" s="57" t="s">
        <v>178</v>
      </c>
      <c r="E1218" s="57">
        <v>1.0</v>
      </c>
      <c r="F1218" s="57">
        <v>0.269</v>
      </c>
      <c r="G1218" s="57">
        <v>0.115</v>
      </c>
      <c r="H1218" s="57" t="s">
        <v>198</v>
      </c>
      <c r="I1218" s="33">
        <f t="shared" si="1"/>
        <v>1.339130435</v>
      </c>
    </row>
    <row r="1219">
      <c r="A1219" s="70">
        <v>44663.0</v>
      </c>
      <c r="B1219" s="57">
        <v>2354.0</v>
      </c>
      <c r="C1219" s="57">
        <v>3.0</v>
      </c>
      <c r="D1219" s="57" t="s">
        <v>195</v>
      </c>
      <c r="E1219" s="57">
        <v>0.0</v>
      </c>
      <c r="F1219" s="57">
        <v>0.496</v>
      </c>
      <c r="G1219" s="57">
        <v>0.212</v>
      </c>
      <c r="H1219" s="57" t="s">
        <v>198</v>
      </c>
      <c r="I1219" s="33">
        <f t="shared" si="1"/>
        <v>1.339622642</v>
      </c>
    </row>
    <row r="1220">
      <c r="A1220" s="70">
        <v>44662.0</v>
      </c>
      <c r="B1220" s="57">
        <v>2087.0</v>
      </c>
      <c r="C1220" s="57">
        <v>1.0</v>
      </c>
      <c r="D1220" s="57" t="s">
        <v>178</v>
      </c>
      <c r="E1220" s="57">
        <v>1.0</v>
      </c>
      <c r="F1220" s="57">
        <v>0.146</v>
      </c>
      <c r="G1220" s="57">
        <v>0.0624</v>
      </c>
      <c r="H1220" s="57" t="s">
        <v>194</v>
      </c>
      <c r="I1220" s="33">
        <f t="shared" si="1"/>
        <v>1.33974359</v>
      </c>
    </row>
    <row r="1221">
      <c r="A1221" s="70">
        <v>44665.0</v>
      </c>
      <c r="B1221" s="57">
        <v>2004.0</v>
      </c>
      <c r="C1221" s="57">
        <v>1.0</v>
      </c>
      <c r="D1221" s="57" t="s">
        <v>178</v>
      </c>
      <c r="E1221" s="57">
        <v>0.0</v>
      </c>
      <c r="F1221" s="57">
        <v>0.245</v>
      </c>
      <c r="G1221" s="57">
        <v>0.1046</v>
      </c>
      <c r="H1221" s="57" t="s">
        <v>194</v>
      </c>
      <c r="I1221" s="33">
        <f t="shared" si="1"/>
        <v>1.342256214</v>
      </c>
    </row>
    <row r="1222">
      <c r="A1222" s="70">
        <v>44708.0</v>
      </c>
      <c r="B1222" s="57">
        <v>2092.0</v>
      </c>
      <c r="C1222" s="57">
        <v>3.0</v>
      </c>
      <c r="D1222" s="57" t="s">
        <v>178</v>
      </c>
      <c r="E1222" s="57">
        <v>0.0</v>
      </c>
      <c r="F1222" s="57">
        <v>0.075</v>
      </c>
      <c r="G1222" s="57">
        <v>0.032</v>
      </c>
      <c r="H1222" s="57" t="s">
        <v>196</v>
      </c>
      <c r="I1222" s="33">
        <f t="shared" si="1"/>
        <v>1.34375</v>
      </c>
    </row>
    <row r="1223">
      <c r="A1223" s="70">
        <v>44706.0</v>
      </c>
      <c r="B1223" s="57">
        <v>2009.0</v>
      </c>
      <c r="C1223" s="57">
        <v>3.0</v>
      </c>
      <c r="D1223" s="57" t="s">
        <v>178</v>
      </c>
      <c r="E1223" s="57">
        <v>0.0</v>
      </c>
      <c r="F1223" s="57">
        <v>0.0422</v>
      </c>
      <c r="G1223" s="57">
        <v>0.018</v>
      </c>
      <c r="H1223" s="57" t="s">
        <v>196</v>
      </c>
      <c r="I1223" s="33">
        <f t="shared" si="1"/>
        <v>1.344444444</v>
      </c>
    </row>
    <row r="1224">
      <c r="A1224" s="70">
        <v>44685.0</v>
      </c>
      <c r="B1224" s="57">
        <v>2372.0</v>
      </c>
      <c r="C1224" s="57">
        <v>2.0</v>
      </c>
      <c r="D1224" s="57" t="s">
        <v>178</v>
      </c>
      <c r="E1224" s="57">
        <v>0.0</v>
      </c>
      <c r="F1224" s="57">
        <v>0.0891</v>
      </c>
      <c r="G1224" s="57">
        <v>0.038</v>
      </c>
      <c r="I1224" s="33">
        <f t="shared" si="1"/>
        <v>1.344736842</v>
      </c>
    </row>
    <row r="1225">
      <c r="A1225" s="70">
        <v>44685.0</v>
      </c>
      <c r="B1225" s="57">
        <v>2011.0</v>
      </c>
      <c r="C1225" s="57">
        <v>1.0</v>
      </c>
      <c r="D1225" s="57" t="s">
        <v>178</v>
      </c>
      <c r="E1225" s="57">
        <v>0.0</v>
      </c>
      <c r="F1225" s="57">
        <v>0.0936</v>
      </c>
      <c r="G1225" s="57">
        <v>0.0399</v>
      </c>
      <c r="I1225" s="33">
        <f t="shared" si="1"/>
        <v>1.345864662</v>
      </c>
    </row>
    <row r="1226">
      <c r="A1226" s="70">
        <v>44706.0</v>
      </c>
      <c r="B1226" s="57">
        <v>2010.0</v>
      </c>
      <c r="C1226" s="57">
        <v>1.0</v>
      </c>
      <c r="D1226" s="57" t="s">
        <v>178</v>
      </c>
      <c r="E1226" s="57">
        <v>0.0</v>
      </c>
      <c r="F1226" s="57">
        <v>0.0868</v>
      </c>
      <c r="G1226" s="57">
        <v>0.037</v>
      </c>
      <c r="H1226" s="57" t="s">
        <v>196</v>
      </c>
      <c r="I1226" s="33">
        <f t="shared" si="1"/>
        <v>1.345945946</v>
      </c>
    </row>
    <row r="1227">
      <c r="A1227" s="70">
        <v>44635.0</v>
      </c>
      <c r="B1227" s="57">
        <v>2382.0</v>
      </c>
      <c r="C1227" s="57">
        <v>1.0</v>
      </c>
      <c r="D1227" s="57" t="s">
        <v>195</v>
      </c>
      <c r="E1227" s="57">
        <v>0.0</v>
      </c>
      <c r="F1227" s="57">
        <v>2.629</v>
      </c>
      <c r="G1227" s="57">
        <v>1.12</v>
      </c>
      <c r="H1227" s="57" t="s">
        <v>197</v>
      </c>
      <c r="I1227" s="33">
        <f t="shared" si="1"/>
        <v>1.347321429</v>
      </c>
    </row>
    <row r="1228">
      <c r="A1228" s="70">
        <v>44708.0</v>
      </c>
      <c r="B1228" s="57">
        <v>2088.0</v>
      </c>
      <c r="C1228" s="57">
        <v>2.0</v>
      </c>
      <c r="D1228" s="57" t="s">
        <v>178</v>
      </c>
      <c r="E1228" s="57">
        <v>0.0</v>
      </c>
      <c r="F1228" s="57">
        <v>0.3688</v>
      </c>
      <c r="G1228" s="57">
        <v>0.157</v>
      </c>
      <c r="H1228" s="57" t="s">
        <v>196</v>
      </c>
      <c r="I1228" s="33">
        <f t="shared" si="1"/>
        <v>1.349044586</v>
      </c>
    </row>
    <row r="1229">
      <c r="A1229" s="70">
        <v>44706.0</v>
      </c>
      <c r="B1229" s="57">
        <v>2380.0</v>
      </c>
      <c r="C1229" s="57">
        <v>2.0</v>
      </c>
      <c r="D1229" s="57" t="s">
        <v>178</v>
      </c>
      <c r="E1229" s="57">
        <v>0.0</v>
      </c>
      <c r="F1229" s="57">
        <v>0.0268</v>
      </c>
      <c r="G1229" s="57">
        <v>0.0114</v>
      </c>
      <c r="H1229" s="57" t="s">
        <v>196</v>
      </c>
      <c r="I1229" s="33">
        <f t="shared" si="1"/>
        <v>1.350877193</v>
      </c>
    </row>
    <row r="1230">
      <c r="A1230" s="70">
        <v>44685.0</v>
      </c>
      <c r="B1230" s="57">
        <v>2375.0</v>
      </c>
      <c r="C1230" s="57">
        <v>3.0</v>
      </c>
      <c r="D1230" s="57" t="s">
        <v>178</v>
      </c>
      <c r="E1230" s="57">
        <v>0.0</v>
      </c>
      <c r="F1230" s="57">
        <v>0.1834</v>
      </c>
      <c r="G1230" s="57">
        <v>0.078</v>
      </c>
      <c r="I1230" s="33">
        <f t="shared" si="1"/>
        <v>1.351282051</v>
      </c>
    </row>
    <row r="1231">
      <c r="A1231" s="70">
        <v>44663.0</v>
      </c>
      <c r="B1231" s="57">
        <v>2347.0</v>
      </c>
      <c r="C1231" s="57">
        <v>1.0</v>
      </c>
      <c r="D1231" s="57" t="s">
        <v>195</v>
      </c>
      <c r="E1231" s="57">
        <v>0.0</v>
      </c>
      <c r="F1231" s="57">
        <v>1.191</v>
      </c>
      <c r="G1231" s="57">
        <v>0.506</v>
      </c>
      <c r="H1231" s="57" t="s">
        <v>198</v>
      </c>
      <c r="I1231" s="33">
        <f t="shared" si="1"/>
        <v>1.353754941</v>
      </c>
    </row>
    <row r="1232">
      <c r="A1232" s="70">
        <v>44690.0</v>
      </c>
      <c r="B1232" s="57">
        <v>2091.0</v>
      </c>
      <c r="C1232" s="57">
        <v>1.0</v>
      </c>
      <c r="D1232" s="57" t="s">
        <v>178</v>
      </c>
      <c r="E1232" s="57">
        <v>0.0</v>
      </c>
      <c r="F1232" s="57">
        <v>0.1837</v>
      </c>
      <c r="G1232" s="57">
        <v>0.078</v>
      </c>
      <c r="I1232" s="33">
        <f t="shared" si="1"/>
        <v>1.355128205</v>
      </c>
    </row>
    <row r="1233">
      <c r="A1233" s="70">
        <v>44690.0</v>
      </c>
      <c r="B1233" s="57">
        <v>2020.0</v>
      </c>
      <c r="C1233" s="57">
        <v>2.0</v>
      </c>
      <c r="D1233" s="57" t="s">
        <v>178</v>
      </c>
      <c r="E1233" s="57">
        <v>0.0</v>
      </c>
      <c r="F1233" s="57">
        <v>0.2522</v>
      </c>
      <c r="G1233" s="57">
        <v>0.107</v>
      </c>
      <c r="I1233" s="33">
        <f t="shared" si="1"/>
        <v>1.357009346</v>
      </c>
    </row>
    <row r="1234">
      <c r="A1234" s="70">
        <v>44690.0</v>
      </c>
      <c r="B1234" s="57">
        <v>2024.0</v>
      </c>
      <c r="C1234" s="57">
        <v>2.0</v>
      </c>
      <c r="D1234" s="57" t="s">
        <v>178</v>
      </c>
      <c r="E1234" s="57">
        <v>0.0</v>
      </c>
      <c r="F1234" s="57">
        <v>0.1233</v>
      </c>
      <c r="G1234" s="57">
        <v>0.0523</v>
      </c>
      <c r="I1234" s="33">
        <f t="shared" si="1"/>
        <v>1.357552581</v>
      </c>
    </row>
    <row r="1235">
      <c r="A1235" s="70">
        <v>44663.0</v>
      </c>
      <c r="B1235" s="57">
        <v>2346.0</v>
      </c>
      <c r="C1235" s="57">
        <v>2.0</v>
      </c>
      <c r="D1235" s="57" t="s">
        <v>195</v>
      </c>
      <c r="E1235" s="57">
        <v>0.0</v>
      </c>
      <c r="F1235" s="57">
        <v>0.229</v>
      </c>
      <c r="G1235" s="57">
        <v>0.097</v>
      </c>
      <c r="H1235" s="57" t="s">
        <v>198</v>
      </c>
      <c r="I1235" s="33">
        <f t="shared" si="1"/>
        <v>1.360824742</v>
      </c>
    </row>
    <row r="1236">
      <c r="A1236" s="70">
        <v>44690.0</v>
      </c>
      <c r="B1236" s="57">
        <v>2006.0</v>
      </c>
      <c r="C1236" s="57">
        <v>2.0</v>
      </c>
      <c r="D1236" s="57" t="s">
        <v>178</v>
      </c>
      <c r="E1236" s="57">
        <v>0.0</v>
      </c>
      <c r="F1236" s="57">
        <v>0.1299</v>
      </c>
      <c r="G1236" s="57">
        <v>0.055</v>
      </c>
      <c r="I1236" s="33">
        <f t="shared" si="1"/>
        <v>1.361818182</v>
      </c>
    </row>
    <row r="1237">
      <c r="A1237" s="70">
        <v>44665.0</v>
      </c>
      <c r="B1237" s="57">
        <v>2367.0</v>
      </c>
      <c r="C1237" s="57">
        <v>1.0</v>
      </c>
      <c r="D1237" s="57" t="s">
        <v>178</v>
      </c>
      <c r="E1237" s="57">
        <v>0.0</v>
      </c>
      <c r="F1237" s="57">
        <v>0.0274</v>
      </c>
      <c r="G1237" s="57">
        <v>0.0116</v>
      </c>
      <c r="H1237" s="57" t="s">
        <v>194</v>
      </c>
      <c r="I1237" s="33">
        <f t="shared" si="1"/>
        <v>1.362068966</v>
      </c>
    </row>
    <row r="1238">
      <c r="A1238" s="70">
        <v>44650.0</v>
      </c>
      <c r="B1238" s="57">
        <v>2360.0</v>
      </c>
      <c r="C1238" s="57">
        <v>2.0</v>
      </c>
      <c r="D1238" s="57" t="s">
        <v>195</v>
      </c>
      <c r="E1238" s="57" t="s">
        <v>60</v>
      </c>
      <c r="F1238" s="57">
        <v>0.9288</v>
      </c>
      <c r="G1238" s="57">
        <v>0.393</v>
      </c>
      <c r="H1238" s="57" t="s">
        <v>194</v>
      </c>
      <c r="I1238" s="33">
        <f t="shared" si="1"/>
        <v>1.363358779</v>
      </c>
    </row>
    <row r="1239">
      <c r="A1239" s="70">
        <v>44650.0</v>
      </c>
      <c r="B1239" s="57">
        <v>2360.0</v>
      </c>
      <c r="C1239" s="57">
        <v>1.0</v>
      </c>
      <c r="D1239" s="57" t="s">
        <v>195</v>
      </c>
      <c r="E1239" s="57" t="s">
        <v>60</v>
      </c>
      <c r="F1239" s="57">
        <v>1.0328</v>
      </c>
      <c r="G1239" s="57">
        <v>0.437</v>
      </c>
      <c r="H1239" s="57" t="s">
        <v>194</v>
      </c>
      <c r="I1239" s="33">
        <f t="shared" si="1"/>
        <v>1.363386728</v>
      </c>
    </row>
    <row r="1240">
      <c r="A1240" s="70">
        <v>44665.0</v>
      </c>
      <c r="B1240" s="57">
        <v>2351.0</v>
      </c>
      <c r="C1240" s="57">
        <v>1.0</v>
      </c>
      <c r="D1240" s="57" t="s">
        <v>178</v>
      </c>
      <c r="E1240" s="57">
        <v>1.0</v>
      </c>
      <c r="F1240" s="57">
        <v>0.0781</v>
      </c>
      <c r="G1240" s="57">
        <v>0.033</v>
      </c>
      <c r="H1240" s="57" t="s">
        <v>194</v>
      </c>
      <c r="I1240" s="33">
        <f t="shared" si="1"/>
        <v>1.366666667</v>
      </c>
    </row>
    <row r="1241">
      <c r="A1241" s="70">
        <v>44690.0</v>
      </c>
      <c r="B1241" s="57">
        <v>2004.0</v>
      </c>
      <c r="C1241" s="57">
        <v>1.0</v>
      </c>
      <c r="D1241" s="57" t="s">
        <v>178</v>
      </c>
      <c r="E1241" s="57">
        <v>0.0</v>
      </c>
      <c r="F1241" s="57">
        <v>0.4704</v>
      </c>
      <c r="G1241" s="57">
        <v>0.1987</v>
      </c>
      <c r="I1241" s="33">
        <f t="shared" si="1"/>
        <v>1.367388022</v>
      </c>
    </row>
    <row r="1242">
      <c r="A1242" s="70">
        <v>44690.0</v>
      </c>
      <c r="B1242" s="57">
        <v>2025.0</v>
      </c>
      <c r="C1242" s="57">
        <v>2.0</v>
      </c>
      <c r="D1242" s="57" t="s">
        <v>178</v>
      </c>
      <c r="E1242" s="57">
        <v>0.0</v>
      </c>
      <c r="F1242" s="57">
        <v>0.1397</v>
      </c>
      <c r="G1242" s="57">
        <v>0.059</v>
      </c>
      <c r="I1242" s="33">
        <f t="shared" si="1"/>
        <v>1.36779661</v>
      </c>
    </row>
    <row r="1243">
      <c r="A1243" s="70">
        <v>44650.0</v>
      </c>
      <c r="B1243" s="57">
        <v>2347.0</v>
      </c>
      <c r="C1243" s="57">
        <v>2.0</v>
      </c>
      <c r="D1243" s="57" t="s">
        <v>178</v>
      </c>
      <c r="E1243" s="57">
        <v>1.0</v>
      </c>
      <c r="F1243" s="57">
        <v>0.0663</v>
      </c>
      <c r="G1243" s="57">
        <v>0.028</v>
      </c>
      <c r="H1243" s="57" t="s">
        <v>194</v>
      </c>
      <c r="I1243" s="33">
        <f t="shared" si="1"/>
        <v>1.367857143</v>
      </c>
    </row>
    <row r="1244">
      <c r="A1244" s="70">
        <v>44662.0</v>
      </c>
      <c r="B1244" s="57">
        <v>2085.0</v>
      </c>
      <c r="C1244" s="57">
        <v>1.0</v>
      </c>
      <c r="D1244" s="57" t="s">
        <v>178</v>
      </c>
      <c r="E1244" s="57">
        <v>0.0</v>
      </c>
      <c r="F1244" s="57">
        <v>0.2913</v>
      </c>
      <c r="G1244" s="57">
        <v>0.123</v>
      </c>
      <c r="H1244" s="57" t="s">
        <v>194</v>
      </c>
      <c r="I1244" s="33">
        <f t="shared" si="1"/>
        <v>1.368292683</v>
      </c>
    </row>
    <row r="1245">
      <c r="A1245" s="70">
        <v>44685.0</v>
      </c>
      <c r="B1245" s="57">
        <v>2370.0</v>
      </c>
      <c r="C1245" s="57">
        <v>3.0</v>
      </c>
      <c r="D1245" s="57" t="s">
        <v>178</v>
      </c>
      <c r="E1245" s="57">
        <v>0.0</v>
      </c>
      <c r="F1245" s="57">
        <v>0.131</v>
      </c>
      <c r="G1245" s="57">
        <v>0.0553</v>
      </c>
      <c r="I1245" s="33">
        <f t="shared" si="1"/>
        <v>1.368896926</v>
      </c>
    </row>
    <row r="1246">
      <c r="A1246" s="70">
        <v>44663.0</v>
      </c>
      <c r="B1246" s="57">
        <v>2009.0</v>
      </c>
      <c r="C1246" s="57">
        <v>2.0</v>
      </c>
      <c r="D1246" s="57" t="s">
        <v>195</v>
      </c>
      <c r="E1246" s="57">
        <v>0.0</v>
      </c>
      <c r="F1246" s="57">
        <v>0.602</v>
      </c>
      <c r="G1246" s="57">
        <v>0.254</v>
      </c>
      <c r="H1246" s="57" t="s">
        <v>198</v>
      </c>
      <c r="I1246" s="33">
        <f t="shared" si="1"/>
        <v>1.37007874</v>
      </c>
    </row>
    <row r="1247">
      <c r="A1247" s="70">
        <v>44663.0</v>
      </c>
      <c r="B1247" s="57">
        <v>2370.0</v>
      </c>
      <c r="C1247" s="57">
        <v>3.0</v>
      </c>
      <c r="D1247" s="57" t="s">
        <v>178</v>
      </c>
      <c r="E1247" s="57">
        <v>0.0</v>
      </c>
      <c r="F1247" s="57">
        <v>0.019</v>
      </c>
      <c r="G1247" s="57">
        <v>0.008</v>
      </c>
      <c r="H1247" s="57" t="s">
        <v>198</v>
      </c>
      <c r="I1247" s="33">
        <f t="shared" si="1"/>
        <v>1.375</v>
      </c>
    </row>
    <row r="1248">
      <c r="A1248" s="70">
        <v>44662.0</v>
      </c>
      <c r="B1248" s="57">
        <v>2090.0</v>
      </c>
      <c r="C1248" s="57">
        <v>1.0</v>
      </c>
      <c r="D1248" s="57" t="s">
        <v>178</v>
      </c>
      <c r="E1248" s="57">
        <v>0.0</v>
      </c>
      <c r="F1248" s="57">
        <v>0.1856</v>
      </c>
      <c r="G1248" s="57">
        <v>0.078</v>
      </c>
      <c r="H1248" s="57" t="s">
        <v>194</v>
      </c>
      <c r="I1248" s="33">
        <f t="shared" si="1"/>
        <v>1.379487179</v>
      </c>
    </row>
    <row r="1249">
      <c r="A1249" s="70">
        <v>44690.0</v>
      </c>
      <c r="B1249" s="57">
        <v>2004.0</v>
      </c>
      <c r="C1249" s="57">
        <v>2.0</v>
      </c>
      <c r="D1249" s="57" t="s">
        <v>178</v>
      </c>
      <c r="E1249" s="57">
        <v>0.0</v>
      </c>
      <c r="F1249" s="57">
        <v>0.328</v>
      </c>
      <c r="G1249" s="57">
        <v>0.1378</v>
      </c>
      <c r="I1249" s="33">
        <f t="shared" si="1"/>
        <v>1.380261248</v>
      </c>
    </row>
    <row r="1250">
      <c r="A1250" s="70">
        <v>44684.0</v>
      </c>
      <c r="B1250" s="57">
        <v>2365.0</v>
      </c>
      <c r="C1250" s="57">
        <v>1.0</v>
      </c>
      <c r="D1250" s="57" t="s">
        <v>178</v>
      </c>
      <c r="E1250" s="57">
        <v>0.0</v>
      </c>
      <c r="F1250" s="57">
        <v>0.0738</v>
      </c>
      <c r="G1250" s="57">
        <v>0.031</v>
      </c>
      <c r="H1250" s="57" t="s">
        <v>199</v>
      </c>
      <c r="I1250" s="33">
        <f t="shared" si="1"/>
        <v>1.380645161</v>
      </c>
    </row>
    <row r="1251">
      <c r="A1251" s="70">
        <v>44663.0</v>
      </c>
      <c r="B1251" s="57">
        <v>2347.0</v>
      </c>
      <c r="C1251" s="57">
        <v>2.0</v>
      </c>
      <c r="D1251" s="57" t="s">
        <v>195</v>
      </c>
      <c r="E1251" s="57">
        <v>0.0</v>
      </c>
      <c r="F1251" s="57">
        <v>0.7</v>
      </c>
      <c r="G1251" s="57">
        <v>0.294</v>
      </c>
      <c r="H1251" s="57" t="s">
        <v>198</v>
      </c>
      <c r="I1251" s="33">
        <f t="shared" si="1"/>
        <v>1.380952381</v>
      </c>
    </row>
    <row r="1252">
      <c r="A1252" s="70">
        <v>44665.0</v>
      </c>
      <c r="B1252" s="57">
        <v>2004.0</v>
      </c>
      <c r="C1252" s="57">
        <v>2.0</v>
      </c>
      <c r="D1252" s="57" t="s">
        <v>178</v>
      </c>
      <c r="E1252" s="57">
        <v>0.0</v>
      </c>
      <c r="F1252" s="57">
        <v>0.2386</v>
      </c>
      <c r="G1252" s="57">
        <v>0.1002</v>
      </c>
      <c r="H1252" s="57" t="s">
        <v>194</v>
      </c>
      <c r="I1252" s="33">
        <f t="shared" si="1"/>
        <v>1.381237525</v>
      </c>
    </row>
    <row r="1253">
      <c r="A1253" s="70">
        <v>44650.0</v>
      </c>
      <c r="B1253" s="57">
        <v>2372.0</v>
      </c>
      <c r="C1253" s="57">
        <v>3.0</v>
      </c>
      <c r="D1253" s="57" t="s">
        <v>178</v>
      </c>
      <c r="E1253" s="57">
        <v>1.0</v>
      </c>
      <c r="F1253" s="57">
        <v>0.2386</v>
      </c>
      <c r="G1253" s="57">
        <v>0.1</v>
      </c>
      <c r="H1253" s="57" t="s">
        <v>194</v>
      </c>
      <c r="I1253" s="33">
        <f t="shared" si="1"/>
        <v>1.386</v>
      </c>
    </row>
    <row r="1254">
      <c r="A1254" s="70">
        <v>44650.0</v>
      </c>
      <c r="B1254" s="57">
        <v>2369.0</v>
      </c>
      <c r="C1254" s="57">
        <v>2.0</v>
      </c>
      <c r="D1254" s="57" t="s">
        <v>195</v>
      </c>
      <c r="E1254" s="57" t="s">
        <v>60</v>
      </c>
      <c r="F1254" s="57">
        <v>0.482</v>
      </c>
      <c r="G1254" s="57">
        <v>0.202</v>
      </c>
      <c r="H1254" s="57" t="s">
        <v>194</v>
      </c>
      <c r="I1254" s="33">
        <f t="shared" si="1"/>
        <v>1.386138614</v>
      </c>
    </row>
    <row r="1255">
      <c r="A1255" s="70">
        <v>44690.0</v>
      </c>
      <c r="B1255" s="57">
        <v>2004.0</v>
      </c>
      <c r="C1255" s="57">
        <v>3.0</v>
      </c>
      <c r="D1255" s="57" t="s">
        <v>178</v>
      </c>
      <c r="E1255" s="57">
        <v>0.0</v>
      </c>
      <c r="F1255" s="57">
        <v>0.1859</v>
      </c>
      <c r="G1255" s="57">
        <v>0.0779</v>
      </c>
      <c r="I1255" s="33">
        <f t="shared" si="1"/>
        <v>1.386392811</v>
      </c>
    </row>
    <row r="1256">
      <c r="A1256" s="70">
        <v>44663.0</v>
      </c>
      <c r="B1256" s="57">
        <v>2354.0</v>
      </c>
      <c r="C1256" s="57">
        <v>1.0</v>
      </c>
      <c r="D1256" s="57" t="s">
        <v>195</v>
      </c>
      <c r="E1256" s="57">
        <v>0.0</v>
      </c>
      <c r="F1256" s="57">
        <v>0.83</v>
      </c>
      <c r="G1256" s="57">
        <v>0.347</v>
      </c>
      <c r="H1256" s="57" t="s">
        <v>198</v>
      </c>
      <c r="I1256" s="33">
        <f t="shared" si="1"/>
        <v>1.391930836</v>
      </c>
    </row>
    <row r="1257">
      <c r="A1257" s="70">
        <v>44665.0</v>
      </c>
      <c r="B1257" s="57">
        <v>2381.0</v>
      </c>
      <c r="C1257" s="57">
        <v>3.0</v>
      </c>
      <c r="D1257" s="57" t="s">
        <v>178</v>
      </c>
      <c r="E1257" s="57">
        <v>1.0</v>
      </c>
      <c r="F1257" s="57">
        <v>0.2117</v>
      </c>
      <c r="G1257" s="57">
        <v>0.0885</v>
      </c>
      <c r="H1257" s="57" t="s">
        <v>194</v>
      </c>
      <c r="I1257" s="33">
        <f t="shared" si="1"/>
        <v>1.392090395</v>
      </c>
    </row>
    <row r="1258">
      <c r="A1258" s="70">
        <v>44650.0</v>
      </c>
      <c r="B1258" s="57">
        <v>2364.0</v>
      </c>
      <c r="C1258" s="57">
        <v>1.0</v>
      </c>
      <c r="D1258" s="57" t="s">
        <v>178</v>
      </c>
      <c r="E1258" s="57">
        <v>0.0</v>
      </c>
      <c r="F1258" s="57">
        <v>0.0311</v>
      </c>
      <c r="G1258" s="57">
        <v>0.013</v>
      </c>
      <c r="H1258" s="57" t="s">
        <v>194</v>
      </c>
      <c r="I1258" s="33">
        <f t="shared" si="1"/>
        <v>1.392307692</v>
      </c>
    </row>
    <row r="1259">
      <c r="A1259" s="70">
        <v>44690.0</v>
      </c>
      <c r="B1259" s="57">
        <v>2085.0</v>
      </c>
      <c r="C1259" s="57">
        <v>1.0</v>
      </c>
      <c r="D1259" s="57" t="s">
        <v>178</v>
      </c>
      <c r="E1259" s="57">
        <v>0.0</v>
      </c>
      <c r="F1259" s="57">
        <v>0.1888</v>
      </c>
      <c r="G1259" s="57">
        <v>0.0789</v>
      </c>
      <c r="I1259" s="33">
        <f t="shared" si="1"/>
        <v>1.392902408</v>
      </c>
    </row>
    <row r="1260">
      <c r="A1260" s="70">
        <v>44650.0</v>
      </c>
      <c r="B1260" s="57">
        <v>2364.0</v>
      </c>
      <c r="C1260" s="57">
        <v>3.0</v>
      </c>
      <c r="D1260" s="57" t="s">
        <v>178</v>
      </c>
      <c r="E1260" s="57">
        <v>1.0</v>
      </c>
      <c r="F1260" s="57">
        <v>0.1532</v>
      </c>
      <c r="G1260" s="57">
        <v>0.064</v>
      </c>
      <c r="H1260" s="57" t="s">
        <v>194</v>
      </c>
      <c r="I1260" s="33">
        <f t="shared" si="1"/>
        <v>1.39375</v>
      </c>
    </row>
    <row r="1261">
      <c r="A1261" s="70">
        <v>44650.0</v>
      </c>
      <c r="B1261" s="57">
        <v>2370.0</v>
      </c>
      <c r="C1261" s="57">
        <v>2.0</v>
      </c>
      <c r="D1261" s="57" t="s">
        <v>178</v>
      </c>
      <c r="E1261" s="57">
        <v>1.0</v>
      </c>
      <c r="F1261" s="57">
        <v>0.0766</v>
      </c>
      <c r="G1261" s="57">
        <v>0.032</v>
      </c>
      <c r="H1261" s="57" t="s">
        <v>194</v>
      </c>
      <c r="I1261" s="33">
        <f t="shared" si="1"/>
        <v>1.39375</v>
      </c>
    </row>
    <row r="1262">
      <c r="A1262" s="70">
        <v>44663.0</v>
      </c>
      <c r="B1262" s="57">
        <v>2370.0</v>
      </c>
      <c r="C1262" s="57">
        <v>3.0</v>
      </c>
      <c r="D1262" s="57" t="s">
        <v>195</v>
      </c>
      <c r="E1262" s="57">
        <v>0.0</v>
      </c>
      <c r="F1262" s="57">
        <v>0.249</v>
      </c>
      <c r="G1262" s="57">
        <v>0.104</v>
      </c>
      <c r="H1262" s="57" t="s">
        <v>198</v>
      </c>
      <c r="I1262" s="33">
        <f t="shared" si="1"/>
        <v>1.394230769</v>
      </c>
    </row>
    <row r="1263">
      <c r="A1263" s="70">
        <v>44690.0</v>
      </c>
      <c r="B1263" s="57">
        <v>2090.0</v>
      </c>
      <c r="C1263" s="57">
        <v>2.0</v>
      </c>
      <c r="D1263" s="57" t="s">
        <v>178</v>
      </c>
      <c r="E1263" s="57">
        <v>0.0</v>
      </c>
      <c r="F1263" s="57">
        <v>0.0467</v>
      </c>
      <c r="G1263" s="57">
        <v>0.0195</v>
      </c>
      <c r="I1263" s="33">
        <f t="shared" si="1"/>
        <v>1.394871795</v>
      </c>
    </row>
    <row r="1264">
      <c r="A1264" s="70">
        <v>44690.0</v>
      </c>
      <c r="B1264" s="57">
        <v>2012.0</v>
      </c>
      <c r="C1264" s="57">
        <v>2.0</v>
      </c>
      <c r="D1264" s="57" t="s">
        <v>178</v>
      </c>
      <c r="E1264" s="57">
        <v>0.0</v>
      </c>
      <c r="F1264" s="57">
        <v>0.1198</v>
      </c>
      <c r="G1264" s="57">
        <v>0.05</v>
      </c>
      <c r="I1264" s="33">
        <f t="shared" si="1"/>
        <v>1.396</v>
      </c>
    </row>
    <row r="1265">
      <c r="A1265" s="70">
        <v>44690.0</v>
      </c>
      <c r="B1265" s="57">
        <v>2093.0</v>
      </c>
      <c r="C1265" s="57">
        <v>2.0</v>
      </c>
      <c r="D1265" s="57" t="s">
        <v>178</v>
      </c>
      <c r="E1265" s="57">
        <v>0.0</v>
      </c>
      <c r="F1265" s="57">
        <v>0.2001</v>
      </c>
      <c r="G1265" s="57">
        <v>0.0835</v>
      </c>
      <c r="I1265" s="33">
        <f t="shared" si="1"/>
        <v>1.396407186</v>
      </c>
    </row>
    <row r="1266">
      <c r="A1266" s="70">
        <v>44708.0</v>
      </c>
      <c r="B1266" s="57">
        <v>2013.0</v>
      </c>
      <c r="C1266" s="57">
        <v>2.0</v>
      </c>
      <c r="D1266" s="57" t="s">
        <v>178</v>
      </c>
      <c r="E1266" s="57">
        <v>0.0</v>
      </c>
      <c r="F1266" s="57">
        <v>0.2469</v>
      </c>
      <c r="G1266" s="57">
        <v>0.103</v>
      </c>
      <c r="H1266" s="57" t="s">
        <v>196</v>
      </c>
      <c r="I1266" s="33">
        <f t="shared" si="1"/>
        <v>1.397087379</v>
      </c>
    </row>
    <row r="1267">
      <c r="A1267" s="70">
        <v>44635.0</v>
      </c>
      <c r="B1267" s="57">
        <v>2020.0</v>
      </c>
      <c r="C1267" s="57">
        <v>1.0</v>
      </c>
      <c r="D1267" s="57" t="s">
        <v>195</v>
      </c>
      <c r="E1267" s="57">
        <v>0.0</v>
      </c>
      <c r="F1267" s="57">
        <v>1.35</v>
      </c>
      <c r="G1267" s="57">
        <v>0.563</v>
      </c>
      <c r="H1267" s="57" t="s">
        <v>197</v>
      </c>
      <c r="I1267" s="33">
        <f t="shared" si="1"/>
        <v>1.397868561</v>
      </c>
    </row>
    <row r="1268">
      <c r="A1268" s="70">
        <v>44662.0</v>
      </c>
      <c r="B1268" s="57">
        <v>2085.0</v>
      </c>
      <c r="C1268" s="57">
        <v>2.0</v>
      </c>
      <c r="D1268" s="57" t="s">
        <v>195</v>
      </c>
      <c r="E1268" s="57">
        <v>0.0</v>
      </c>
      <c r="F1268" s="57">
        <v>1.1492</v>
      </c>
      <c r="G1268" s="57">
        <v>0.479</v>
      </c>
      <c r="H1268" s="57" t="s">
        <v>194</v>
      </c>
      <c r="I1268" s="33">
        <f t="shared" si="1"/>
        <v>1.399164927</v>
      </c>
    </row>
    <row r="1269">
      <c r="A1269" s="70">
        <v>44662.0</v>
      </c>
      <c r="B1269" s="57">
        <v>2086.0</v>
      </c>
      <c r="C1269" s="57">
        <v>1.0</v>
      </c>
      <c r="D1269" s="57" t="s">
        <v>178</v>
      </c>
      <c r="E1269" s="57">
        <v>0.0</v>
      </c>
      <c r="F1269" s="57">
        <v>0.1356</v>
      </c>
      <c r="G1269" s="57">
        <v>0.0565</v>
      </c>
      <c r="H1269" s="57" t="s">
        <v>194</v>
      </c>
      <c r="I1269" s="33">
        <f t="shared" si="1"/>
        <v>1.4</v>
      </c>
    </row>
    <row r="1270">
      <c r="A1270" s="70">
        <v>44690.0</v>
      </c>
      <c r="B1270" s="57">
        <v>2007.0</v>
      </c>
      <c r="C1270" s="57">
        <v>1.0</v>
      </c>
      <c r="D1270" s="57" t="s">
        <v>178</v>
      </c>
      <c r="E1270" s="57">
        <v>0.0</v>
      </c>
      <c r="F1270" s="57">
        <v>0.0909</v>
      </c>
      <c r="G1270" s="57">
        <v>0.0378</v>
      </c>
      <c r="I1270" s="33">
        <f t="shared" si="1"/>
        <v>1.404761905</v>
      </c>
    </row>
    <row r="1271">
      <c r="A1271" s="70">
        <v>44635.0</v>
      </c>
      <c r="B1271" s="57">
        <v>2027.0</v>
      </c>
      <c r="C1271" s="57">
        <v>1.0</v>
      </c>
      <c r="D1271" s="57" t="s">
        <v>195</v>
      </c>
      <c r="E1271" s="57">
        <v>0.0</v>
      </c>
      <c r="F1271" s="57">
        <v>1.648</v>
      </c>
      <c r="G1271" s="57">
        <v>0.685</v>
      </c>
      <c r="H1271" s="57" t="s">
        <v>197</v>
      </c>
      <c r="I1271" s="33">
        <f t="shared" si="1"/>
        <v>1.405839416</v>
      </c>
    </row>
    <row r="1272">
      <c r="A1272" s="70">
        <v>44665.0</v>
      </c>
      <c r="B1272" s="57">
        <v>2369.0</v>
      </c>
      <c r="C1272" s="57">
        <v>2.0</v>
      </c>
      <c r="D1272" s="57" t="s">
        <v>178</v>
      </c>
      <c r="E1272" s="57">
        <v>0.0</v>
      </c>
      <c r="F1272" s="57">
        <v>0.1252</v>
      </c>
      <c r="G1272" s="57">
        <v>0.052</v>
      </c>
      <c r="H1272" s="57" t="s">
        <v>194</v>
      </c>
      <c r="I1272" s="33">
        <f t="shared" si="1"/>
        <v>1.407692308</v>
      </c>
    </row>
    <row r="1273">
      <c r="A1273" s="70">
        <v>44690.0</v>
      </c>
      <c r="B1273" s="57">
        <v>2090.0</v>
      </c>
      <c r="C1273" s="57">
        <v>3.0</v>
      </c>
      <c r="D1273" s="57" t="s">
        <v>178</v>
      </c>
      <c r="E1273" s="57">
        <v>0.0</v>
      </c>
      <c r="F1273" s="57">
        <v>0.1127</v>
      </c>
      <c r="G1273" s="57">
        <v>0.0468</v>
      </c>
      <c r="I1273" s="33">
        <f t="shared" si="1"/>
        <v>1.408119658</v>
      </c>
    </row>
    <row r="1274">
      <c r="A1274" s="70">
        <v>44663.0</v>
      </c>
      <c r="B1274" s="57">
        <v>2372.0</v>
      </c>
      <c r="C1274" s="57">
        <v>1.0</v>
      </c>
      <c r="D1274" s="57" t="s">
        <v>195</v>
      </c>
      <c r="E1274" s="57">
        <v>0.0</v>
      </c>
      <c r="F1274" s="57">
        <v>1.549</v>
      </c>
      <c r="G1274" s="57">
        <v>0.642</v>
      </c>
      <c r="H1274" s="57" t="s">
        <v>198</v>
      </c>
      <c r="I1274" s="33">
        <f t="shared" si="1"/>
        <v>1.412772586</v>
      </c>
    </row>
    <row r="1275">
      <c r="A1275" s="70">
        <v>44690.0</v>
      </c>
      <c r="B1275" s="57">
        <v>2090.0</v>
      </c>
      <c r="C1275" s="57">
        <v>1.0</v>
      </c>
      <c r="D1275" s="57" t="s">
        <v>178</v>
      </c>
      <c r="E1275" s="57">
        <v>0.0</v>
      </c>
      <c r="F1275" s="57">
        <v>0.0828</v>
      </c>
      <c r="G1275" s="57">
        <v>0.0343</v>
      </c>
      <c r="I1275" s="33">
        <f t="shared" si="1"/>
        <v>1.413994169</v>
      </c>
    </row>
    <row r="1276">
      <c r="A1276" s="70">
        <v>44650.0</v>
      </c>
      <c r="B1276" s="57">
        <v>2370.0</v>
      </c>
      <c r="C1276" s="57">
        <v>3.0</v>
      </c>
      <c r="D1276" s="57" t="s">
        <v>178</v>
      </c>
      <c r="E1276" s="57">
        <v>1.0</v>
      </c>
      <c r="F1276" s="57">
        <v>0.1739</v>
      </c>
      <c r="G1276" s="57">
        <v>0.072</v>
      </c>
      <c r="H1276" s="57" t="s">
        <v>194</v>
      </c>
      <c r="I1276" s="33">
        <f t="shared" si="1"/>
        <v>1.415277778</v>
      </c>
    </row>
    <row r="1277">
      <c r="A1277" s="70">
        <v>44663.0</v>
      </c>
      <c r="B1277" s="57">
        <v>2346.0</v>
      </c>
      <c r="C1277" s="57">
        <v>1.0</v>
      </c>
      <c r="D1277" s="57" t="s">
        <v>178</v>
      </c>
      <c r="E1277" s="57">
        <v>1.0</v>
      </c>
      <c r="F1277" s="57">
        <v>0.266</v>
      </c>
      <c r="G1277" s="57">
        <v>0.11</v>
      </c>
      <c r="H1277" s="57" t="s">
        <v>198</v>
      </c>
      <c r="I1277" s="33">
        <f t="shared" si="1"/>
        <v>1.418181818</v>
      </c>
    </row>
    <row r="1278">
      <c r="A1278" s="70">
        <v>44665.0</v>
      </c>
      <c r="B1278" s="57">
        <v>2020.0</v>
      </c>
      <c r="C1278" s="57">
        <v>1.0</v>
      </c>
      <c r="D1278" s="57" t="s">
        <v>178</v>
      </c>
      <c r="E1278" s="57">
        <v>0.0</v>
      </c>
      <c r="F1278" s="57">
        <v>0.0499</v>
      </c>
      <c r="G1278" s="57">
        <v>0.0206</v>
      </c>
      <c r="H1278" s="57" t="s">
        <v>194</v>
      </c>
      <c r="I1278" s="33">
        <f t="shared" si="1"/>
        <v>1.422330097</v>
      </c>
    </row>
    <row r="1279">
      <c r="A1279" s="70">
        <v>44690.0</v>
      </c>
      <c r="B1279" s="57">
        <v>2013.0</v>
      </c>
      <c r="C1279" s="57">
        <v>2.0</v>
      </c>
      <c r="D1279" s="57" t="s">
        <v>178</v>
      </c>
      <c r="E1279" s="57">
        <v>0.0</v>
      </c>
      <c r="F1279" s="57">
        <v>0.1841</v>
      </c>
      <c r="G1279" s="57">
        <v>0.076</v>
      </c>
      <c r="I1279" s="33">
        <f t="shared" si="1"/>
        <v>1.422368421</v>
      </c>
    </row>
    <row r="1280">
      <c r="A1280" s="70">
        <v>44662.0</v>
      </c>
      <c r="B1280" s="57">
        <v>2089.0</v>
      </c>
      <c r="C1280" s="57">
        <v>1.0</v>
      </c>
      <c r="D1280" s="57" t="s">
        <v>195</v>
      </c>
      <c r="E1280" s="57">
        <v>0.0</v>
      </c>
      <c r="F1280" s="57">
        <v>1.2576</v>
      </c>
      <c r="G1280" s="57">
        <v>0.519</v>
      </c>
      <c r="H1280" s="57" t="s">
        <v>194</v>
      </c>
      <c r="I1280" s="33">
        <f t="shared" si="1"/>
        <v>1.423121387</v>
      </c>
    </row>
    <row r="1281">
      <c r="A1281" s="70">
        <v>44690.0</v>
      </c>
      <c r="B1281" s="57">
        <v>2006.0</v>
      </c>
      <c r="C1281" s="57">
        <v>1.0</v>
      </c>
      <c r="D1281" s="57" t="s">
        <v>178</v>
      </c>
      <c r="E1281" s="57">
        <v>0.0</v>
      </c>
      <c r="F1281" s="57">
        <v>0.0795</v>
      </c>
      <c r="G1281" s="57">
        <v>0.0328</v>
      </c>
      <c r="I1281" s="33">
        <f t="shared" si="1"/>
        <v>1.423780488</v>
      </c>
    </row>
    <row r="1282">
      <c r="A1282" s="70">
        <v>44690.0</v>
      </c>
      <c r="B1282" s="57">
        <v>2015.0</v>
      </c>
      <c r="C1282" s="57">
        <v>2.0</v>
      </c>
      <c r="D1282" s="57" t="s">
        <v>178</v>
      </c>
      <c r="E1282" s="57">
        <v>0.0</v>
      </c>
      <c r="F1282" s="57">
        <v>0.31658</v>
      </c>
      <c r="G1282" s="57">
        <v>0.1306</v>
      </c>
      <c r="I1282" s="33">
        <f t="shared" si="1"/>
        <v>1.424042879</v>
      </c>
    </row>
    <row r="1283">
      <c r="A1283" s="70">
        <v>44665.0</v>
      </c>
      <c r="B1283" s="57">
        <v>2382.0</v>
      </c>
      <c r="C1283" s="57">
        <v>1.0</v>
      </c>
      <c r="D1283" s="57" t="s">
        <v>178</v>
      </c>
      <c r="E1283" s="57">
        <v>0.0</v>
      </c>
      <c r="F1283" s="57">
        <v>0.0442</v>
      </c>
      <c r="G1283" s="57">
        <v>0.0182</v>
      </c>
      <c r="H1283" s="57" t="s">
        <v>194</v>
      </c>
      <c r="I1283" s="33">
        <f t="shared" si="1"/>
        <v>1.428571429</v>
      </c>
    </row>
    <row r="1284">
      <c r="A1284" s="70">
        <v>44706.0</v>
      </c>
      <c r="B1284" s="57">
        <v>2346.0</v>
      </c>
      <c r="C1284" s="57">
        <v>3.0</v>
      </c>
      <c r="D1284" s="57" t="s">
        <v>178</v>
      </c>
      <c r="E1284" s="57">
        <v>0.0</v>
      </c>
      <c r="F1284" s="57">
        <v>0.068</v>
      </c>
      <c r="G1284" s="57">
        <v>0.028</v>
      </c>
      <c r="H1284" s="57" t="s">
        <v>196</v>
      </c>
      <c r="I1284" s="33">
        <f t="shared" si="1"/>
        <v>1.428571429</v>
      </c>
    </row>
    <row r="1285">
      <c r="A1285" s="70">
        <v>44650.0</v>
      </c>
      <c r="B1285" s="57">
        <v>2347.0</v>
      </c>
      <c r="C1285" s="57">
        <v>1.0</v>
      </c>
      <c r="D1285" s="57" t="s">
        <v>178</v>
      </c>
      <c r="E1285" s="57">
        <v>1.0</v>
      </c>
      <c r="F1285" s="57">
        <v>0.1628</v>
      </c>
      <c r="G1285" s="57">
        <v>0.067</v>
      </c>
      <c r="H1285" s="57" t="s">
        <v>194</v>
      </c>
      <c r="I1285" s="33">
        <f t="shared" si="1"/>
        <v>1.429850746</v>
      </c>
    </row>
    <row r="1286">
      <c r="A1286" s="70">
        <v>44665.0</v>
      </c>
      <c r="B1286" s="57">
        <v>2021.0</v>
      </c>
      <c r="C1286" s="57">
        <v>1.0</v>
      </c>
      <c r="D1286" s="57" t="s">
        <v>178</v>
      </c>
      <c r="E1286" s="57">
        <v>0.0</v>
      </c>
      <c r="F1286" s="57">
        <v>0.1095</v>
      </c>
      <c r="G1286" s="57">
        <v>0.045</v>
      </c>
      <c r="H1286" s="57" t="s">
        <v>194</v>
      </c>
      <c r="I1286" s="33">
        <f t="shared" si="1"/>
        <v>1.433333333</v>
      </c>
    </row>
    <row r="1287">
      <c r="A1287" s="70">
        <v>44663.0</v>
      </c>
      <c r="B1287" s="57">
        <v>2372.0</v>
      </c>
      <c r="C1287" s="57">
        <v>2.0</v>
      </c>
      <c r="D1287" s="57" t="s">
        <v>195</v>
      </c>
      <c r="E1287" s="57">
        <v>0.0</v>
      </c>
      <c r="F1287" s="57">
        <v>1.03</v>
      </c>
      <c r="G1287" s="57">
        <v>0.423</v>
      </c>
      <c r="H1287" s="57" t="s">
        <v>198</v>
      </c>
      <c r="I1287" s="33">
        <f t="shared" si="1"/>
        <v>1.43498818</v>
      </c>
    </row>
    <row r="1288">
      <c r="A1288" s="70">
        <v>44690.0</v>
      </c>
      <c r="B1288" s="57">
        <v>2093.0</v>
      </c>
      <c r="C1288" s="57">
        <v>1.0</v>
      </c>
      <c r="D1288" s="57" t="s">
        <v>178</v>
      </c>
      <c r="E1288" s="57">
        <v>0.0</v>
      </c>
      <c r="F1288" s="57">
        <v>0.1758</v>
      </c>
      <c r="G1288" s="57">
        <v>0.072</v>
      </c>
      <c r="I1288" s="33">
        <f t="shared" si="1"/>
        <v>1.441666667</v>
      </c>
    </row>
    <row r="1289">
      <c r="A1289" s="70">
        <v>44650.0</v>
      </c>
      <c r="B1289" s="57">
        <v>2347.0</v>
      </c>
      <c r="C1289" s="57">
        <v>3.0</v>
      </c>
      <c r="D1289" s="57" t="s">
        <v>178</v>
      </c>
      <c r="E1289" s="57">
        <v>1.0</v>
      </c>
      <c r="F1289" s="57">
        <v>0.232</v>
      </c>
      <c r="G1289" s="57">
        <v>0.095</v>
      </c>
      <c r="H1289" s="57" t="s">
        <v>194</v>
      </c>
      <c r="I1289" s="33">
        <f t="shared" si="1"/>
        <v>1.442105263</v>
      </c>
    </row>
    <row r="1290">
      <c r="A1290" s="70">
        <v>44665.0</v>
      </c>
      <c r="B1290" s="57">
        <v>2367.0</v>
      </c>
      <c r="C1290" s="57">
        <v>2.0</v>
      </c>
      <c r="D1290" s="57" t="s">
        <v>178</v>
      </c>
      <c r="E1290" s="57">
        <v>0.0</v>
      </c>
      <c r="F1290" s="57">
        <v>0.0547</v>
      </c>
      <c r="G1290" s="57">
        <v>0.0223</v>
      </c>
      <c r="H1290" s="57" t="s">
        <v>194</v>
      </c>
      <c r="I1290" s="33">
        <f t="shared" si="1"/>
        <v>1.452914798</v>
      </c>
    </row>
    <row r="1291">
      <c r="A1291" s="70">
        <v>44690.0</v>
      </c>
      <c r="B1291" s="57">
        <v>2093.0</v>
      </c>
      <c r="C1291" s="57">
        <v>3.0</v>
      </c>
      <c r="D1291" s="57" t="s">
        <v>178</v>
      </c>
      <c r="E1291" s="57">
        <v>0.0</v>
      </c>
      <c r="F1291" s="57">
        <v>0.1678</v>
      </c>
      <c r="G1291" s="57">
        <v>0.0684</v>
      </c>
      <c r="I1291" s="33">
        <f t="shared" si="1"/>
        <v>1.453216374</v>
      </c>
    </row>
    <row r="1292">
      <c r="A1292" s="70">
        <v>44662.0</v>
      </c>
      <c r="B1292" s="57">
        <v>2085.0</v>
      </c>
      <c r="C1292" s="57">
        <v>2.0</v>
      </c>
      <c r="D1292" s="57" t="s">
        <v>178</v>
      </c>
      <c r="E1292" s="57">
        <v>0.0</v>
      </c>
      <c r="F1292" s="57">
        <v>0.3259</v>
      </c>
      <c r="G1292" s="57">
        <v>0.1328</v>
      </c>
      <c r="H1292" s="57" t="s">
        <v>194</v>
      </c>
      <c r="I1292" s="33">
        <f t="shared" si="1"/>
        <v>1.454066265</v>
      </c>
    </row>
    <row r="1293">
      <c r="A1293" s="70">
        <v>44663.0</v>
      </c>
      <c r="B1293" s="57">
        <v>2370.0</v>
      </c>
      <c r="C1293" s="57">
        <v>1.0</v>
      </c>
      <c r="D1293" s="57" t="s">
        <v>195</v>
      </c>
      <c r="E1293" s="57">
        <v>0.0</v>
      </c>
      <c r="F1293" s="57">
        <v>0.764</v>
      </c>
      <c r="G1293" s="57">
        <v>0.311</v>
      </c>
      <c r="H1293" s="57" t="s">
        <v>198</v>
      </c>
      <c r="I1293" s="33">
        <f t="shared" si="1"/>
        <v>1.45659164</v>
      </c>
    </row>
    <row r="1294">
      <c r="A1294" s="70">
        <v>44690.0</v>
      </c>
      <c r="B1294" s="57">
        <v>2013.0</v>
      </c>
      <c r="C1294" s="57">
        <v>3.0</v>
      </c>
      <c r="D1294" s="57" t="s">
        <v>178</v>
      </c>
      <c r="E1294" s="57">
        <v>0.0</v>
      </c>
      <c r="F1294" s="57">
        <v>0.2413</v>
      </c>
      <c r="G1294" s="57">
        <v>0.098</v>
      </c>
      <c r="I1294" s="33">
        <f t="shared" si="1"/>
        <v>1.462244898</v>
      </c>
    </row>
    <row r="1295">
      <c r="A1295" s="70">
        <v>44665.0</v>
      </c>
      <c r="B1295" s="57">
        <v>2381.0</v>
      </c>
      <c r="C1295" s="57">
        <v>1.0</v>
      </c>
      <c r="D1295" s="57" t="s">
        <v>178</v>
      </c>
      <c r="E1295" s="57">
        <v>0.0</v>
      </c>
      <c r="F1295" s="57">
        <v>0.1252</v>
      </c>
      <c r="G1295" s="57">
        <v>0.0508</v>
      </c>
      <c r="H1295" s="57" t="s">
        <v>194</v>
      </c>
      <c r="I1295" s="33">
        <f t="shared" si="1"/>
        <v>1.464566929</v>
      </c>
    </row>
    <row r="1296">
      <c r="A1296" s="70">
        <v>44663.0</v>
      </c>
      <c r="B1296" s="57">
        <v>2348.0</v>
      </c>
      <c r="C1296" s="57">
        <v>1.0</v>
      </c>
      <c r="D1296" s="57" t="s">
        <v>195</v>
      </c>
      <c r="E1296" s="57">
        <v>0.0</v>
      </c>
      <c r="F1296" s="57">
        <v>0.915</v>
      </c>
      <c r="G1296" s="57">
        <v>0.371</v>
      </c>
      <c r="H1296" s="57" t="s">
        <v>198</v>
      </c>
      <c r="I1296" s="33">
        <f t="shared" si="1"/>
        <v>1.466307278</v>
      </c>
    </row>
    <row r="1297">
      <c r="A1297" s="70">
        <v>44690.0</v>
      </c>
      <c r="B1297" s="57">
        <v>2012.0</v>
      </c>
      <c r="C1297" s="57">
        <v>3.0</v>
      </c>
      <c r="D1297" s="57" t="s">
        <v>178</v>
      </c>
      <c r="E1297" s="57">
        <v>0.0</v>
      </c>
      <c r="F1297" s="57">
        <v>0.0671</v>
      </c>
      <c r="G1297" s="57">
        <v>0.0272</v>
      </c>
      <c r="I1297" s="33">
        <f t="shared" si="1"/>
        <v>1.466911765</v>
      </c>
    </row>
    <row r="1298">
      <c r="A1298" s="70">
        <v>44685.0</v>
      </c>
      <c r="B1298" s="57">
        <v>2331.0</v>
      </c>
      <c r="C1298" s="57">
        <v>2.0</v>
      </c>
      <c r="D1298" s="57" t="s">
        <v>178</v>
      </c>
      <c r="E1298" s="57">
        <v>0.0</v>
      </c>
      <c r="F1298" s="57">
        <v>0.0499</v>
      </c>
      <c r="G1298" s="57">
        <v>0.0202</v>
      </c>
      <c r="I1298" s="33">
        <f t="shared" si="1"/>
        <v>1.47029703</v>
      </c>
    </row>
    <row r="1299">
      <c r="A1299" s="70">
        <v>44665.0</v>
      </c>
      <c r="B1299" s="57">
        <v>2381.0</v>
      </c>
      <c r="C1299" s="57">
        <v>2.0</v>
      </c>
      <c r="D1299" s="57" t="s">
        <v>178</v>
      </c>
      <c r="E1299" s="57">
        <v>0.0</v>
      </c>
      <c r="F1299" s="57">
        <v>0.1745</v>
      </c>
      <c r="G1299" s="57">
        <v>0.0706</v>
      </c>
      <c r="H1299" s="57" t="s">
        <v>194</v>
      </c>
      <c r="I1299" s="33">
        <f t="shared" si="1"/>
        <v>1.471671388</v>
      </c>
    </row>
    <row r="1300">
      <c r="A1300" s="70">
        <v>44650.0</v>
      </c>
      <c r="B1300" s="57">
        <v>2360.0</v>
      </c>
      <c r="C1300" s="57">
        <v>3.0</v>
      </c>
      <c r="D1300" s="57" t="s">
        <v>178</v>
      </c>
      <c r="E1300" s="57">
        <v>0.0</v>
      </c>
      <c r="F1300" s="57">
        <v>0.1854</v>
      </c>
      <c r="G1300" s="57">
        <v>0.075</v>
      </c>
      <c r="H1300" s="57" t="s">
        <v>194</v>
      </c>
      <c r="I1300" s="33">
        <f t="shared" si="1"/>
        <v>1.472</v>
      </c>
    </row>
    <row r="1301">
      <c r="A1301" s="70">
        <v>44690.0</v>
      </c>
      <c r="B1301" s="57">
        <v>2087.0</v>
      </c>
      <c r="C1301" s="57">
        <v>1.0</v>
      </c>
      <c r="D1301" s="57" t="s">
        <v>178</v>
      </c>
      <c r="E1301" s="57">
        <v>0.0</v>
      </c>
      <c r="F1301" s="57">
        <v>0.2863</v>
      </c>
      <c r="G1301" s="57">
        <v>0.1156</v>
      </c>
      <c r="I1301" s="33">
        <f t="shared" si="1"/>
        <v>1.476643599</v>
      </c>
    </row>
    <row r="1302">
      <c r="A1302" s="70">
        <v>44663.0</v>
      </c>
      <c r="B1302" s="57">
        <v>2371.0</v>
      </c>
      <c r="C1302" s="57">
        <v>1.0</v>
      </c>
      <c r="D1302" s="57" t="s">
        <v>195</v>
      </c>
      <c r="E1302" s="57">
        <v>0.0</v>
      </c>
      <c r="F1302" s="57">
        <v>1.562</v>
      </c>
      <c r="G1302" s="57">
        <v>0.63</v>
      </c>
      <c r="H1302" s="57" t="s">
        <v>198</v>
      </c>
      <c r="I1302" s="33">
        <f t="shared" si="1"/>
        <v>1.479365079</v>
      </c>
    </row>
    <row r="1303">
      <c r="A1303" s="70">
        <v>44690.0</v>
      </c>
      <c r="B1303" s="57">
        <v>2086.0</v>
      </c>
      <c r="C1303" s="57">
        <v>1.0</v>
      </c>
      <c r="D1303" s="57" t="s">
        <v>178</v>
      </c>
      <c r="E1303" s="57">
        <v>0.0</v>
      </c>
      <c r="F1303" s="57">
        <v>0.436</v>
      </c>
      <c r="G1303" s="57">
        <v>0.1757</v>
      </c>
      <c r="I1303" s="33">
        <f t="shared" si="1"/>
        <v>1.481502561</v>
      </c>
    </row>
    <row r="1304">
      <c r="A1304" s="70">
        <v>44665.0</v>
      </c>
      <c r="B1304" s="57">
        <v>2020.0</v>
      </c>
      <c r="C1304" s="57">
        <v>2.0</v>
      </c>
      <c r="D1304" s="57" t="s">
        <v>178</v>
      </c>
      <c r="E1304" s="57">
        <v>0.0</v>
      </c>
      <c r="F1304" s="57">
        <v>0.0752</v>
      </c>
      <c r="G1304" s="57">
        <v>0.0303</v>
      </c>
      <c r="H1304" s="57" t="s">
        <v>194</v>
      </c>
      <c r="I1304" s="33">
        <f t="shared" si="1"/>
        <v>1.481848185</v>
      </c>
    </row>
    <row r="1305">
      <c r="A1305" s="70">
        <v>44650.0</v>
      </c>
      <c r="B1305" s="57">
        <v>2370.0</v>
      </c>
      <c r="C1305" s="57">
        <v>1.0</v>
      </c>
      <c r="D1305" s="57" t="s">
        <v>178</v>
      </c>
      <c r="E1305" s="57">
        <v>1.0</v>
      </c>
      <c r="F1305" s="57">
        <v>0.1045</v>
      </c>
      <c r="G1305" s="57">
        <v>0.042</v>
      </c>
      <c r="H1305" s="57" t="s">
        <v>194</v>
      </c>
      <c r="I1305" s="33">
        <f t="shared" si="1"/>
        <v>1.488095238</v>
      </c>
    </row>
    <row r="1306">
      <c r="A1306" s="70">
        <v>44690.0</v>
      </c>
      <c r="B1306" s="57">
        <v>2086.0</v>
      </c>
      <c r="C1306" s="57">
        <v>2.0</v>
      </c>
      <c r="D1306" s="57" t="s">
        <v>178</v>
      </c>
      <c r="E1306" s="57">
        <v>0.0</v>
      </c>
      <c r="F1306" s="57">
        <v>0.5771</v>
      </c>
      <c r="G1306" s="57">
        <v>0.2319</v>
      </c>
      <c r="I1306" s="33">
        <f t="shared" si="1"/>
        <v>1.488572661</v>
      </c>
    </row>
    <row r="1307">
      <c r="A1307" s="70">
        <v>44665.0</v>
      </c>
      <c r="B1307" s="57">
        <v>2384.0</v>
      </c>
      <c r="C1307" s="57">
        <v>2.0</v>
      </c>
      <c r="D1307" s="57" t="s">
        <v>178</v>
      </c>
      <c r="E1307" s="57">
        <v>0.0</v>
      </c>
      <c r="F1307" s="57">
        <v>0.1334</v>
      </c>
      <c r="G1307" s="57">
        <v>0.0536</v>
      </c>
      <c r="H1307" s="57" t="s">
        <v>194</v>
      </c>
      <c r="I1307" s="33">
        <f t="shared" si="1"/>
        <v>1.48880597</v>
      </c>
    </row>
    <row r="1308">
      <c r="A1308" s="70">
        <v>44650.0</v>
      </c>
      <c r="B1308" s="57">
        <v>2378.0</v>
      </c>
      <c r="C1308" s="57">
        <v>1.0</v>
      </c>
      <c r="D1308" s="57" t="s">
        <v>178</v>
      </c>
      <c r="E1308" s="57">
        <v>0.0</v>
      </c>
      <c r="F1308" s="57">
        <v>0.157</v>
      </c>
      <c r="G1308" s="57">
        <v>0.063</v>
      </c>
      <c r="H1308" s="57" t="s">
        <v>194</v>
      </c>
      <c r="I1308" s="33">
        <f t="shared" si="1"/>
        <v>1.492063492</v>
      </c>
    </row>
    <row r="1309">
      <c r="A1309" s="70">
        <v>44663.0</v>
      </c>
      <c r="B1309" s="57">
        <v>2349.0</v>
      </c>
      <c r="C1309" s="57">
        <v>3.0</v>
      </c>
      <c r="D1309" s="57" t="s">
        <v>178</v>
      </c>
      <c r="E1309" s="57">
        <v>0.0</v>
      </c>
      <c r="F1309" s="57">
        <v>0.02</v>
      </c>
      <c r="G1309" s="57">
        <v>0.008</v>
      </c>
      <c r="H1309" s="57" t="s">
        <v>198</v>
      </c>
      <c r="I1309" s="33">
        <f t="shared" si="1"/>
        <v>1.5</v>
      </c>
    </row>
    <row r="1310">
      <c r="A1310" s="70">
        <v>44650.0</v>
      </c>
      <c r="B1310" s="57">
        <v>2343.0</v>
      </c>
      <c r="C1310" s="57">
        <v>1.0</v>
      </c>
      <c r="D1310" s="57" t="s">
        <v>195</v>
      </c>
      <c r="E1310" s="57" t="s">
        <v>60</v>
      </c>
      <c r="F1310" s="57">
        <v>0.7177</v>
      </c>
      <c r="G1310" s="57">
        <v>0.287</v>
      </c>
      <c r="H1310" s="57" t="s">
        <v>194</v>
      </c>
      <c r="I1310" s="33">
        <f t="shared" si="1"/>
        <v>1.500696864</v>
      </c>
    </row>
    <row r="1311">
      <c r="A1311" s="70">
        <v>44690.0</v>
      </c>
      <c r="B1311" s="57">
        <v>2091.0</v>
      </c>
      <c r="C1311" s="57">
        <v>3.0</v>
      </c>
      <c r="D1311" s="57" t="s">
        <v>178</v>
      </c>
      <c r="E1311" s="57">
        <v>0.0</v>
      </c>
      <c r="F1311" s="57">
        <v>0.178</v>
      </c>
      <c r="G1311" s="57">
        <v>0.071</v>
      </c>
      <c r="I1311" s="33">
        <f t="shared" si="1"/>
        <v>1.507042254</v>
      </c>
    </row>
    <row r="1312">
      <c r="A1312" s="70">
        <v>44663.0</v>
      </c>
      <c r="B1312" s="57">
        <v>2343.0</v>
      </c>
      <c r="C1312" s="57">
        <v>3.0</v>
      </c>
      <c r="D1312" s="57" t="s">
        <v>178</v>
      </c>
      <c r="E1312" s="57">
        <v>0.0</v>
      </c>
      <c r="F1312" s="57">
        <v>0.148</v>
      </c>
      <c r="G1312" s="57">
        <v>0.059</v>
      </c>
      <c r="H1312" s="57" t="s">
        <v>198</v>
      </c>
      <c r="I1312" s="33">
        <f t="shared" si="1"/>
        <v>1.508474576</v>
      </c>
    </row>
    <row r="1313">
      <c r="A1313" s="70">
        <v>44663.0</v>
      </c>
      <c r="B1313" s="57">
        <v>2348.0</v>
      </c>
      <c r="C1313" s="57">
        <v>3.0</v>
      </c>
      <c r="D1313" s="57" t="s">
        <v>195</v>
      </c>
      <c r="E1313" s="57">
        <v>0.0</v>
      </c>
      <c r="F1313" s="57">
        <v>0.537</v>
      </c>
      <c r="G1313" s="57">
        <v>0.214</v>
      </c>
      <c r="H1313" s="57" t="s">
        <v>198</v>
      </c>
      <c r="I1313" s="33">
        <f t="shared" si="1"/>
        <v>1.509345794</v>
      </c>
    </row>
    <row r="1314">
      <c r="A1314" s="70">
        <v>44663.0</v>
      </c>
      <c r="B1314" s="57">
        <v>2371.0</v>
      </c>
      <c r="C1314" s="57">
        <v>2.0</v>
      </c>
      <c r="D1314" s="57" t="s">
        <v>195</v>
      </c>
      <c r="E1314" s="57">
        <v>0.0</v>
      </c>
      <c r="F1314" s="57">
        <v>0.688</v>
      </c>
      <c r="G1314" s="57">
        <v>0.274</v>
      </c>
      <c r="H1314" s="57" t="s">
        <v>198</v>
      </c>
      <c r="I1314" s="33">
        <f t="shared" si="1"/>
        <v>1.510948905</v>
      </c>
    </row>
    <row r="1315">
      <c r="A1315" s="70">
        <v>44665.0</v>
      </c>
      <c r="B1315" s="57">
        <v>2379.0</v>
      </c>
      <c r="C1315" s="57">
        <v>2.0</v>
      </c>
      <c r="D1315" s="57" t="s">
        <v>178</v>
      </c>
      <c r="E1315" s="57">
        <v>0.0</v>
      </c>
      <c r="F1315" s="57">
        <v>0.0776</v>
      </c>
      <c r="G1315" s="57">
        <v>0.0309</v>
      </c>
      <c r="H1315" s="57" t="s">
        <v>194</v>
      </c>
      <c r="I1315" s="33">
        <f t="shared" si="1"/>
        <v>1.511326861</v>
      </c>
    </row>
    <row r="1316">
      <c r="A1316" s="70">
        <v>44650.0</v>
      </c>
      <c r="B1316" s="57">
        <v>2369.0</v>
      </c>
      <c r="C1316" s="57">
        <v>1.0</v>
      </c>
      <c r="D1316" s="57" t="s">
        <v>195</v>
      </c>
      <c r="E1316" s="57" t="s">
        <v>60</v>
      </c>
      <c r="F1316" s="57">
        <v>0.97</v>
      </c>
      <c r="G1316" s="57">
        <v>0.386</v>
      </c>
      <c r="H1316" s="57" t="s">
        <v>194</v>
      </c>
      <c r="I1316" s="33">
        <f t="shared" si="1"/>
        <v>1.512953368</v>
      </c>
    </row>
    <row r="1317">
      <c r="A1317" s="70">
        <v>44663.0</v>
      </c>
      <c r="B1317" s="57">
        <v>2009.0</v>
      </c>
      <c r="C1317" s="57">
        <v>1.0</v>
      </c>
      <c r="D1317" s="57" t="s">
        <v>178</v>
      </c>
      <c r="E1317" s="57">
        <v>0.0</v>
      </c>
      <c r="F1317" s="57">
        <v>0.259</v>
      </c>
      <c r="G1317" s="57">
        <v>0.103</v>
      </c>
      <c r="H1317" s="57" t="s">
        <v>198</v>
      </c>
      <c r="I1317" s="33">
        <f t="shared" si="1"/>
        <v>1.514563107</v>
      </c>
    </row>
    <row r="1318">
      <c r="A1318" s="70">
        <v>44665.0</v>
      </c>
      <c r="B1318" s="57">
        <v>2011.0</v>
      </c>
      <c r="C1318" s="57">
        <v>1.0</v>
      </c>
      <c r="D1318" s="57" t="s">
        <v>178</v>
      </c>
      <c r="E1318" s="57">
        <v>0.0</v>
      </c>
      <c r="F1318" s="57">
        <v>0.12</v>
      </c>
      <c r="G1318" s="57">
        <v>0.0477</v>
      </c>
      <c r="H1318" s="57" t="s">
        <v>194</v>
      </c>
      <c r="I1318" s="33">
        <f t="shared" si="1"/>
        <v>1.51572327</v>
      </c>
    </row>
    <row r="1319">
      <c r="A1319" s="70">
        <v>44690.0</v>
      </c>
      <c r="B1319" s="57">
        <v>2023.0</v>
      </c>
      <c r="C1319" s="57">
        <v>1.0</v>
      </c>
      <c r="D1319" s="57" t="s">
        <v>178</v>
      </c>
      <c r="E1319" s="57">
        <v>0.0</v>
      </c>
      <c r="F1319" s="57">
        <v>0.0782</v>
      </c>
      <c r="G1319" s="57">
        <v>0.031</v>
      </c>
      <c r="I1319" s="33">
        <f t="shared" si="1"/>
        <v>1.522580645</v>
      </c>
    </row>
    <row r="1320">
      <c r="A1320" s="70">
        <v>44662.0</v>
      </c>
      <c r="B1320" s="57">
        <v>2088.0</v>
      </c>
      <c r="C1320" s="57">
        <v>1.0</v>
      </c>
      <c r="D1320" s="57" t="s">
        <v>178</v>
      </c>
      <c r="E1320" s="57">
        <v>0.0</v>
      </c>
      <c r="F1320" s="57">
        <v>0.123</v>
      </c>
      <c r="G1320" s="57">
        <v>0.0487</v>
      </c>
      <c r="H1320" s="57" t="s">
        <v>194</v>
      </c>
      <c r="I1320" s="33">
        <f t="shared" si="1"/>
        <v>1.525667351</v>
      </c>
    </row>
    <row r="1321">
      <c r="A1321" s="70">
        <v>44690.0</v>
      </c>
      <c r="B1321" s="57">
        <v>2089.0</v>
      </c>
      <c r="C1321" s="57">
        <v>1.0</v>
      </c>
      <c r="D1321" s="57" t="s">
        <v>178</v>
      </c>
      <c r="E1321" s="57">
        <v>0.0</v>
      </c>
      <c r="F1321" s="57">
        <v>0.0844</v>
      </c>
      <c r="G1321" s="57">
        <v>0.0334</v>
      </c>
      <c r="I1321" s="33">
        <f t="shared" si="1"/>
        <v>1.526946108</v>
      </c>
    </row>
    <row r="1322">
      <c r="A1322" s="70">
        <v>44663.0</v>
      </c>
      <c r="B1322" s="57">
        <v>2370.0</v>
      </c>
      <c r="C1322" s="57">
        <v>2.0</v>
      </c>
      <c r="D1322" s="57" t="s">
        <v>195</v>
      </c>
      <c r="E1322" s="57">
        <v>0.0</v>
      </c>
      <c r="F1322" s="57">
        <v>0.301</v>
      </c>
      <c r="G1322" s="57">
        <v>0.119</v>
      </c>
      <c r="H1322" s="57" t="s">
        <v>198</v>
      </c>
      <c r="I1322" s="33">
        <f t="shared" si="1"/>
        <v>1.529411765</v>
      </c>
    </row>
    <row r="1323">
      <c r="A1323" s="70">
        <v>44663.0</v>
      </c>
      <c r="B1323" s="57">
        <v>2348.0</v>
      </c>
      <c r="C1323" s="57">
        <v>2.0</v>
      </c>
      <c r="D1323" s="57" t="s">
        <v>195</v>
      </c>
      <c r="E1323" s="57">
        <v>0.0</v>
      </c>
      <c r="F1323" s="57">
        <v>0.516</v>
      </c>
      <c r="G1323" s="57">
        <v>0.204</v>
      </c>
      <c r="H1323" s="57" t="s">
        <v>198</v>
      </c>
      <c r="I1323" s="33">
        <f t="shared" si="1"/>
        <v>1.529411765</v>
      </c>
    </row>
    <row r="1324">
      <c r="A1324" s="70">
        <v>44665.0</v>
      </c>
      <c r="B1324" s="57">
        <v>2381.0</v>
      </c>
      <c r="C1324" s="57">
        <v>2.0</v>
      </c>
      <c r="D1324" s="57" t="s">
        <v>178</v>
      </c>
      <c r="E1324" s="57">
        <v>0.0</v>
      </c>
      <c r="F1324" s="57">
        <v>0.1122</v>
      </c>
      <c r="G1324" s="57">
        <v>0.0443</v>
      </c>
      <c r="H1324" s="57" t="s">
        <v>194</v>
      </c>
      <c r="I1324" s="33">
        <f t="shared" si="1"/>
        <v>1.532731377</v>
      </c>
    </row>
    <row r="1325">
      <c r="A1325" s="70">
        <v>44690.0</v>
      </c>
      <c r="B1325" s="57">
        <v>2087.0</v>
      </c>
      <c r="C1325" s="57">
        <v>2.0</v>
      </c>
      <c r="D1325" s="57" t="s">
        <v>178</v>
      </c>
      <c r="E1325" s="57">
        <v>0.0</v>
      </c>
      <c r="F1325" s="57">
        <v>0.2727</v>
      </c>
      <c r="G1325" s="57">
        <v>0.1076</v>
      </c>
      <c r="I1325" s="33">
        <f t="shared" si="1"/>
        <v>1.534386617</v>
      </c>
    </row>
    <row r="1326">
      <c r="A1326" s="70">
        <v>44650.0</v>
      </c>
      <c r="B1326" s="57">
        <v>2379.0</v>
      </c>
      <c r="C1326" s="57">
        <v>3.0</v>
      </c>
      <c r="D1326" s="57" t="s">
        <v>178</v>
      </c>
      <c r="E1326" s="57">
        <v>0.0</v>
      </c>
      <c r="F1326" s="57">
        <v>0.0279</v>
      </c>
      <c r="G1326" s="57">
        <v>0.011</v>
      </c>
      <c r="H1326" s="57" t="s">
        <v>194</v>
      </c>
      <c r="I1326" s="33">
        <f t="shared" si="1"/>
        <v>1.536363636</v>
      </c>
    </row>
    <row r="1327">
      <c r="A1327" s="70">
        <v>44635.0</v>
      </c>
      <c r="B1327" s="57">
        <v>2024.0</v>
      </c>
      <c r="C1327" s="57">
        <v>1.0</v>
      </c>
      <c r="D1327" s="57" t="s">
        <v>195</v>
      </c>
      <c r="E1327" s="57">
        <v>0.0</v>
      </c>
      <c r="F1327" s="57">
        <v>1.626</v>
      </c>
      <c r="G1327" s="57">
        <v>0.641</v>
      </c>
      <c r="H1327" s="57" t="s">
        <v>197</v>
      </c>
      <c r="I1327" s="33">
        <f t="shared" si="1"/>
        <v>1.536661466</v>
      </c>
    </row>
    <row r="1328">
      <c r="A1328" s="70">
        <v>44665.0</v>
      </c>
      <c r="B1328" s="57">
        <v>2012.0</v>
      </c>
      <c r="C1328" s="57">
        <v>3.0</v>
      </c>
      <c r="D1328" s="57" t="s">
        <v>178</v>
      </c>
      <c r="E1328" s="57">
        <v>1.0</v>
      </c>
      <c r="F1328" s="57">
        <v>0.0729</v>
      </c>
      <c r="G1328" s="57">
        <v>0.0287</v>
      </c>
      <c r="H1328" s="57" t="s">
        <v>194</v>
      </c>
      <c r="I1328" s="33">
        <f t="shared" si="1"/>
        <v>1.540069686</v>
      </c>
    </row>
    <row r="1329">
      <c r="A1329" s="70">
        <v>44665.0</v>
      </c>
      <c r="B1329" s="57">
        <v>2010.0</v>
      </c>
      <c r="C1329" s="57">
        <v>1.0</v>
      </c>
      <c r="D1329" s="57" t="s">
        <v>178</v>
      </c>
      <c r="E1329" s="57">
        <v>0.0</v>
      </c>
      <c r="F1329" s="57">
        <v>0.2166</v>
      </c>
      <c r="G1329" s="57">
        <v>0.0852</v>
      </c>
      <c r="H1329" s="57" t="s">
        <v>194</v>
      </c>
      <c r="I1329" s="33">
        <f t="shared" si="1"/>
        <v>1.542253521</v>
      </c>
    </row>
    <row r="1330">
      <c r="A1330" s="70">
        <v>44690.0</v>
      </c>
      <c r="B1330" s="57">
        <v>1475.0</v>
      </c>
      <c r="C1330" s="57">
        <v>3.0</v>
      </c>
      <c r="D1330" s="57" t="s">
        <v>178</v>
      </c>
      <c r="E1330" s="57">
        <v>0.0</v>
      </c>
      <c r="F1330" s="57">
        <v>0.4273</v>
      </c>
      <c r="G1330" s="57">
        <v>0.1677</v>
      </c>
      <c r="I1330" s="33">
        <f t="shared" si="1"/>
        <v>1.548002385</v>
      </c>
    </row>
    <row r="1331">
      <c r="A1331" s="70">
        <v>44662.0</v>
      </c>
      <c r="B1331" s="57">
        <v>2087.0</v>
      </c>
      <c r="C1331" s="57">
        <v>1.0</v>
      </c>
      <c r="D1331" s="57" t="s">
        <v>178</v>
      </c>
      <c r="E1331" s="57">
        <v>0.0</v>
      </c>
      <c r="F1331" s="57">
        <v>0.1963</v>
      </c>
      <c r="G1331" s="57">
        <v>0.077</v>
      </c>
      <c r="H1331" s="57" t="s">
        <v>194</v>
      </c>
      <c r="I1331" s="33">
        <f t="shared" si="1"/>
        <v>1.549350649</v>
      </c>
    </row>
    <row r="1332">
      <c r="A1332" s="70">
        <v>44650.0</v>
      </c>
      <c r="B1332" s="57">
        <v>2367.0</v>
      </c>
      <c r="C1332" s="57">
        <v>1.0</v>
      </c>
      <c r="D1332" s="57" t="s">
        <v>195</v>
      </c>
      <c r="E1332" s="57" t="s">
        <v>60</v>
      </c>
      <c r="F1332" s="33">
        <f>0.161+1.5393</f>
        <v>1.7003</v>
      </c>
      <c r="G1332" s="57">
        <v>0.666</v>
      </c>
      <c r="H1332" s="57" t="s">
        <v>194</v>
      </c>
      <c r="I1332" s="33">
        <f t="shared" si="1"/>
        <v>1.553003003</v>
      </c>
    </row>
    <row r="1333">
      <c r="A1333" s="70">
        <v>44650.0</v>
      </c>
      <c r="B1333" s="57">
        <v>2378.0</v>
      </c>
      <c r="C1333" s="57">
        <v>2.0</v>
      </c>
      <c r="D1333" s="57" t="s">
        <v>178</v>
      </c>
      <c r="E1333" s="57">
        <v>0.0</v>
      </c>
      <c r="F1333" s="57">
        <v>0.3245</v>
      </c>
      <c r="G1333" s="57">
        <v>0.127</v>
      </c>
      <c r="H1333" s="57" t="s">
        <v>194</v>
      </c>
      <c r="I1333" s="33">
        <f t="shared" si="1"/>
        <v>1.55511811</v>
      </c>
    </row>
    <row r="1334">
      <c r="A1334" s="70">
        <v>44706.0</v>
      </c>
      <c r="B1334" s="57">
        <v>2370.0</v>
      </c>
      <c r="C1334" s="57">
        <v>2.0</v>
      </c>
      <c r="D1334" s="57" t="s">
        <v>178</v>
      </c>
      <c r="E1334" s="57">
        <v>0.0</v>
      </c>
      <c r="F1334" s="57">
        <v>0.0307</v>
      </c>
      <c r="G1334" s="57">
        <v>0.012</v>
      </c>
      <c r="H1334" s="57" t="s">
        <v>196</v>
      </c>
      <c r="I1334" s="33">
        <f t="shared" si="1"/>
        <v>1.558333333</v>
      </c>
    </row>
    <row r="1335">
      <c r="A1335" s="70">
        <v>44663.0</v>
      </c>
      <c r="B1335" s="57">
        <v>2009.0</v>
      </c>
      <c r="C1335" s="57">
        <v>3.0</v>
      </c>
      <c r="D1335" s="57" t="s">
        <v>178</v>
      </c>
      <c r="E1335" s="57">
        <v>0.0</v>
      </c>
      <c r="F1335" s="57">
        <v>0.325</v>
      </c>
      <c r="G1335" s="57">
        <v>0.127</v>
      </c>
      <c r="H1335" s="57" t="s">
        <v>198</v>
      </c>
      <c r="I1335" s="33">
        <f t="shared" si="1"/>
        <v>1.559055118</v>
      </c>
    </row>
    <row r="1336">
      <c r="A1336" s="70">
        <v>44665.0</v>
      </c>
      <c r="B1336" s="57">
        <v>2012.0</v>
      </c>
      <c r="C1336" s="57">
        <v>2.0</v>
      </c>
      <c r="D1336" s="57" t="s">
        <v>195</v>
      </c>
      <c r="E1336" s="57">
        <v>0.0</v>
      </c>
      <c r="F1336" s="57">
        <v>0.0829</v>
      </c>
      <c r="G1336" s="57">
        <v>0.0323</v>
      </c>
      <c r="H1336" s="57" t="s">
        <v>194</v>
      </c>
      <c r="I1336" s="33">
        <f t="shared" si="1"/>
        <v>1.566563467</v>
      </c>
    </row>
    <row r="1337">
      <c r="A1337" s="70">
        <v>44662.0</v>
      </c>
      <c r="B1337" s="57">
        <v>2088.0</v>
      </c>
      <c r="C1337" s="57">
        <v>1.0</v>
      </c>
      <c r="D1337" s="57" t="s">
        <v>178</v>
      </c>
      <c r="E1337" s="57">
        <v>0.0</v>
      </c>
      <c r="F1337" s="57">
        <v>0.0411</v>
      </c>
      <c r="G1337" s="57">
        <v>0.016</v>
      </c>
      <c r="H1337" s="57" t="s">
        <v>194</v>
      </c>
      <c r="I1337" s="33">
        <f t="shared" si="1"/>
        <v>1.56875</v>
      </c>
    </row>
    <row r="1338">
      <c r="A1338" s="70">
        <v>44650.0</v>
      </c>
      <c r="B1338" s="57">
        <v>2379.0</v>
      </c>
      <c r="C1338" s="57">
        <v>2.0</v>
      </c>
      <c r="D1338" s="57" t="s">
        <v>178</v>
      </c>
      <c r="E1338" s="57">
        <v>0.0</v>
      </c>
      <c r="F1338" s="57">
        <v>0.0257</v>
      </c>
      <c r="G1338" s="57">
        <v>0.01</v>
      </c>
      <c r="H1338" s="57" t="s">
        <v>194</v>
      </c>
      <c r="I1338" s="33">
        <f t="shared" si="1"/>
        <v>1.57</v>
      </c>
    </row>
    <row r="1339">
      <c r="A1339" s="70">
        <v>44665.0</v>
      </c>
      <c r="B1339" s="57">
        <v>2010.0</v>
      </c>
      <c r="C1339" s="57">
        <v>2.0</v>
      </c>
      <c r="D1339" s="57" t="s">
        <v>178</v>
      </c>
      <c r="E1339" s="57">
        <v>0.0</v>
      </c>
      <c r="F1339" s="57">
        <v>0.2608</v>
      </c>
      <c r="G1339" s="57">
        <v>0.1014</v>
      </c>
      <c r="H1339" s="57" t="s">
        <v>194</v>
      </c>
      <c r="I1339" s="33">
        <f t="shared" si="1"/>
        <v>1.57199211</v>
      </c>
    </row>
    <row r="1340">
      <c r="A1340" s="70">
        <v>44650.0</v>
      </c>
      <c r="B1340" s="57">
        <v>2364.0</v>
      </c>
      <c r="C1340" s="57">
        <v>2.0</v>
      </c>
      <c r="D1340" s="57" t="s">
        <v>178</v>
      </c>
      <c r="E1340" s="57">
        <v>0.0</v>
      </c>
      <c r="F1340" s="57">
        <v>0.0592</v>
      </c>
      <c r="G1340" s="57">
        <v>0.023</v>
      </c>
      <c r="H1340" s="57" t="s">
        <v>194</v>
      </c>
      <c r="I1340" s="33">
        <f t="shared" si="1"/>
        <v>1.573913043</v>
      </c>
    </row>
    <row r="1341">
      <c r="A1341" s="70">
        <v>44650.0</v>
      </c>
      <c r="B1341" s="57">
        <v>2369.0</v>
      </c>
      <c r="C1341" s="57">
        <v>1.0</v>
      </c>
      <c r="D1341" s="57" t="s">
        <v>178</v>
      </c>
      <c r="E1341" s="57">
        <v>0.0</v>
      </c>
      <c r="F1341" s="57">
        <v>0.0541</v>
      </c>
      <c r="G1341" s="57">
        <v>0.021</v>
      </c>
      <c r="H1341" s="57" t="s">
        <v>194</v>
      </c>
      <c r="I1341" s="33">
        <f t="shared" si="1"/>
        <v>1.576190476</v>
      </c>
    </row>
    <row r="1342">
      <c r="A1342" s="70">
        <v>44665.0</v>
      </c>
      <c r="B1342" s="57">
        <v>2351.0</v>
      </c>
      <c r="C1342" s="57">
        <v>1.0</v>
      </c>
      <c r="D1342" s="57" t="s">
        <v>195</v>
      </c>
      <c r="E1342" s="57">
        <v>0.0</v>
      </c>
      <c r="F1342" s="57">
        <v>0.9838</v>
      </c>
      <c r="G1342" s="57">
        <v>0.3818</v>
      </c>
      <c r="H1342" s="57" t="s">
        <v>194</v>
      </c>
      <c r="I1342" s="33">
        <f t="shared" si="1"/>
        <v>1.57674175</v>
      </c>
    </row>
    <row r="1343">
      <c r="A1343" s="70">
        <v>44665.0</v>
      </c>
      <c r="B1343" s="57">
        <v>2025.0</v>
      </c>
      <c r="C1343" s="57">
        <v>1.0</v>
      </c>
      <c r="D1343" s="57" t="s">
        <v>178</v>
      </c>
      <c r="E1343" s="57">
        <v>0.0</v>
      </c>
      <c r="F1343" s="57">
        <v>0.0701</v>
      </c>
      <c r="G1343" s="57">
        <v>0.0272</v>
      </c>
      <c r="H1343" s="57" t="s">
        <v>194</v>
      </c>
      <c r="I1343" s="33">
        <f t="shared" si="1"/>
        <v>1.577205882</v>
      </c>
    </row>
    <row r="1344">
      <c r="A1344" s="70">
        <v>44665.0</v>
      </c>
      <c r="B1344" s="57">
        <v>2012.0</v>
      </c>
      <c r="C1344" s="57">
        <v>1.0</v>
      </c>
      <c r="D1344" s="57" t="s">
        <v>178</v>
      </c>
      <c r="E1344" s="57">
        <v>0.0</v>
      </c>
      <c r="F1344" s="57">
        <v>0.0849</v>
      </c>
      <c r="G1344" s="57">
        <v>0.0329</v>
      </c>
      <c r="H1344" s="57" t="s">
        <v>194</v>
      </c>
      <c r="I1344" s="33">
        <f t="shared" si="1"/>
        <v>1.580547112</v>
      </c>
    </row>
    <row r="1345">
      <c r="A1345" s="70">
        <v>44663.0</v>
      </c>
      <c r="B1345" s="57">
        <v>2371.0</v>
      </c>
      <c r="C1345" s="57">
        <v>1.0</v>
      </c>
      <c r="D1345" s="57" t="s">
        <v>178</v>
      </c>
      <c r="E1345" s="57">
        <v>0.0</v>
      </c>
      <c r="F1345" s="57">
        <v>0.124</v>
      </c>
      <c r="G1345" s="57">
        <v>0.048</v>
      </c>
      <c r="H1345" s="57" t="s">
        <v>198</v>
      </c>
      <c r="I1345" s="33">
        <f t="shared" si="1"/>
        <v>1.583333333</v>
      </c>
    </row>
    <row r="1346">
      <c r="A1346" s="70">
        <v>44650.0</v>
      </c>
      <c r="B1346" s="57">
        <v>2379.0</v>
      </c>
      <c r="C1346" s="57">
        <v>1.0</v>
      </c>
      <c r="D1346" s="57" t="s">
        <v>178</v>
      </c>
      <c r="E1346" s="57">
        <v>0.0</v>
      </c>
      <c r="F1346" s="57">
        <v>0.0181</v>
      </c>
      <c r="G1346" s="57">
        <v>0.007</v>
      </c>
      <c r="H1346" s="57" t="s">
        <v>194</v>
      </c>
      <c r="I1346" s="33">
        <f t="shared" si="1"/>
        <v>1.585714286</v>
      </c>
    </row>
    <row r="1347">
      <c r="A1347" s="70">
        <v>44665.0</v>
      </c>
      <c r="B1347" s="57">
        <v>2377.0</v>
      </c>
      <c r="C1347" s="57">
        <v>1.0</v>
      </c>
      <c r="D1347" s="57" t="s">
        <v>178</v>
      </c>
      <c r="E1347" s="57">
        <v>0.0</v>
      </c>
      <c r="F1347" s="57">
        <v>0.1186</v>
      </c>
      <c r="G1347" s="57">
        <v>0.0458</v>
      </c>
      <c r="H1347" s="57" t="s">
        <v>194</v>
      </c>
      <c r="I1347" s="33">
        <f t="shared" si="1"/>
        <v>1.589519651</v>
      </c>
    </row>
    <row r="1348">
      <c r="A1348" s="70">
        <v>44650.0</v>
      </c>
      <c r="B1348" s="57">
        <v>2346.0</v>
      </c>
      <c r="C1348" s="57">
        <v>2.0</v>
      </c>
      <c r="D1348" s="57" t="s">
        <v>178</v>
      </c>
      <c r="E1348" s="57">
        <v>0.0</v>
      </c>
      <c r="F1348" s="57">
        <v>0.026</v>
      </c>
      <c r="G1348" s="57">
        <v>0.01</v>
      </c>
      <c r="H1348" s="57" t="s">
        <v>194</v>
      </c>
      <c r="I1348" s="33">
        <f t="shared" si="1"/>
        <v>1.6</v>
      </c>
    </row>
    <row r="1349">
      <c r="A1349" s="70">
        <v>44663.0</v>
      </c>
      <c r="B1349" s="57">
        <v>2349.0</v>
      </c>
      <c r="C1349" s="57">
        <v>3.0</v>
      </c>
      <c r="D1349" s="57" t="s">
        <v>195</v>
      </c>
      <c r="E1349" s="57">
        <v>0.0</v>
      </c>
      <c r="F1349" s="57">
        <v>0.453</v>
      </c>
      <c r="G1349" s="57">
        <v>0.174</v>
      </c>
      <c r="H1349" s="57" t="s">
        <v>198</v>
      </c>
      <c r="I1349" s="33">
        <f t="shared" si="1"/>
        <v>1.603448276</v>
      </c>
    </row>
    <row r="1350">
      <c r="A1350" s="70">
        <v>44708.0</v>
      </c>
      <c r="B1350" s="57">
        <v>2013.0</v>
      </c>
      <c r="C1350" s="57">
        <v>1.0</v>
      </c>
      <c r="D1350" s="57" t="s">
        <v>178</v>
      </c>
      <c r="E1350" s="57">
        <v>0.0</v>
      </c>
      <c r="F1350" s="57">
        <v>0.1615</v>
      </c>
      <c r="G1350" s="57">
        <v>0.062</v>
      </c>
      <c r="H1350" s="57" t="s">
        <v>196</v>
      </c>
      <c r="I1350" s="33">
        <f t="shared" si="1"/>
        <v>1.60483871</v>
      </c>
    </row>
    <row r="1351">
      <c r="A1351" s="70">
        <v>44663.0</v>
      </c>
      <c r="B1351" s="57">
        <v>2349.0</v>
      </c>
      <c r="C1351" s="57">
        <v>2.0</v>
      </c>
      <c r="D1351" s="57" t="s">
        <v>195</v>
      </c>
      <c r="E1351" s="57">
        <v>0.0</v>
      </c>
      <c r="F1351" s="57">
        <v>1.207</v>
      </c>
      <c r="G1351" s="57">
        <v>0.463</v>
      </c>
      <c r="H1351" s="57" t="s">
        <v>198</v>
      </c>
      <c r="I1351" s="33">
        <f t="shared" si="1"/>
        <v>1.606911447</v>
      </c>
    </row>
    <row r="1352">
      <c r="A1352" s="70">
        <v>44665.0</v>
      </c>
      <c r="B1352" s="57">
        <v>2013.0</v>
      </c>
      <c r="C1352" s="57">
        <v>2.0</v>
      </c>
      <c r="D1352" s="57" t="s">
        <v>195</v>
      </c>
      <c r="E1352" s="57">
        <v>1.0</v>
      </c>
      <c r="F1352" s="57">
        <v>1.1168</v>
      </c>
      <c r="G1352" s="57">
        <v>0.4278</v>
      </c>
      <c r="H1352" s="57" t="s">
        <v>194</v>
      </c>
      <c r="I1352" s="33">
        <f t="shared" si="1"/>
        <v>1.610565685</v>
      </c>
    </row>
    <row r="1353">
      <c r="A1353" s="70">
        <v>44665.0</v>
      </c>
      <c r="B1353" s="57">
        <v>2013.0</v>
      </c>
      <c r="C1353" s="57">
        <v>1.0</v>
      </c>
      <c r="D1353" s="57" t="s">
        <v>195</v>
      </c>
      <c r="E1353" s="57">
        <v>0.0</v>
      </c>
      <c r="F1353" s="57">
        <v>0.6987</v>
      </c>
      <c r="G1353" s="57">
        <v>0.2676</v>
      </c>
      <c r="H1353" s="57" t="s">
        <v>194</v>
      </c>
      <c r="I1353" s="33">
        <f t="shared" si="1"/>
        <v>1.610986547</v>
      </c>
    </row>
    <row r="1354">
      <c r="A1354" s="70">
        <v>44663.0</v>
      </c>
      <c r="B1354" s="57">
        <v>2371.0</v>
      </c>
      <c r="C1354" s="57">
        <v>2.0</v>
      </c>
      <c r="D1354" s="57" t="s">
        <v>178</v>
      </c>
      <c r="E1354" s="57">
        <v>0.0</v>
      </c>
      <c r="F1354" s="57">
        <v>0.034</v>
      </c>
      <c r="G1354" s="57">
        <v>0.013</v>
      </c>
      <c r="H1354" s="57" t="s">
        <v>198</v>
      </c>
      <c r="I1354" s="33">
        <f t="shared" si="1"/>
        <v>1.615384615</v>
      </c>
    </row>
    <row r="1355">
      <c r="A1355" s="70">
        <v>44650.0</v>
      </c>
      <c r="B1355" s="57">
        <v>2369.0</v>
      </c>
      <c r="C1355" s="57">
        <v>3.0</v>
      </c>
      <c r="D1355" s="57" t="s">
        <v>195</v>
      </c>
      <c r="E1355" s="57" t="s">
        <v>60</v>
      </c>
      <c r="F1355" s="57">
        <v>0.4499</v>
      </c>
      <c r="G1355" s="57">
        <v>0.172</v>
      </c>
      <c r="H1355" s="57" t="s">
        <v>194</v>
      </c>
      <c r="I1355" s="33">
        <f t="shared" si="1"/>
        <v>1.615697674</v>
      </c>
    </row>
    <row r="1356">
      <c r="A1356" s="70">
        <v>44684.0</v>
      </c>
      <c r="B1356" s="57">
        <v>2081.0</v>
      </c>
      <c r="C1356" s="57">
        <v>3.0</v>
      </c>
      <c r="D1356" s="57" t="s">
        <v>178</v>
      </c>
      <c r="E1356" s="57">
        <v>0.0</v>
      </c>
      <c r="F1356" s="57">
        <v>0.1593</v>
      </c>
      <c r="G1356" s="57">
        <v>0.0609</v>
      </c>
      <c r="H1356" s="57" t="s">
        <v>199</v>
      </c>
      <c r="I1356" s="33">
        <f t="shared" si="1"/>
        <v>1.615763547</v>
      </c>
    </row>
    <row r="1357">
      <c r="A1357" s="70">
        <v>44690.0</v>
      </c>
      <c r="B1357" s="57">
        <v>2031.0</v>
      </c>
      <c r="C1357" s="57">
        <v>2.0</v>
      </c>
      <c r="D1357" s="57" t="s">
        <v>178</v>
      </c>
      <c r="E1357" s="57">
        <v>0.0</v>
      </c>
      <c r="F1357" s="57">
        <v>0.2512</v>
      </c>
      <c r="G1357" s="57">
        <v>0.096</v>
      </c>
      <c r="I1357" s="33">
        <f t="shared" si="1"/>
        <v>1.616666667</v>
      </c>
    </row>
    <row r="1358">
      <c r="A1358" s="70">
        <v>44690.0</v>
      </c>
      <c r="B1358" s="57">
        <v>1475.0</v>
      </c>
      <c r="C1358" s="57">
        <v>2.0</v>
      </c>
      <c r="D1358" s="57" t="s">
        <v>178</v>
      </c>
      <c r="E1358" s="57">
        <v>0.0</v>
      </c>
      <c r="F1358" s="57">
        <v>0.2076</v>
      </c>
      <c r="G1358" s="57">
        <v>0.0793</v>
      </c>
      <c r="I1358" s="33">
        <f t="shared" si="1"/>
        <v>1.617906683</v>
      </c>
    </row>
    <row r="1359">
      <c r="A1359" s="70">
        <v>44690.0</v>
      </c>
      <c r="B1359" s="57">
        <v>2086.0</v>
      </c>
      <c r="C1359" s="57">
        <v>3.0</v>
      </c>
      <c r="D1359" s="57" t="s">
        <v>178</v>
      </c>
      <c r="E1359" s="57">
        <v>0.0</v>
      </c>
      <c r="F1359" s="57">
        <v>0.1511</v>
      </c>
      <c r="G1359" s="57">
        <v>0.0577</v>
      </c>
      <c r="I1359" s="33">
        <f t="shared" si="1"/>
        <v>1.618717504</v>
      </c>
    </row>
    <row r="1360">
      <c r="A1360" s="70">
        <v>44662.0</v>
      </c>
      <c r="B1360" s="57">
        <v>2088.0</v>
      </c>
      <c r="C1360" s="57">
        <v>2.0</v>
      </c>
      <c r="D1360" s="57" t="s">
        <v>178</v>
      </c>
      <c r="E1360" s="57">
        <v>0.0</v>
      </c>
      <c r="F1360" s="57">
        <v>0.0946</v>
      </c>
      <c r="G1360" s="57">
        <v>0.036</v>
      </c>
      <c r="H1360" s="57" t="s">
        <v>194</v>
      </c>
      <c r="I1360" s="33">
        <f t="shared" si="1"/>
        <v>1.627777778</v>
      </c>
    </row>
    <row r="1361">
      <c r="A1361" s="70">
        <v>44650.0</v>
      </c>
      <c r="B1361" s="57">
        <v>2369.0</v>
      </c>
      <c r="C1361" s="57">
        <v>2.0</v>
      </c>
      <c r="D1361" s="57" t="s">
        <v>178</v>
      </c>
      <c r="E1361" s="57">
        <v>0.0</v>
      </c>
      <c r="F1361" s="57">
        <v>0.0184</v>
      </c>
      <c r="G1361" s="57">
        <v>0.007</v>
      </c>
      <c r="H1361" s="57" t="s">
        <v>194</v>
      </c>
      <c r="I1361" s="33">
        <f t="shared" si="1"/>
        <v>1.628571429</v>
      </c>
    </row>
    <row r="1362">
      <c r="A1362" s="70">
        <v>44663.0</v>
      </c>
      <c r="B1362" s="57">
        <v>2343.0</v>
      </c>
      <c r="C1362" s="57">
        <v>2.0</v>
      </c>
      <c r="D1362" s="57" t="s">
        <v>178</v>
      </c>
      <c r="E1362" s="57">
        <v>0.0</v>
      </c>
      <c r="F1362" s="57">
        <v>0.145</v>
      </c>
      <c r="G1362" s="57">
        <v>0.055</v>
      </c>
      <c r="H1362" s="57" t="s">
        <v>198</v>
      </c>
      <c r="I1362" s="33">
        <f t="shared" si="1"/>
        <v>1.636363636</v>
      </c>
    </row>
    <row r="1363">
      <c r="A1363" s="70">
        <v>44663.0</v>
      </c>
      <c r="B1363" s="57">
        <v>2346.0</v>
      </c>
      <c r="C1363" s="57">
        <v>1.0</v>
      </c>
      <c r="D1363" s="57" t="s">
        <v>178</v>
      </c>
      <c r="E1363" s="57">
        <v>0.0</v>
      </c>
      <c r="F1363" s="57">
        <v>0.203</v>
      </c>
      <c r="G1363" s="57">
        <v>0.077</v>
      </c>
      <c r="H1363" s="57" t="s">
        <v>198</v>
      </c>
      <c r="I1363" s="33">
        <f t="shared" si="1"/>
        <v>1.636363636</v>
      </c>
    </row>
    <row r="1364">
      <c r="A1364" s="70">
        <v>44663.0</v>
      </c>
      <c r="B1364" s="57">
        <v>2349.0</v>
      </c>
      <c r="C1364" s="57">
        <v>2.0</v>
      </c>
      <c r="D1364" s="57" t="s">
        <v>178</v>
      </c>
      <c r="E1364" s="57">
        <v>0.0</v>
      </c>
      <c r="F1364" s="57">
        <v>0.082</v>
      </c>
      <c r="G1364" s="57">
        <v>0.031</v>
      </c>
      <c r="H1364" s="57" t="s">
        <v>198</v>
      </c>
      <c r="I1364" s="33">
        <f t="shared" si="1"/>
        <v>1.64516129</v>
      </c>
    </row>
    <row r="1365">
      <c r="A1365" s="70">
        <v>44662.0</v>
      </c>
      <c r="B1365" s="57">
        <v>2086.0</v>
      </c>
      <c r="C1365" s="57">
        <v>2.0</v>
      </c>
      <c r="D1365" s="57" t="s">
        <v>178</v>
      </c>
      <c r="E1365" s="57">
        <v>0.0</v>
      </c>
      <c r="F1365" s="57">
        <v>0.2299</v>
      </c>
      <c r="G1365" s="57">
        <v>0.0865</v>
      </c>
      <c r="H1365" s="57" t="s">
        <v>194</v>
      </c>
      <c r="I1365" s="33">
        <f t="shared" si="1"/>
        <v>1.657803468</v>
      </c>
    </row>
    <row r="1366">
      <c r="A1366" s="70">
        <v>44650.0</v>
      </c>
      <c r="B1366" s="57">
        <v>2367.0</v>
      </c>
      <c r="C1366" s="57">
        <v>3.0</v>
      </c>
      <c r="D1366" s="57" t="s">
        <v>195</v>
      </c>
      <c r="E1366" s="57" t="s">
        <v>60</v>
      </c>
      <c r="F1366" s="57">
        <v>0.7471</v>
      </c>
      <c r="G1366" s="57">
        <v>0.281</v>
      </c>
      <c r="H1366" s="57" t="s">
        <v>194</v>
      </c>
      <c r="I1366" s="33">
        <f t="shared" si="1"/>
        <v>1.658718861</v>
      </c>
    </row>
    <row r="1367">
      <c r="A1367" s="70">
        <v>44663.0</v>
      </c>
      <c r="B1367" s="57">
        <v>2349.0</v>
      </c>
      <c r="C1367" s="57">
        <v>1.0</v>
      </c>
      <c r="D1367" s="57" t="s">
        <v>195</v>
      </c>
      <c r="E1367" s="57">
        <v>0.0</v>
      </c>
      <c r="F1367" s="57">
        <v>0.678</v>
      </c>
      <c r="G1367" s="57">
        <v>0.255</v>
      </c>
      <c r="H1367" s="57" t="s">
        <v>198</v>
      </c>
      <c r="I1367" s="33">
        <f t="shared" si="1"/>
        <v>1.658823529</v>
      </c>
    </row>
    <row r="1368">
      <c r="A1368" s="70">
        <v>44663.0</v>
      </c>
      <c r="B1368" s="57">
        <v>2343.0</v>
      </c>
      <c r="C1368" s="57">
        <v>1.0</v>
      </c>
      <c r="D1368" s="57" t="s">
        <v>178</v>
      </c>
      <c r="E1368" s="57">
        <v>0.0</v>
      </c>
      <c r="F1368" s="57">
        <v>0.125</v>
      </c>
      <c r="G1368" s="57">
        <v>0.047</v>
      </c>
      <c r="H1368" s="57" t="s">
        <v>198</v>
      </c>
      <c r="I1368" s="33">
        <f t="shared" si="1"/>
        <v>1.659574468</v>
      </c>
    </row>
    <row r="1369">
      <c r="A1369" s="70">
        <v>44690.0</v>
      </c>
      <c r="B1369" s="57">
        <v>2022.0</v>
      </c>
      <c r="C1369" s="57">
        <v>3.0</v>
      </c>
      <c r="D1369" s="57" t="s">
        <v>178</v>
      </c>
      <c r="E1369" s="57">
        <v>0.0</v>
      </c>
      <c r="F1369" s="57">
        <v>0.0333</v>
      </c>
      <c r="G1369" s="57">
        <v>0.0125</v>
      </c>
      <c r="I1369" s="33">
        <f t="shared" si="1"/>
        <v>1.664</v>
      </c>
    </row>
    <row r="1370">
      <c r="A1370" s="70">
        <v>44650.0</v>
      </c>
      <c r="B1370" s="57">
        <v>2343.0</v>
      </c>
      <c r="C1370" s="57">
        <v>2.0</v>
      </c>
      <c r="D1370" s="57" t="s">
        <v>195</v>
      </c>
      <c r="E1370" s="57" t="s">
        <v>60</v>
      </c>
      <c r="F1370" s="57">
        <v>1.4125</v>
      </c>
      <c r="G1370" s="57">
        <v>0.529</v>
      </c>
      <c r="H1370" s="57" t="s">
        <v>194</v>
      </c>
      <c r="I1370" s="33">
        <f t="shared" si="1"/>
        <v>1.670132325</v>
      </c>
    </row>
    <row r="1371">
      <c r="A1371" s="70">
        <v>44690.0</v>
      </c>
      <c r="B1371" s="57">
        <v>2087.0</v>
      </c>
      <c r="C1371" s="57">
        <v>3.0</v>
      </c>
      <c r="D1371" s="57" t="s">
        <v>178</v>
      </c>
      <c r="E1371" s="57">
        <v>0.0</v>
      </c>
      <c r="F1371" s="57">
        <v>0.5559</v>
      </c>
      <c r="G1371" s="72">
        <v>0.208</v>
      </c>
      <c r="I1371" s="33">
        <f t="shared" si="1"/>
        <v>1.672596154</v>
      </c>
    </row>
    <row r="1372">
      <c r="A1372" s="70">
        <v>44650.0</v>
      </c>
      <c r="B1372" s="57">
        <v>2343.0</v>
      </c>
      <c r="C1372" s="57">
        <v>1.0</v>
      </c>
      <c r="D1372" s="57" t="s">
        <v>178</v>
      </c>
      <c r="E1372" s="57">
        <v>0.0</v>
      </c>
      <c r="F1372" s="57">
        <v>0.0565</v>
      </c>
      <c r="G1372" s="57">
        <v>0.021</v>
      </c>
      <c r="H1372" s="57" t="s">
        <v>194</v>
      </c>
      <c r="I1372" s="33">
        <f t="shared" si="1"/>
        <v>1.69047619</v>
      </c>
    </row>
    <row r="1373">
      <c r="A1373" s="70">
        <v>44665.0</v>
      </c>
      <c r="B1373" s="57">
        <v>2351.0</v>
      </c>
      <c r="C1373" s="57">
        <v>3.0</v>
      </c>
      <c r="D1373" s="57" t="s">
        <v>178</v>
      </c>
      <c r="E1373" s="57">
        <v>0.0</v>
      </c>
      <c r="F1373" s="57">
        <v>0.0245</v>
      </c>
      <c r="G1373" s="57">
        <v>0.0091</v>
      </c>
      <c r="H1373" s="57" t="s">
        <v>194</v>
      </c>
      <c r="I1373" s="33">
        <f t="shared" si="1"/>
        <v>1.692307692</v>
      </c>
    </row>
    <row r="1374">
      <c r="A1374" s="70">
        <v>44665.0</v>
      </c>
      <c r="B1374" s="57">
        <v>2351.0</v>
      </c>
      <c r="C1374" s="57">
        <v>1.0</v>
      </c>
      <c r="D1374" s="57" t="s">
        <v>178</v>
      </c>
      <c r="E1374" s="57">
        <v>0.0</v>
      </c>
      <c r="F1374" s="57">
        <v>0.0371</v>
      </c>
      <c r="G1374" s="57">
        <v>0.0137</v>
      </c>
      <c r="H1374" s="57" t="s">
        <v>194</v>
      </c>
      <c r="I1374" s="33">
        <f t="shared" si="1"/>
        <v>1.708029197</v>
      </c>
    </row>
    <row r="1375">
      <c r="A1375" s="70">
        <v>44635.0</v>
      </c>
      <c r="B1375" s="57">
        <v>2005.0</v>
      </c>
      <c r="C1375" s="57">
        <v>1.0</v>
      </c>
      <c r="D1375" s="57" t="s">
        <v>195</v>
      </c>
      <c r="E1375" s="57">
        <v>0.0</v>
      </c>
      <c r="F1375" s="57">
        <v>2.684</v>
      </c>
      <c r="G1375" s="57">
        <v>0.99</v>
      </c>
      <c r="H1375" s="57" t="s">
        <v>197</v>
      </c>
      <c r="I1375" s="33">
        <f t="shared" si="1"/>
        <v>1.711111111</v>
      </c>
    </row>
    <row r="1376">
      <c r="A1376" s="70">
        <v>44690.0</v>
      </c>
      <c r="B1376" s="57">
        <v>1475.0</v>
      </c>
      <c r="C1376" s="57">
        <v>1.0</v>
      </c>
      <c r="D1376" s="57" t="s">
        <v>178</v>
      </c>
      <c r="E1376" s="57">
        <v>0.0</v>
      </c>
      <c r="F1376" s="57">
        <v>0.0823</v>
      </c>
      <c r="G1376" s="57">
        <v>0.0303</v>
      </c>
      <c r="I1376" s="33">
        <f t="shared" si="1"/>
        <v>1.716171617</v>
      </c>
    </row>
    <row r="1377">
      <c r="A1377" s="70">
        <v>44650.0</v>
      </c>
      <c r="B1377" s="57">
        <v>2009.0</v>
      </c>
      <c r="C1377" s="57">
        <v>3.0</v>
      </c>
      <c r="D1377" s="57" t="s">
        <v>195</v>
      </c>
      <c r="E1377" s="57" t="s">
        <v>60</v>
      </c>
      <c r="F1377" s="57">
        <v>1.2544</v>
      </c>
      <c r="G1377" s="57">
        <v>0.461</v>
      </c>
      <c r="H1377" s="57" t="s">
        <v>194</v>
      </c>
      <c r="I1377" s="33">
        <f t="shared" si="1"/>
        <v>1.721041215</v>
      </c>
    </row>
    <row r="1378">
      <c r="A1378" s="70">
        <v>44650.0</v>
      </c>
      <c r="B1378" s="57">
        <v>2009.0</v>
      </c>
      <c r="C1378" s="57">
        <v>1.0</v>
      </c>
      <c r="D1378" s="57" t="s">
        <v>195</v>
      </c>
      <c r="E1378" s="57" t="s">
        <v>60</v>
      </c>
      <c r="F1378" s="57">
        <v>0.7187</v>
      </c>
      <c r="G1378" s="57">
        <v>0.264</v>
      </c>
      <c r="H1378" s="57" t="s">
        <v>194</v>
      </c>
      <c r="I1378" s="33">
        <f t="shared" si="1"/>
        <v>1.722348485</v>
      </c>
    </row>
    <row r="1379">
      <c r="A1379" s="70">
        <v>44663.0</v>
      </c>
      <c r="B1379" s="57">
        <v>2347.0</v>
      </c>
      <c r="C1379" s="57">
        <v>1.0</v>
      </c>
      <c r="D1379" s="57" t="s">
        <v>178</v>
      </c>
      <c r="E1379" s="57">
        <v>0.0</v>
      </c>
      <c r="F1379" s="57">
        <v>0.159</v>
      </c>
      <c r="G1379" s="57">
        <v>0.058</v>
      </c>
      <c r="H1379" s="57" t="s">
        <v>198</v>
      </c>
      <c r="I1379" s="33">
        <f t="shared" si="1"/>
        <v>1.74137931</v>
      </c>
    </row>
    <row r="1380">
      <c r="A1380" s="70">
        <v>44663.0</v>
      </c>
      <c r="B1380" s="57">
        <v>2346.0</v>
      </c>
      <c r="C1380" s="57">
        <v>2.0</v>
      </c>
      <c r="D1380" s="57" t="s">
        <v>178</v>
      </c>
      <c r="E1380" s="57">
        <v>0.0</v>
      </c>
      <c r="F1380" s="57">
        <v>0.011</v>
      </c>
      <c r="G1380" s="57">
        <v>0.004</v>
      </c>
      <c r="H1380" s="57" t="s">
        <v>198</v>
      </c>
      <c r="I1380" s="33">
        <f t="shared" si="1"/>
        <v>1.75</v>
      </c>
    </row>
    <row r="1381">
      <c r="A1381" s="70">
        <v>44663.0</v>
      </c>
      <c r="B1381" s="57">
        <v>2370.0</v>
      </c>
      <c r="C1381" s="57">
        <v>2.0</v>
      </c>
      <c r="D1381" s="57" t="s">
        <v>178</v>
      </c>
      <c r="E1381" s="57">
        <v>0.0</v>
      </c>
      <c r="F1381" s="57">
        <v>0.033</v>
      </c>
      <c r="G1381" s="57">
        <v>0.012</v>
      </c>
      <c r="H1381" s="57" t="s">
        <v>198</v>
      </c>
      <c r="I1381" s="33">
        <f t="shared" si="1"/>
        <v>1.75</v>
      </c>
    </row>
    <row r="1382">
      <c r="A1382" s="70">
        <v>44635.0</v>
      </c>
      <c r="B1382" s="57">
        <v>2381.0</v>
      </c>
      <c r="C1382" s="57">
        <v>1.0</v>
      </c>
      <c r="D1382" s="57" t="s">
        <v>195</v>
      </c>
      <c r="E1382" s="57">
        <v>0.0</v>
      </c>
      <c r="F1382" s="57">
        <v>3.837</v>
      </c>
      <c r="G1382" s="57">
        <v>1.394</v>
      </c>
      <c r="H1382" s="57" t="s">
        <v>197</v>
      </c>
      <c r="I1382" s="33">
        <f t="shared" si="1"/>
        <v>1.75251076</v>
      </c>
    </row>
    <row r="1383">
      <c r="A1383" s="70">
        <v>44663.0</v>
      </c>
      <c r="B1383" s="57">
        <v>2346.0</v>
      </c>
      <c r="C1383" s="57">
        <v>3.0</v>
      </c>
      <c r="D1383" s="57" t="s">
        <v>178</v>
      </c>
      <c r="E1383" s="57">
        <v>0.0</v>
      </c>
      <c r="F1383" s="57">
        <v>0.069</v>
      </c>
      <c r="G1383" s="57">
        <v>0.025</v>
      </c>
      <c r="H1383" s="57" t="s">
        <v>198</v>
      </c>
      <c r="I1383" s="33">
        <f t="shared" si="1"/>
        <v>1.76</v>
      </c>
    </row>
    <row r="1384">
      <c r="A1384" s="70">
        <v>44663.0</v>
      </c>
      <c r="B1384" s="57">
        <v>2372.0</v>
      </c>
      <c r="C1384" s="57">
        <v>1.0</v>
      </c>
      <c r="D1384" s="57" t="s">
        <v>178</v>
      </c>
      <c r="E1384" s="57">
        <v>0.0</v>
      </c>
      <c r="F1384" s="57">
        <v>0.138</v>
      </c>
      <c r="G1384" s="57">
        <v>0.05</v>
      </c>
      <c r="H1384" s="57" t="s">
        <v>198</v>
      </c>
      <c r="I1384" s="33">
        <f t="shared" si="1"/>
        <v>1.76</v>
      </c>
    </row>
    <row r="1385">
      <c r="A1385" s="70">
        <v>44663.0</v>
      </c>
      <c r="B1385" s="57">
        <v>2348.0</v>
      </c>
      <c r="C1385" s="57">
        <v>3.0</v>
      </c>
      <c r="D1385" s="57" t="s">
        <v>178</v>
      </c>
      <c r="E1385" s="57">
        <v>0.0</v>
      </c>
      <c r="F1385" s="57">
        <v>0.036</v>
      </c>
      <c r="G1385" s="57">
        <v>0.013</v>
      </c>
      <c r="H1385" s="57" t="s">
        <v>198</v>
      </c>
      <c r="I1385" s="33">
        <f t="shared" si="1"/>
        <v>1.769230769</v>
      </c>
    </row>
    <row r="1386">
      <c r="A1386" s="70">
        <v>44650.0</v>
      </c>
      <c r="B1386" s="57">
        <v>2364.0</v>
      </c>
      <c r="C1386" s="57">
        <v>3.0</v>
      </c>
      <c r="D1386" s="57" t="s">
        <v>195</v>
      </c>
      <c r="E1386" s="57" t="s">
        <v>60</v>
      </c>
      <c r="F1386" s="57">
        <v>0.9958</v>
      </c>
      <c r="G1386" s="57">
        <v>0.359</v>
      </c>
      <c r="H1386" s="57" t="s">
        <v>194</v>
      </c>
      <c r="I1386" s="33">
        <f t="shared" si="1"/>
        <v>1.773816156</v>
      </c>
    </row>
    <row r="1387">
      <c r="A1387" s="70">
        <v>44650.0</v>
      </c>
      <c r="B1387" s="57">
        <v>2346.0</v>
      </c>
      <c r="C1387" s="57">
        <v>1.0</v>
      </c>
      <c r="D1387" s="57" t="s">
        <v>178</v>
      </c>
      <c r="E1387" s="57">
        <v>0.0</v>
      </c>
      <c r="F1387" s="57">
        <v>0.0333</v>
      </c>
      <c r="G1387" s="57">
        <v>0.012</v>
      </c>
      <c r="H1387" s="57" t="s">
        <v>194</v>
      </c>
      <c r="I1387" s="33">
        <f t="shared" si="1"/>
        <v>1.775</v>
      </c>
    </row>
    <row r="1388">
      <c r="A1388" s="70">
        <v>44650.0</v>
      </c>
      <c r="B1388" s="57">
        <v>2346.0</v>
      </c>
      <c r="C1388" s="57">
        <v>2.0</v>
      </c>
      <c r="D1388" s="57" t="s">
        <v>195</v>
      </c>
      <c r="E1388" s="57" t="s">
        <v>60</v>
      </c>
      <c r="F1388" s="57">
        <v>0.2559</v>
      </c>
      <c r="G1388" s="57">
        <v>0.092</v>
      </c>
      <c r="H1388" s="57" t="s">
        <v>194</v>
      </c>
      <c r="I1388" s="33">
        <f t="shared" si="1"/>
        <v>1.781521739</v>
      </c>
    </row>
    <row r="1389">
      <c r="A1389" s="70">
        <v>44650.0</v>
      </c>
      <c r="B1389" s="57">
        <v>2009.0</v>
      </c>
      <c r="C1389" s="57">
        <v>2.0</v>
      </c>
      <c r="D1389" s="57" t="s">
        <v>195</v>
      </c>
      <c r="E1389" s="57" t="s">
        <v>60</v>
      </c>
      <c r="F1389" s="57">
        <v>0.9085</v>
      </c>
      <c r="G1389" s="57">
        <v>0.326</v>
      </c>
      <c r="H1389" s="57" t="s">
        <v>194</v>
      </c>
      <c r="I1389" s="33">
        <f t="shared" si="1"/>
        <v>1.786809816</v>
      </c>
    </row>
    <row r="1390">
      <c r="A1390" s="70">
        <v>44663.0</v>
      </c>
      <c r="B1390" s="57">
        <v>2372.0</v>
      </c>
      <c r="C1390" s="57">
        <v>2.0</v>
      </c>
      <c r="D1390" s="57" t="s">
        <v>178</v>
      </c>
      <c r="E1390" s="57">
        <v>0.0</v>
      </c>
      <c r="F1390" s="57">
        <v>0.07</v>
      </c>
      <c r="G1390" s="57">
        <v>0.025</v>
      </c>
      <c r="H1390" s="57" t="s">
        <v>198</v>
      </c>
      <c r="I1390" s="33">
        <f t="shared" si="1"/>
        <v>1.8</v>
      </c>
    </row>
    <row r="1391">
      <c r="A1391" s="70">
        <v>44635.0</v>
      </c>
      <c r="B1391" s="57">
        <v>2008.0</v>
      </c>
      <c r="C1391" s="57">
        <v>1.0</v>
      </c>
      <c r="D1391" s="57" t="s">
        <v>195</v>
      </c>
      <c r="E1391" s="57">
        <v>0.0</v>
      </c>
      <c r="F1391" s="57">
        <v>1.723</v>
      </c>
      <c r="G1391" s="57">
        <v>0.614</v>
      </c>
      <c r="H1391" s="57" t="s">
        <v>197</v>
      </c>
      <c r="I1391" s="33">
        <f t="shared" si="1"/>
        <v>1.806188925</v>
      </c>
    </row>
    <row r="1392">
      <c r="A1392" s="70">
        <v>44663.0</v>
      </c>
      <c r="B1392" s="57">
        <v>2348.0</v>
      </c>
      <c r="C1392" s="57">
        <v>2.0</v>
      </c>
      <c r="D1392" s="57" t="s">
        <v>178</v>
      </c>
      <c r="E1392" s="57">
        <v>0.0</v>
      </c>
      <c r="F1392" s="57">
        <v>0.045</v>
      </c>
      <c r="G1392" s="57">
        <v>0.016</v>
      </c>
      <c r="H1392" s="57" t="s">
        <v>198</v>
      </c>
      <c r="I1392" s="33">
        <f t="shared" si="1"/>
        <v>1.8125</v>
      </c>
    </row>
    <row r="1393">
      <c r="A1393" s="70">
        <v>44650.0</v>
      </c>
      <c r="B1393" s="57">
        <v>2367.0</v>
      </c>
      <c r="C1393" s="57">
        <v>1.0</v>
      </c>
      <c r="D1393" s="57" t="s">
        <v>195</v>
      </c>
      <c r="E1393" s="57" t="s">
        <v>60</v>
      </c>
      <c r="F1393" s="57">
        <v>0.9452</v>
      </c>
      <c r="G1393" s="57">
        <v>0.335</v>
      </c>
      <c r="H1393" s="57" t="s">
        <v>194</v>
      </c>
      <c r="I1393" s="33">
        <f t="shared" si="1"/>
        <v>1.821492537</v>
      </c>
    </row>
    <row r="1394">
      <c r="A1394" s="70">
        <v>44635.0</v>
      </c>
      <c r="B1394" s="57">
        <v>2384.0</v>
      </c>
      <c r="C1394" s="57">
        <v>1.0</v>
      </c>
      <c r="D1394" s="57" t="s">
        <v>195</v>
      </c>
      <c r="E1394" s="57">
        <v>0.0</v>
      </c>
      <c r="F1394" s="57">
        <v>1.55</v>
      </c>
      <c r="G1394" s="57">
        <v>0.549</v>
      </c>
      <c r="H1394" s="57" t="s">
        <v>197</v>
      </c>
      <c r="I1394" s="33">
        <f t="shared" si="1"/>
        <v>1.823315118</v>
      </c>
    </row>
    <row r="1395">
      <c r="A1395" s="70">
        <v>44663.0</v>
      </c>
      <c r="B1395" s="57">
        <v>2009.0</v>
      </c>
      <c r="C1395" s="57">
        <v>2.0</v>
      </c>
      <c r="D1395" s="57" t="s">
        <v>178</v>
      </c>
      <c r="E1395" s="57">
        <v>0.0</v>
      </c>
      <c r="F1395" s="57">
        <v>0.065</v>
      </c>
      <c r="G1395" s="57">
        <v>0.023</v>
      </c>
      <c r="H1395" s="57" t="s">
        <v>198</v>
      </c>
      <c r="I1395" s="33">
        <f t="shared" si="1"/>
        <v>1.826086957</v>
      </c>
    </row>
    <row r="1396">
      <c r="A1396" s="70">
        <v>44665.0</v>
      </c>
      <c r="B1396" s="57">
        <v>2028.0</v>
      </c>
      <c r="C1396" s="57">
        <v>1.0</v>
      </c>
      <c r="D1396" s="57" t="s">
        <v>178</v>
      </c>
      <c r="E1396" s="57">
        <v>0.0</v>
      </c>
      <c r="F1396" s="57">
        <v>0.0498</v>
      </c>
      <c r="G1396" s="57">
        <v>0.0176</v>
      </c>
      <c r="H1396" s="57" t="s">
        <v>194</v>
      </c>
      <c r="I1396" s="33">
        <f t="shared" si="1"/>
        <v>1.829545455</v>
      </c>
    </row>
    <row r="1397">
      <c r="A1397" s="70">
        <v>44665.0</v>
      </c>
      <c r="B1397" s="57">
        <v>1478.0</v>
      </c>
      <c r="C1397" s="57">
        <v>1.0</v>
      </c>
      <c r="D1397" s="57" t="s">
        <v>178</v>
      </c>
      <c r="E1397" s="57">
        <v>0.0</v>
      </c>
      <c r="F1397" s="57">
        <v>0.2612</v>
      </c>
      <c r="G1397" s="57">
        <v>0.0918</v>
      </c>
      <c r="H1397" s="57" t="s">
        <v>194</v>
      </c>
      <c r="I1397" s="33">
        <f t="shared" si="1"/>
        <v>1.845315904</v>
      </c>
    </row>
    <row r="1398">
      <c r="A1398" s="70">
        <v>44635.0</v>
      </c>
      <c r="B1398" s="57">
        <v>2004.0</v>
      </c>
      <c r="C1398" s="57">
        <v>1.0</v>
      </c>
      <c r="D1398" s="57" t="s">
        <v>195</v>
      </c>
      <c r="E1398" s="57">
        <v>0.0</v>
      </c>
      <c r="F1398" s="57">
        <v>2.021</v>
      </c>
      <c r="G1398" s="57">
        <v>0.707</v>
      </c>
      <c r="H1398" s="57" t="s">
        <v>197</v>
      </c>
      <c r="I1398" s="33">
        <f t="shared" si="1"/>
        <v>1.858557284</v>
      </c>
    </row>
    <row r="1399">
      <c r="A1399" s="70">
        <v>44650.0</v>
      </c>
      <c r="B1399" s="57">
        <v>2343.0</v>
      </c>
      <c r="C1399" s="57">
        <v>3.0</v>
      </c>
      <c r="D1399" s="57" t="s">
        <v>195</v>
      </c>
      <c r="E1399" s="57" t="s">
        <v>60</v>
      </c>
      <c r="F1399" s="57">
        <v>0.3604</v>
      </c>
      <c r="G1399" s="57">
        <v>0.126</v>
      </c>
      <c r="H1399" s="57" t="s">
        <v>194</v>
      </c>
      <c r="I1399" s="33">
        <f t="shared" si="1"/>
        <v>1.86031746</v>
      </c>
    </row>
    <row r="1400">
      <c r="A1400" s="70">
        <v>44650.0</v>
      </c>
      <c r="B1400" s="57">
        <v>2378.0</v>
      </c>
      <c r="C1400" s="57">
        <v>3.0</v>
      </c>
      <c r="D1400" s="57" t="s">
        <v>178</v>
      </c>
      <c r="E1400" s="57">
        <v>0.0</v>
      </c>
      <c r="F1400" s="57">
        <v>0.043</v>
      </c>
      <c r="G1400" s="57">
        <v>0.015</v>
      </c>
      <c r="H1400" s="57" t="s">
        <v>194</v>
      </c>
      <c r="I1400" s="33">
        <f t="shared" si="1"/>
        <v>1.866666667</v>
      </c>
    </row>
    <row r="1401">
      <c r="A1401" s="70">
        <v>44662.0</v>
      </c>
      <c r="B1401" s="57">
        <v>2092.0</v>
      </c>
      <c r="C1401" s="57">
        <v>2.0</v>
      </c>
      <c r="D1401" s="57" t="s">
        <v>178</v>
      </c>
      <c r="E1401" s="57">
        <v>0.0</v>
      </c>
      <c r="F1401" s="57">
        <v>0.0816</v>
      </c>
      <c r="G1401" s="57">
        <v>0.0283</v>
      </c>
      <c r="H1401" s="57" t="s">
        <v>194</v>
      </c>
      <c r="I1401" s="33">
        <f t="shared" si="1"/>
        <v>1.883392226</v>
      </c>
    </row>
    <row r="1402">
      <c r="A1402" s="70">
        <v>44663.0</v>
      </c>
      <c r="B1402" s="57">
        <v>2370.0</v>
      </c>
      <c r="C1402" s="57">
        <v>1.0</v>
      </c>
      <c r="D1402" s="57" t="s">
        <v>178</v>
      </c>
      <c r="E1402" s="57">
        <v>0.0</v>
      </c>
      <c r="F1402" s="57">
        <v>0.13</v>
      </c>
      <c r="G1402" s="57">
        <v>0.045</v>
      </c>
      <c r="H1402" s="57" t="s">
        <v>198</v>
      </c>
      <c r="I1402" s="33">
        <f t="shared" si="1"/>
        <v>1.888888889</v>
      </c>
    </row>
    <row r="1403">
      <c r="A1403" s="70">
        <v>44650.0</v>
      </c>
      <c r="B1403" s="57">
        <v>2346.0</v>
      </c>
      <c r="C1403" s="57">
        <v>1.0</v>
      </c>
      <c r="D1403" s="57" t="s">
        <v>195</v>
      </c>
      <c r="E1403" s="57" t="s">
        <v>60</v>
      </c>
      <c r="F1403" s="57">
        <v>0.5932</v>
      </c>
      <c r="G1403" s="57">
        <v>0.205</v>
      </c>
      <c r="H1403" s="57" t="s">
        <v>194</v>
      </c>
      <c r="I1403" s="33">
        <f t="shared" si="1"/>
        <v>1.893658537</v>
      </c>
    </row>
    <row r="1404">
      <c r="A1404" s="70">
        <v>44662.0</v>
      </c>
      <c r="B1404" s="57">
        <v>2093.0</v>
      </c>
      <c r="C1404" s="57">
        <v>2.0</v>
      </c>
      <c r="D1404" s="57" t="s">
        <v>178</v>
      </c>
      <c r="E1404" s="57">
        <v>0.0</v>
      </c>
      <c r="F1404" s="57">
        <v>0.0953</v>
      </c>
      <c r="G1404" s="57">
        <v>0.0329</v>
      </c>
      <c r="H1404" s="57" t="s">
        <v>194</v>
      </c>
      <c r="I1404" s="33">
        <f t="shared" si="1"/>
        <v>1.896656535</v>
      </c>
    </row>
    <row r="1405">
      <c r="A1405" s="70">
        <v>44665.0</v>
      </c>
      <c r="B1405" s="57">
        <v>2013.0</v>
      </c>
      <c r="C1405" s="57">
        <v>1.0</v>
      </c>
      <c r="D1405" s="57" t="s">
        <v>178</v>
      </c>
      <c r="E1405" s="57">
        <v>0.0</v>
      </c>
      <c r="F1405" s="57">
        <v>0.1073</v>
      </c>
      <c r="G1405" s="57">
        <v>0.037</v>
      </c>
      <c r="H1405" s="57" t="s">
        <v>194</v>
      </c>
      <c r="I1405" s="33">
        <f t="shared" si="1"/>
        <v>1.9</v>
      </c>
    </row>
    <row r="1406">
      <c r="A1406" s="70">
        <v>44663.0</v>
      </c>
      <c r="B1406" s="57">
        <v>2354.0</v>
      </c>
      <c r="C1406" s="57">
        <v>3.0</v>
      </c>
      <c r="D1406" s="57" t="s">
        <v>178</v>
      </c>
      <c r="E1406" s="57">
        <v>0.0</v>
      </c>
      <c r="F1406" s="57">
        <v>0.029</v>
      </c>
      <c r="G1406" s="57">
        <v>0.01</v>
      </c>
      <c r="H1406" s="57" t="s">
        <v>198</v>
      </c>
      <c r="I1406" s="33">
        <f t="shared" si="1"/>
        <v>1.9</v>
      </c>
    </row>
    <row r="1407">
      <c r="A1407" s="70">
        <v>44665.0</v>
      </c>
      <c r="B1407" s="57">
        <v>2351.0</v>
      </c>
      <c r="C1407" s="57">
        <v>1.0</v>
      </c>
      <c r="D1407" s="57" t="s">
        <v>178</v>
      </c>
      <c r="E1407" s="57">
        <v>0.0</v>
      </c>
      <c r="F1407" s="57">
        <v>0.0938</v>
      </c>
      <c r="G1407" s="57">
        <v>0.0323</v>
      </c>
      <c r="H1407" s="57" t="s">
        <v>194</v>
      </c>
      <c r="I1407" s="33">
        <f t="shared" si="1"/>
        <v>1.904024768</v>
      </c>
    </row>
    <row r="1408">
      <c r="A1408" s="70">
        <v>44663.0</v>
      </c>
      <c r="B1408" s="57">
        <v>2349.0</v>
      </c>
      <c r="C1408" s="57">
        <v>1.0</v>
      </c>
      <c r="D1408" s="57" t="s">
        <v>178</v>
      </c>
      <c r="E1408" s="57">
        <v>0.0</v>
      </c>
      <c r="F1408" s="57">
        <v>0.032</v>
      </c>
      <c r="G1408" s="57">
        <v>0.011</v>
      </c>
      <c r="H1408" s="57" t="s">
        <v>198</v>
      </c>
      <c r="I1408" s="33">
        <f t="shared" si="1"/>
        <v>1.909090909</v>
      </c>
    </row>
    <row r="1409">
      <c r="A1409" s="70">
        <v>44662.0</v>
      </c>
      <c r="B1409" s="57">
        <v>2091.0</v>
      </c>
      <c r="C1409" s="57">
        <v>1.0</v>
      </c>
      <c r="D1409" s="57" t="s">
        <v>178</v>
      </c>
      <c r="E1409" s="57">
        <v>0.0</v>
      </c>
      <c r="F1409" s="57">
        <v>0.0623</v>
      </c>
      <c r="G1409" s="57">
        <v>0.0214</v>
      </c>
      <c r="H1409" s="57" t="s">
        <v>194</v>
      </c>
      <c r="I1409" s="33">
        <f t="shared" si="1"/>
        <v>1.911214953</v>
      </c>
    </row>
    <row r="1410">
      <c r="A1410" s="70">
        <v>44663.0</v>
      </c>
      <c r="B1410" s="57">
        <v>2354.0</v>
      </c>
      <c r="C1410" s="57">
        <v>2.0</v>
      </c>
      <c r="D1410" s="57" t="s">
        <v>178</v>
      </c>
      <c r="E1410" s="57">
        <v>0.0</v>
      </c>
      <c r="F1410" s="57">
        <v>0.038</v>
      </c>
      <c r="G1410" s="57">
        <v>0.013</v>
      </c>
      <c r="H1410" s="57" t="s">
        <v>198</v>
      </c>
      <c r="I1410" s="33">
        <f t="shared" si="1"/>
        <v>1.923076923</v>
      </c>
    </row>
    <row r="1411">
      <c r="A1411" s="70">
        <v>44650.0</v>
      </c>
      <c r="B1411" s="57">
        <v>2347.0</v>
      </c>
      <c r="C1411" s="57">
        <v>1.0</v>
      </c>
      <c r="D1411" s="57" t="s">
        <v>195</v>
      </c>
      <c r="E1411" s="57" t="s">
        <v>60</v>
      </c>
      <c r="F1411" s="57">
        <v>1.6727</v>
      </c>
      <c r="G1411" s="57">
        <v>0.572</v>
      </c>
      <c r="H1411" s="57" t="s">
        <v>194</v>
      </c>
      <c r="I1411" s="33">
        <f t="shared" si="1"/>
        <v>1.924300699</v>
      </c>
    </row>
    <row r="1412">
      <c r="A1412" s="70">
        <v>44650.0</v>
      </c>
      <c r="B1412" s="57">
        <v>2343.0</v>
      </c>
      <c r="C1412" s="57">
        <v>3.0</v>
      </c>
      <c r="D1412" s="57" t="s">
        <v>178</v>
      </c>
      <c r="E1412" s="57">
        <v>0.0</v>
      </c>
      <c r="F1412" s="57">
        <v>0.0382</v>
      </c>
      <c r="G1412" s="57">
        <v>0.013</v>
      </c>
      <c r="H1412" s="57" t="s">
        <v>194</v>
      </c>
      <c r="I1412" s="33">
        <f t="shared" si="1"/>
        <v>1.938461538</v>
      </c>
    </row>
    <row r="1413">
      <c r="A1413" s="70">
        <v>44650.0</v>
      </c>
      <c r="B1413" s="57">
        <v>2346.0</v>
      </c>
      <c r="C1413" s="57">
        <v>3.0</v>
      </c>
      <c r="D1413" s="57" t="s">
        <v>178</v>
      </c>
      <c r="E1413" s="57">
        <v>0.0</v>
      </c>
      <c r="F1413" s="57">
        <v>0.0059</v>
      </c>
      <c r="G1413" s="57">
        <v>0.002</v>
      </c>
      <c r="H1413" s="57" t="s">
        <v>194</v>
      </c>
      <c r="I1413" s="33">
        <f t="shared" si="1"/>
        <v>1.95</v>
      </c>
    </row>
    <row r="1414">
      <c r="A1414" s="70">
        <v>44650.0</v>
      </c>
      <c r="B1414" s="57">
        <v>2369.0</v>
      </c>
      <c r="C1414" s="57">
        <v>3.0</v>
      </c>
      <c r="D1414" s="57" t="s">
        <v>178</v>
      </c>
      <c r="E1414" s="57">
        <v>0.0</v>
      </c>
      <c r="F1414" s="57">
        <v>0.0177</v>
      </c>
      <c r="G1414" s="57">
        <v>0.006</v>
      </c>
      <c r="H1414" s="57" t="s">
        <v>194</v>
      </c>
      <c r="I1414" s="33">
        <f t="shared" si="1"/>
        <v>1.95</v>
      </c>
    </row>
    <row r="1415">
      <c r="A1415" s="70">
        <v>44650.0</v>
      </c>
      <c r="B1415" s="57">
        <v>2009.0</v>
      </c>
      <c r="C1415" s="57">
        <v>2.0</v>
      </c>
      <c r="D1415" s="57" t="s">
        <v>178</v>
      </c>
      <c r="E1415" s="57">
        <v>0.0</v>
      </c>
      <c r="F1415" s="57">
        <v>0.0649</v>
      </c>
      <c r="G1415" s="57">
        <v>0.022</v>
      </c>
      <c r="H1415" s="57" t="s">
        <v>194</v>
      </c>
      <c r="I1415" s="33">
        <f t="shared" si="1"/>
        <v>1.95</v>
      </c>
    </row>
    <row r="1416">
      <c r="A1416" s="70">
        <v>44650.0</v>
      </c>
      <c r="B1416" s="57">
        <v>2343.0</v>
      </c>
      <c r="C1416" s="57">
        <v>2.0</v>
      </c>
      <c r="D1416" s="57" t="s">
        <v>178</v>
      </c>
      <c r="E1416" s="57">
        <v>0.0</v>
      </c>
      <c r="F1416" s="57">
        <v>0.1298</v>
      </c>
      <c r="G1416" s="57">
        <v>0.044</v>
      </c>
      <c r="H1416" s="57" t="s">
        <v>194</v>
      </c>
      <c r="I1416" s="33">
        <f t="shared" si="1"/>
        <v>1.95</v>
      </c>
    </row>
    <row r="1417">
      <c r="A1417" s="70">
        <v>44663.0</v>
      </c>
      <c r="B1417" s="57">
        <v>2351.0</v>
      </c>
      <c r="C1417" s="57">
        <v>2.0</v>
      </c>
      <c r="D1417" s="57" t="s">
        <v>195</v>
      </c>
      <c r="E1417" s="57">
        <v>0.0</v>
      </c>
      <c r="F1417" s="57">
        <v>1.036</v>
      </c>
      <c r="G1417" s="57">
        <v>0.351</v>
      </c>
      <c r="H1417" s="57" t="s">
        <v>198</v>
      </c>
      <c r="I1417" s="33">
        <f t="shared" si="1"/>
        <v>1.951566952</v>
      </c>
    </row>
    <row r="1418">
      <c r="A1418" s="70">
        <v>44663.0</v>
      </c>
      <c r="B1418" s="57">
        <v>2348.0</v>
      </c>
      <c r="C1418" s="57">
        <v>1.0</v>
      </c>
      <c r="D1418" s="57" t="s">
        <v>178</v>
      </c>
      <c r="E1418" s="57">
        <v>0.0</v>
      </c>
      <c r="F1418" s="57">
        <v>0.08</v>
      </c>
      <c r="G1418" s="57">
        <v>0.027</v>
      </c>
      <c r="H1418" s="57" t="s">
        <v>198</v>
      </c>
      <c r="I1418" s="33">
        <f t="shared" si="1"/>
        <v>1.962962963</v>
      </c>
    </row>
    <row r="1419">
      <c r="A1419" s="70">
        <v>44650.0</v>
      </c>
      <c r="B1419" s="57">
        <v>2372.0</v>
      </c>
      <c r="C1419" s="57">
        <v>1.0</v>
      </c>
      <c r="D1419" s="57" t="s">
        <v>195</v>
      </c>
      <c r="E1419" s="57" t="s">
        <v>60</v>
      </c>
      <c r="F1419" s="57">
        <v>0.7638</v>
      </c>
      <c r="G1419" s="57">
        <v>0.257</v>
      </c>
      <c r="H1419" s="57" t="s">
        <v>194</v>
      </c>
      <c r="I1419" s="33">
        <f t="shared" si="1"/>
        <v>1.971984436</v>
      </c>
    </row>
    <row r="1420">
      <c r="A1420" s="70">
        <v>44650.0</v>
      </c>
      <c r="B1420" s="57">
        <v>2375.0</v>
      </c>
      <c r="C1420" s="57">
        <v>3.0</v>
      </c>
      <c r="D1420" s="57" t="s">
        <v>178</v>
      </c>
      <c r="E1420" s="57" t="s">
        <v>60</v>
      </c>
      <c r="F1420" s="57">
        <v>0.0748</v>
      </c>
      <c r="G1420" s="57">
        <v>0.025</v>
      </c>
      <c r="H1420" s="57" t="s">
        <v>194</v>
      </c>
      <c r="I1420" s="33">
        <f t="shared" si="1"/>
        <v>1.992</v>
      </c>
    </row>
    <row r="1421">
      <c r="A1421" s="70">
        <v>44650.0</v>
      </c>
      <c r="B1421" s="57">
        <v>2346.0</v>
      </c>
      <c r="C1421" s="57">
        <v>3.0</v>
      </c>
      <c r="D1421" s="57" t="s">
        <v>195</v>
      </c>
      <c r="E1421" s="57" t="s">
        <v>60</v>
      </c>
      <c r="F1421" s="57">
        <v>0.1828</v>
      </c>
      <c r="G1421" s="57">
        <v>0.061</v>
      </c>
      <c r="H1421" s="57" t="s">
        <v>194</v>
      </c>
      <c r="I1421" s="33">
        <f t="shared" si="1"/>
        <v>1.996721311</v>
      </c>
    </row>
    <row r="1422">
      <c r="A1422" s="70">
        <v>44662.0</v>
      </c>
      <c r="B1422" s="57">
        <v>2089.0</v>
      </c>
      <c r="C1422" s="57">
        <v>2.0</v>
      </c>
      <c r="D1422" s="57" t="s">
        <v>178</v>
      </c>
      <c r="E1422" s="57">
        <v>0.0</v>
      </c>
      <c r="F1422" s="57">
        <v>0.0582</v>
      </c>
      <c r="G1422" s="57">
        <v>0.0194</v>
      </c>
      <c r="H1422" s="57" t="s">
        <v>194</v>
      </c>
      <c r="I1422" s="33">
        <f t="shared" si="1"/>
        <v>2</v>
      </c>
    </row>
    <row r="1423">
      <c r="A1423" s="70">
        <v>44663.0</v>
      </c>
      <c r="B1423" s="57">
        <v>2347.0</v>
      </c>
      <c r="C1423" s="57">
        <v>3.0</v>
      </c>
      <c r="D1423" s="57" t="s">
        <v>178</v>
      </c>
      <c r="E1423" s="57">
        <v>0.0</v>
      </c>
      <c r="F1423" s="57">
        <v>0.021</v>
      </c>
      <c r="G1423" s="57">
        <v>0.007</v>
      </c>
      <c r="H1423" s="57" t="s">
        <v>198</v>
      </c>
      <c r="I1423" s="33">
        <f t="shared" si="1"/>
        <v>2</v>
      </c>
    </row>
    <row r="1424">
      <c r="A1424" s="70">
        <v>44650.0</v>
      </c>
      <c r="B1424" s="57">
        <v>2347.0</v>
      </c>
      <c r="C1424" s="57">
        <v>3.0</v>
      </c>
      <c r="D1424" s="57" t="s">
        <v>195</v>
      </c>
      <c r="E1424" s="57" t="s">
        <v>60</v>
      </c>
      <c r="F1424" s="57">
        <v>1.1916</v>
      </c>
      <c r="G1424" s="57">
        <v>0.397</v>
      </c>
      <c r="H1424" s="57" t="s">
        <v>194</v>
      </c>
      <c r="I1424" s="33">
        <f t="shared" si="1"/>
        <v>2.001511335</v>
      </c>
    </row>
    <row r="1425">
      <c r="A1425" s="70">
        <v>44650.0</v>
      </c>
      <c r="B1425" s="57">
        <v>2009.0</v>
      </c>
      <c r="C1425" s="57">
        <v>3.0</v>
      </c>
      <c r="D1425" s="57" t="s">
        <v>178</v>
      </c>
      <c r="E1425" s="57">
        <v>0.0</v>
      </c>
      <c r="F1425" s="57">
        <v>0.0784</v>
      </c>
      <c r="G1425" s="57">
        <v>0.026</v>
      </c>
      <c r="H1425" s="57" t="s">
        <v>194</v>
      </c>
      <c r="I1425" s="33">
        <f t="shared" si="1"/>
        <v>2.015384615</v>
      </c>
    </row>
    <row r="1426">
      <c r="A1426" s="70">
        <v>44665.0</v>
      </c>
      <c r="B1426" s="57">
        <v>2350.0</v>
      </c>
      <c r="C1426" s="57">
        <v>1.0</v>
      </c>
      <c r="D1426" s="57" t="s">
        <v>195</v>
      </c>
      <c r="E1426" s="57">
        <v>0.0</v>
      </c>
      <c r="F1426" s="57">
        <v>0.047</v>
      </c>
      <c r="G1426" s="57">
        <v>0.0155</v>
      </c>
      <c r="H1426" s="57" t="s">
        <v>194</v>
      </c>
      <c r="I1426" s="33">
        <f t="shared" si="1"/>
        <v>2.032258065</v>
      </c>
    </row>
    <row r="1427">
      <c r="A1427" s="70">
        <v>44650.0</v>
      </c>
      <c r="B1427" s="57">
        <v>2372.0</v>
      </c>
      <c r="C1427" s="57">
        <v>2.0</v>
      </c>
      <c r="D1427" s="57" t="s">
        <v>195</v>
      </c>
      <c r="E1427" s="57" t="s">
        <v>60</v>
      </c>
      <c r="F1427" s="57">
        <v>0.8885</v>
      </c>
      <c r="G1427" s="57">
        <v>0.292</v>
      </c>
      <c r="H1427" s="57" t="s">
        <v>194</v>
      </c>
      <c r="I1427" s="33">
        <f t="shared" si="1"/>
        <v>2.042808219</v>
      </c>
    </row>
    <row r="1428">
      <c r="A1428" s="70">
        <v>44650.0</v>
      </c>
      <c r="B1428" s="57">
        <v>2009.0</v>
      </c>
      <c r="C1428" s="57">
        <v>1.0</v>
      </c>
      <c r="D1428" s="57" t="s">
        <v>178</v>
      </c>
      <c r="E1428" s="57">
        <v>0.0</v>
      </c>
      <c r="F1428" s="57">
        <v>0.046</v>
      </c>
      <c r="G1428" s="57">
        <v>0.015</v>
      </c>
      <c r="H1428" s="57" t="s">
        <v>194</v>
      </c>
      <c r="I1428" s="33">
        <f t="shared" si="1"/>
        <v>2.066666667</v>
      </c>
    </row>
    <row r="1429">
      <c r="A1429" s="70">
        <v>44650.0</v>
      </c>
      <c r="B1429" s="57">
        <v>2364.0</v>
      </c>
      <c r="C1429" s="57">
        <v>3.0</v>
      </c>
      <c r="D1429" s="57" t="s">
        <v>178</v>
      </c>
      <c r="E1429" s="57">
        <v>0.0</v>
      </c>
      <c r="F1429" s="57">
        <v>0.077</v>
      </c>
      <c r="G1429" s="57">
        <v>0.025</v>
      </c>
      <c r="H1429" s="57" t="s">
        <v>194</v>
      </c>
      <c r="I1429" s="33">
        <f t="shared" si="1"/>
        <v>2.08</v>
      </c>
    </row>
    <row r="1430">
      <c r="A1430" s="70">
        <v>44665.0</v>
      </c>
      <c r="B1430" s="57">
        <v>2380.0</v>
      </c>
      <c r="C1430" s="57">
        <v>1.0</v>
      </c>
      <c r="D1430" s="57" t="s">
        <v>178</v>
      </c>
      <c r="E1430" s="57">
        <v>0.0</v>
      </c>
      <c r="F1430" s="57">
        <v>0.0565</v>
      </c>
      <c r="G1430" s="57">
        <v>0.0183</v>
      </c>
      <c r="H1430" s="57" t="s">
        <v>194</v>
      </c>
      <c r="I1430" s="33">
        <f t="shared" si="1"/>
        <v>2.087431694</v>
      </c>
    </row>
    <row r="1431">
      <c r="A1431" s="70">
        <v>44663.0</v>
      </c>
      <c r="B1431" s="57">
        <v>2331.0</v>
      </c>
      <c r="C1431" s="57">
        <v>1.0</v>
      </c>
      <c r="D1431" s="57" t="s">
        <v>178</v>
      </c>
      <c r="E1431" s="57">
        <v>0.0</v>
      </c>
      <c r="F1431" s="57">
        <v>0.034</v>
      </c>
      <c r="G1431" s="57">
        <v>0.011</v>
      </c>
      <c r="H1431" s="57" t="s">
        <v>198</v>
      </c>
      <c r="I1431" s="33">
        <f t="shared" si="1"/>
        <v>2.090909091</v>
      </c>
    </row>
    <row r="1432">
      <c r="A1432" s="70">
        <v>44663.0</v>
      </c>
      <c r="B1432" s="57">
        <v>2351.0</v>
      </c>
      <c r="C1432" s="57">
        <v>2.0</v>
      </c>
      <c r="D1432" s="57" t="s">
        <v>178</v>
      </c>
      <c r="E1432" s="57">
        <v>0.0</v>
      </c>
      <c r="F1432" s="57">
        <v>0.118</v>
      </c>
      <c r="G1432" s="57">
        <v>0.038</v>
      </c>
      <c r="H1432" s="57" t="s">
        <v>198</v>
      </c>
      <c r="I1432" s="33">
        <f t="shared" si="1"/>
        <v>2.105263158</v>
      </c>
    </row>
    <row r="1433">
      <c r="A1433" s="70">
        <v>44665.0</v>
      </c>
      <c r="B1433" s="57">
        <v>2350.0</v>
      </c>
      <c r="C1433" s="57">
        <v>1.0</v>
      </c>
      <c r="D1433" s="57" t="s">
        <v>178</v>
      </c>
      <c r="E1433" s="57">
        <v>0.0</v>
      </c>
      <c r="F1433" s="57">
        <v>0.4512</v>
      </c>
      <c r="G1433" s="57">
        <v>0.1451</v>
      </c>
      <c r="H1433" s="57" t="s">
        <v>194</v>
      </c>
      <c r="I1433" s="33">
        <f t="shared" si="1"/>
        <v>2.1095796</v>
      </c>
    </row>
    <row r="1434">
      <c r="A1434" s="70">
        <v>44650.0</v>
      </c>
      <c r="B1434" s="57">
        <v>2367.0</v>
      </c>
      <c r="C1434" s="57">
        <v>1.0</v>
      </c>
      <c r="D1434" s="57" t="s">
        <v>178</v>
      </c>
      <c r="E1434" s="57">
        <v>0.0</v>
      </c>
      <c r="F1434" s="57">
        <v>0.1001</v>
      </c>
      <c r="G1434" s="57">
        <v>0.032</v>
      </c>
      <c r="H1434" s="57" t="s">
        <v>194</v>
      </c>
      <c r="I1434" s="33">
        <f t="shared" si="1"/>
        <v>2.128125</v>
      </c>
    </row>
    <row r="1435">
      <c r="A1435" s="70">
        <v>44650.0</v>
      </c>
      <c r="B1435" s="57">
        <v>2360.0</v>
      </c>
      <c r="C1435" s="57">
        <v>2.0</v>
      </c>
      <c r="D1435" s="57" t="s">
        <v>178</v>
      </c>
      <c r="E1435" s="57">
        <v>0.0</v>
      </c>
      <c r="F1435" s="57">
        <v>0.097</v>
      </c>
      <c r="G1435" s="57">
        <v>0.031</v>
      </c>
      <c r="H1435" s="57" t="s">
        <v>194</v>
      </c>
      <c r="I1435" s="33">
        <f t="shared" si="1"/>
        <v>2.129032258</v>
      </c>
    </row>
    <row r="1436">
      <c r="A1436" s="70">
        <v>44690.0</v>
      </c>
      <c r="B1436" s="57">
        <v>2090.0</v>
      </c>
      <c r="C1436" s="57">
        <v>1.0</v>
      </c>
      <c r="D1436" s="57" t="s">
        <v>178</v>
      </c>
      <c r="E1436" s="57">
        <v>1.0</v>
      </c>
      <c r="F1436" s="57">
        <v>0.1676</v>
      </c>
      <c r="G1436" s="72">
        <v>0.053</v>
      </c>
      <c r="I1436" s="33">
        <f t="shared" si="1"/>
        <v>2.162264151</v>
      </c>
    </row>
    <row r="1437">
      <c r="A1437" s="70">
        <v>44663.0</v>
      </c>
      <c r="B1437" s="57">
        <v>2354.0</v>
      </c>
      <c r="C1437" s="57">
        <v>1.0</v>
      </c>
      <c r="D1437" s="57" t="s">
        <v>178</v>
      </c>
      <c r="E1437" s="57">
        <v>0.0</v>
      </c>
      <c r="F1437" s="57">
        <v>0.038</v>
      </c>
      <c r="G1437" s="57">
        <v>0.012</v>
      </c>
      <c r="H1437" s="57" t="s">
        <v>198</v>
      </c>
      <c r="I1437" s="33">
        <f t="shared" si="1"/>
        <v>2.166666667</v>
      </c>
    </row>
    <row r="1438">
      <c r="A1438" s="70">
        <v>44663.0</v>
      </c>
      <c r="B1438" s="57">
        <v>2351.0</v>
      </c>
      <c r="C1438" s="57">
        <v>3.0</v>
      </c>
      <c r="D1438" s="57" t="s">
        <v>178</v>
      </c>
      <c r="E1438" s="57">
        <v>0.0</v>
      </c>
      <c r="F1438" s="57">
        <v>0.07</v>
      </c>
      <c r="G1438" s="57">
        <v>0.022</v>
      </c>
      <c r="H1438" s="57" t="s">
        <v>198</v>
      </c>
      <c r="I1438" s="33">
        <f t="shared" si="1"/>
        <v>2.181818182</v>
      </c>
    </row>
    <row r="1439">
      <c r="A1439" s="70">
        <v>44650.0</v>
      </c>
      <c r="B1439" s="57">
        <v>2347.0</v>
      </c>
      <c r="C1439" s="57">
        <v>1.0</v>
      </c>
      <c r="D1439" s="57" t="s">
        <v>178</v>
      </c>
      <c r="E1439" s="57">
        <v>0.0</v>
      </c>
      <c r="F1439" s="57">
        <v>0.1625</v>
      </c>
      <c r="G1439" s="57">
        <v>0.051</v>
      </c>
      <c r="H1439" s="57" t="s">
        <v>194</v>
      </c>
      <c r="I1439" s="33">
        <f t="shared" si="1"/>
        <v>2.18627451</v>
      </c>
    </row>
    <row r="1440">
      <c r="A1440" s="70">
        <v>44662.0</v>
      </c>
      <c r="B1440" s="57">
        <v>2089.0</v>
      </c>
      <c r="C1440" s="57">
        <v>2.0</v>
      </c>
      <c r="D1440" s="57" t="s">
        <v>178</v>
      </c>
      <c r="E1440" s="57">
        <v>0.0</v>
      </c>
      <c r="F1440" s="57">
        <v>0.0426</v>
      </c>
      <c r="G1440" s="57">
        <v>0.0133</v>
      </c>
      <c r="H1440" s="57" t="s">
        <v>194</v>
      </c>
      <c r="I1440" s="33">
        <f t="shared" si="1"/>
        <v>2.203007519</v>
      </c>
    </row>
    <row r="1441">
      <c r="A1441" s="70">
        <v>44650.0</v>
      </c>
      <c r="B1441" s="57">
        <v>2375.0</v>
      </c>
      <c r="C1441" s="57">
        <v>2.0</v>
      </c>
      <c r="D1441" s="57" t="s">
        <v>178</v>
      </c>
      <c r="E1441" s="57">
        <v>0.0</v>
      </c>
      <c r="F1441" s="57">
        <v>0.0451</v>
      </c>
      <c r="G1441" s="57">
        <v>0.014</v>
      </c>
      <c r="H1441" s="57" t="s">
        <v>194</v>
      </c>
      <c r="I1441" s="33">
        <f t="shared" si="1"/>
        <v>2.221428571</v>
      </c>
    </row>
    <row r="1442">
      <c r="A1442" s="70">
        <v>44650.0</v>
      </c>
      <c r="B1442" s="57">
        <v>2367.0</v>
      </c>
      <c r="C1442" s="57">
        <v>1.0</v>
      </c>
      <c r="D1442" s="57" t="s">
        <v>178</v>
      </c>
      <c r="E1442" s="57">
        <v>0.0</v>
      </c>
      <c r="F1442" s="57">
        <v>0.1228</v>
      </c>
      <c r="G1442" s="57">
        <v>0.038</v>
      </c>
      <c r="H1442" s="57" t="s">
        <v>194</v>
      </c>
      <c r="I1442" s="33">
        <f t="shared" si="1"/>
        <v>2.231578947</v>
      </c>
    </row>
    <row r="1443">
      <c r="A1443" s="70">
        <v>44650.0</v>
      </c>
      <c r="B1443" s="57">
        <v>2347.0</v>
      </c>
      <c r="C1443" s="57">
        <v>2.0</v>
      </c>
      <c r="D1443" s="57" t="s">
        <v>178</v>
      </c>
      <c r="E1443" s="57">
        <v>0.0</v>
      </c>
      <c r="F1443" s="57">
        <v>0.0291</v>
      </c>
      <c r="G1443" s="57">
        <v>0.009</v>
      </c>
      <c r="H1443" s="57" t="s">
        <v>194</v>
      </c>
      <c r="I1443" s="33">
        <f t="shared" si="1"/>
        <v>2.233333333</v>
      </c>
    </row>
    <row r="1444">
      <c r="A1444" s="70">
        <v>44650.0</v>
      </c>
      <c r="B1444" s="57">
        <v>2347.0</v>
      </c>
      <c r="C1444" s="57">
        <v>3.0</v>
      </c>
      <c r="D1444" s="57" t="s">
        <v>178</v>
      </c>
      <c r="E1444" s="57">
        <v>0.0</v>
      </c>
      <c r="F1444" s="57">
        <v>0.1659</v>
      </c>
      <c r="G1444" s="57">
        <v>0.051</v>
      </c>
      <c r="H1444" s="57" t="s">
        <v>194</v>
      </c>
      <c r="I1444" s="33">
        <f t="shared" si="1"/>
        <v>2.252941176</v>
      </c>
    </row>
    <row r="1445">
      <c r="A1445" s="70">
        <v>44650.0</v>
      </c>
      <c r="B1445" s="57">
        <v>2375.0</v>
      </c>
      <c r="C1445" s="57">
        <v>1.0</v>
      </c>
      <c r="D1445" s="57" t="s">
        <v>178</v>
      </c>
      <c r="E1445" s="57">
        <v>0.0</v>
      </c>
      <c r="F1445" s="57">
        <v>0.0457</v>
      </c>
      <c r="G1445" s="57">
        <v>0.014</v>
      </c>
      <c r="H1445" s="57" t="s">
        <v>194</v>
      </c>
      <c r="I1445" s="33">
        <f t="shared" si="1"/>
        <v>2.264285714</v>
      </c>
    </row>
    <row r="1446">
      <c r="A1446" s="70">
        <v>44650.0</v>
      </c>
      <c r="B1446" s="57">
        <v>2372.0</v>
      </c>
      <c r="C1446" s="57">
        <v>1.0</v>
      </c>
      <c r="D1446" s="57" t="s">
        <v>178</v>
      </c>
      <c r="E1446" s="57">
        <v>0.0</v>
      </c>
      <c r="F1446" s="57">
        <v>0.0622</v>
      </c>
      <c r="G1446" s="57">
        <v>0.019</v>
      </c>
      <c r="H1446" s="57" t="s">
        <v>194</v>
      </c>
      <c r="I1446" s="33">
        <f t="shared" si="1"/>
        <v>2.273684211</v>
      </c>
    </row>
    <row r="1447">
      <c r="A1447" s="70">
        <v>44650.0</v>
      </c>
      <c r="B1447" s="57">
        <v>2347.0</v>
      </c>
      <c r="C1447" s="57">
        <v>2.0</v>
      </c>
      <c r="D1447" s="57" t="s">
        <v>195</v>
      </c>
      <c r="E1447" s="57" t="s">
        <v>60</v>
      </c>
      <c r="F1447" s="57">
        <v>0.4425</v>
      </c>
      <c r="G1447" s="57">
        <v>0.133</v>
      </c>
      <c r="H1447" s="57" t="s">
        <v>194</v>
      </c>
      <c r="I1447" s="33">
        <f t="shared" si="1"/>
        <v>2.327067669</v>
      </c>
    </row>
    <row r="1448">
      <c r="A1448" s="70">
        <v>44663.0</v>
      </c>
      <c r="B1448" s="57">
        <v>2351.0</v>
      </c>
      <c r="C1448" s="57">
        <v>3.0</v>
      </c>
      <c r="D1448" s="57" t="s">
        <v>195</v>
      </c>
      <c r="E1448" s="57">
        <v>0.0</v>
      </c>
      <c r="F1448" s="57">
        <v>0.869</v>
      </c>
      <c r="G1448" s="57">
        <v>0.26</v>
      </c>
      <c r="H1448" s="57" t="s">
        <v>198</v>
      </c>
      <c r="I1448" s="33">
        <f t="shared" si="1"/>
        <v>2.342307692</v>
      </c>
    </row>
    <row r="1449">
      <c r="A1449" s="70">
        <v>44650.0</v>
      </c>
      <c r="B1449" s="57">
        <v>2375.0</v>
      </c>
      <c r="C1449" s="57">
        <v>1.0</v>
      </c>
      <c r="D1449" s="57" t="s">
        <v>195</v>
      </c>
      <c r="E1449" s="57" t="s">
        <v>60</v>
      </c>
      <c r="F1449" s="57">
        <v>0.4871</v>
      </c>
      <c r="G1449" s="57">
        <v>0.145</v>
      </c>
      <c r="H1449" s="57" t="s">
        <v>194</v>
      </c>
      <c r="I1449" s="33">
        <f t="shared" si="1"/>
        <v>2.359310345</v>
      </c>
    </row>
    <row r="1450">
      <c r="A1450" s="70">
        <v>44650.0</v>
      </c>
      <c r="B1450" s="57">
        <v>2375.0</v>
      </c>
      <c r="C1450" s="57">
        <v>3.0</v>
      </c>
      <c r="D1450" s="57" t="s">
        <v>195</v>
      </c>
      <c r="E1450" s="57" t="s">
        <v>60</v>
      </c>
      <c r="F1450" s="57">
        <v>0.7933</v>
      </c>
      <c r="G1450" s="57">
        <v>0.235</v>
      </c>
      <c r="H1450" s="57" t="s">
        <v>194</v>
      </c>
      <c r="I1450" s="33">
        <f t="shared" si="1"/>
        <v>2.375744681</v>
      </c>
    </row>
    <row r="1451">
      <c r="A1451" s="70">
        <v>44663.0</v>
      </c>
      <c r="B1451" s="57">
        <v>2351.0</v>
      </c>
      <c r="C1451" s="57">
        <v>1.0</v>
      </c>
      <c r="D1451" s="57" t="s">
        <v>178</v>
      </c>
      <c r="E1451" s="57">
        <v>0.0</v>
      </c>
      <c r="F1451" s="57">
        <v>0.115</v>
      </c>
      <c r="G1451" s="57">
        <v>0.034</v>
      </c>
      <c r="H1451" s="57" t="s">
        <v>198</v>
      </c>
      <c r="I1451" s="33">
        <f t="shared" si="1"/>
        <v>2.382352941</v>
      </c>
    </row>
    <row r="1452">
      <c r="A1452" s="70">
        <v>44650.0</v>
      </c>
      <c r="B1452" s="57">
        <v>2370.0</v>
      </c>
      <c r="C1452" s="57">
        <v>3.0</v>
      </c>
      <c r="D1452" s="57" t="s">
        <v>178</v>
      </c>
      <c r="E1452" s="57">
        <v>0.0</v>
      </c>
      <c r="F1452" s="57">
        <v>0.0306</v>
      </c>
      <c r="G1452" s="57">
        <v>0.009</v>
      </c>
      <c r="H1452" s="57" t="s">
        <v>194</v>
      </c>
      <c r="I1452" s="33">
        <f t="shared" si="1"/>
        <v>2.4</v>
      </c>
    </row>
    <row r="1453">
      <c r="A1453" s="70">
        <v>44650.0</v>
      </c>
      <c r="B1453" s="57">
        <v>2370.0</v>
      </c>
      <c r="C1453" s="57">
        <v>3.0</v>
      </c>
      <c r="D1453" s="57" t="s">
        <v>195</v>
      </c>
      <c r="E1453" s="57" t="s">
        <v>60</v>
      </c>
      <c r="F1453" s="57">
        <v>0.5121</v>
      </c>
      <c r="G1453" s="57">
        <v>0.15</v>
      </c>
      <c r="H1453" s="57" t="s">
        <v>194</v>
      </c>
      <c r="I1453" s="33">
        <f t="shared" si="1"/>
        <v>2.414</v>
      </c>
    </row>
    <row r="1454">
      <c r="A1454" s="70">
        <v>44650.0</v>
      </c>
      <c r="B1454" s="57">
        <v>2372.0</v>
      </c>
      <c r="C1454" s="57">
        <v>2.0</v>
      </c>
      <c r="D1454" s="57" t="s">
        <v>178</v>
      </c>
      <c r="E1454" s="57">
        <v>0.0</v>
      </c>
      <c r="F1454" s="57">
        <v>0.0717</v>
      </c>
      <c r="G1454" s="57">
        <v>0.021</v>
      </c>
      <c r="H1454" s="57" t="s">
        <v>194</v>
      </c>
      <c r="I1454" s="33">
        <f t="shared" si="1"/>
        <v>2.414285714</v>
      </c>
    </row>
    <row r="1455">
      <c r="A1455" s="70">
        <v>44650.0</v>
      </c>
      <c r="B1455" s="57">
        <v>2375.0</v>
      </c>
      <c r="C1455" s="57">
        <v>2.0</v>
      </c>
      <c r="D1455" s="57" t="s">
        <v>195</v>
      </c>
      <c r="E1455" s="57" t="s">
        <v>60</v>
      </c>
      <c r="F1455" s="57">
        <v>0.4551</v>
      </c>
      <c r="G1455" s="57">
        <v>0.132</v>
      </c>
      <c r="H1455" s="57" t="s">
        <v>194</v>
      </c>
      <c r="I1455" s="33">
        <f t="shared" si="1"/>
        <v>2.447727273</v>
      </c>
    </row>
    <row r="1456">
      <c r="A1456" s="70">
        <v>44650.0</v>
      </c>
      <c r="B1456" s="57">
        <v>2371.0</v>
      </c>
      <c r="C1456" s="57">
        <v>3.0</v>
      </c>
      <c r="D1456" s="57" t="s">
        <v>178</v>
      </c>
      <c r="E1456" s="57">
        <v>0.0</v>
      </c>
      <c r="F1456" s="57">
        <v>0.0968</v>
      </c>
      <c r="G1456" s="57">
        <v>0.028</v>
      </c>
      <c r="H1456" s="57" t="s">
        <v>194</v>
      </c>
      <c r="I1456" s="33">
        <f t="shared" si="1"/>
        <v>2.457142857</v>
      </c>
    </row>
    <row r="1457">
      <c r="A1457" s="70">
        <v>44650.0</v>
      </c>
      <c r="B1457" s="57">
        <v>2371.0</v>
      </c>
      <c r="C1457" s="57">
        <v>1.0</v>
      </c>
      <c r="D1457" s="57" t="s">
        <v>195</v>
      </c>
      <c r="E1457" s="57" t="s">
        <v>60</v>
      </c>
      <c r="F1457" s="57">
        <v>0.8268</v>
      </c>
      <c r="G1457" s="57">
        <v>0.236</v>
      </c>
      <c r="H1457" s="57" t="s">
        <v>194</v>
      </c>
      <c r="I1457" s="33">
        <f t="shared" si="1"/>
        <v>2.503389831</v>
      </c>
    </row>
    <row r="1458">
      <c r="A1458" s="70">
        <v>44663.0</v>
      </c>
      <c r="B1458" s="57">
        <v>2351.0</v>
      </c>
      <c r="C1458" s="57">
        <v>1.0</v>
      </c>
      <c r="D1458" s="57" t="s">
        <v>195</v>
      </c>
      <c r="E1458" s="57">
        <v>0.0</v>
      </c>
      <c r="F1458" s="57">
        <v>0.827</v>
      </c>
      <c r="G1458" s="57">
        <v>0.235</v>
      </c>
      <c r="H1458" s="57" t="s">
        <v>198</v>
      </c>
      <c r="I1458" s="33">
        <f t="shared" si="1"/>
        <v>2.519148936</v>
      </c>
    </row>
    <row r="1459">
      <c r="A1459" s="70">
        <v>44650.0</v>
      </c>
      <c r="B1459" s="57">
        <v>2370.0</v>
      </c>
      <c r="C1459" s="57">
        <v>2.0</v>
      </c>
      <c r="D1459" s="57" t="s">
        <v>195</v>
      </c>
      <c r="E1459" s="57" t="s">
        <v>60</v>
      </c>
      <c r="F1459" s="57">
        <v>0.2022</v>
      </c>
      <c r="G1459" s="57">
        <v>0.057</v>
      </c>
      <c r="H1459" s="57" t="s">
        <v>194</v>
      </c>
      <c r="I1459" s="33">
        <f t="shared" si="1"/>
        <v>2.547368421</v>
      </c>
    </row>
    <row r="1460">
      <c r="A1460" s="70">
        <v>44650.0</v>
      </c>
      <c r="B1460" s="57">
        <v>2371.0</v>
      </c>
      <c r="C1460" s="57">
        <v>3.0</v>
      </c>
      <c r="D1460" s="57" t="s">
        <v>195</v>
      </c>
      <c r="E1460" s="57" t="s">
        <v>60</v>
      </c>
      <c r="F1460" s="57">
        <v>1.3643</v>
      </c>
      <c r="G1460" s="57">
        <v>0.381</v>
      </c>
      <c r="H1460" s="57" t="s">
        <v>194</v>
      </c>
      <c r="I1460" s="33">
        <f t="shared" si="1"/>
        <v>2.580839895</v>
      </c>
    </row>
    <row r="1461">
      <c r="A1461" s="70">
        <v>44650.0</v>
      </c>
      <c r="B1461" s="57">
        <v>2371.0</v>
      </c>
      <c r="C1461" s="57">
        <v>1.0</v>
      </c>
      <c r="D1461" s="57" t="s">
        <v>178</v>
      </c>
      <c r="E1461" s="57">
        <v>0.0</v>
      </c>
      <c r="F1461" s="57">
        <v>0.0681</v>
      </c>
      <c r="G1461" s="57">
        <v>0.019</v>
      </c>
      <c r="H1461" s="57" t="s">
        <v>194</v>
      </c>
      <c r="I1461" s="33">
        <f t="shared" si="1"/>
        <v>2.584210526</v>
      </c>
    </row>
    <row r="1462">
      <c r="A1462" s="70">
        <v>44650.0</v>
      </c>
      <c r="B1462" s="57">
        <v>2367.0</v>
      </c>
      <c r="C1462" s="57">
        <v>3.0</v>
      </c>
      <c r="D1462" s="57" t="s">
        <v>178</v>
      </c>
      <c r="E1462" s="57">
        <v>0.0</v>
      </c>
      <c r="F1462" s="57">
        <v>0.0503</v>
      </c>
      <c r="G1462" s="57">
        <v>0.014</v>
      </c>
      <c r="H1462" s="57" t="s">
        <v>194</v>
      </c>
      <c r="I1462" s="33">
        <f t="shared" si="1"/>
        <v>2.592857143</v>
      </c>
    </row>
    <row r="1463">
      <c r="A1463" s="70">
        <v>44650.0</v>
      </c>
      <c r="B1463" s="57">
        <v>2370.0</v>
      </c>
      <c r="C1463" s="57">
        <v>1.0</v>
      </c>
      <c r="D1463" s="57" t="s">
        <v>195</v>
      </c>
      <c r="E1463" s="57" t="s">
        <v>60</v>
      </c>
      <c r="F1463" s="57">
        <v>0.3183</v>
      </c>
      <c r="G1463" s="57">
        <v>0.088</v>
      </c>
      <c r="H1463" s="57" t="s">
        <v>194</v>
      </c>
      <c r="I1463" s="33">
        <f t="shared" si="1"/>
        <v>2.617045455</v>
      </c>
    </row>
    <row r="1464">
      <c r="A1464" s="70">
        <v>44650.0</v>
      </c>
      <c r="B1464" s="57">
        <v>2372.0</v>
      </c>
      <c r="C1464" s="57">
        <v>3.0</v>
      </c>
      <c r="D1464" s="57" t="s">
        <v>195</v>
      </c>
      <c r="E1464" s="57" t="s">
        <v>60</v>
      </c>
      <c r="F1464" s="57">
        <v>1.5595</v>
      </c>
      <c r="G1464" s="57">
        <v>0.424</v>
      </c>
      <c r="H1464" s="57" t="s">
        <v>194</v>
      </c>
      <c r="I1464" s="33">
        <f t="shared" si="1"/>
        <v>2.678066038</v>
      </c>
    </row>
    <row r="1465">
      <c r="A1465" s="70">
        <v>44650.0</v>
      </c>
      <c r="B1465" s="57">
        <v>2372.0</v>
      </c>
      <c r="C1465" s="57">
        <v>3.0</v>
      </c>
      <c r="D1465" s="57" t="s">
        <v>178</v>
      </c>
      <c r="E1465" s="57">
        <v>0.0</v>
      </c>
      <c r="F1465" s="57">
        <v>0.192</v>
      </c>
      <c r="G1465" s="57">
        <v>0.052</v>
      </c>
      <c r="H1465" s="57" t="s">
        <v>194</v>
      </c>
      <c r="I1465" s="33">
        <f t="shared" si="1"/>
        <v>2.692307692</v>
      </c>
    </row>
    <row r="1466">
      <c r="A1466" s="70">
        <v>44650.0</v>
      </c>
      <c r="B1466" s="57">
        <v>2371.0</v>
      </c>
      <c r="C1466" s="57">
        <v>2.0</v>
      </c>
      <c r="D1466" s="57" t="s">
        <v>195</v>
      </c>
      <c r="E1466" s="57" t="s">
        <v>60</v>
      </c>
      <c r="F1466" s="57">
        <v>0.7536</v>
      </c>
      <c r="G1466" s="57">
        <v>0.203</v>
      </c>
      <c r="H1466" s="57" t="s">
        <v>194</v>
      </c>
      <c r="I1466" s="33">
        <f t="shared" si="1"/>
        <v>2.712315271</v>
      </c>
    </row>
    <row r="1467">
      <c r="A1467" s="70">
        <v>44650.0</v>
      </c>
      <c r="B1467" s="57">
        <v>2354.0</v>
      </c>
      <c r="C1467" s="57">
        <v>2.0</v>
      </c>
      <c r="D1467" s="57" t="s">
        <v>178</v>
      </c>
      <c r="E1467" s="57">
        <v>0.0</v>
      </c>
      <c r="F1467" s="57">
        <v>0.0268</v>
      </c>
      <c r="G1467" s="57">
        <v>0.007</v>
      </c>
      <c r="H1467" s="57" t="s">
        <v>194</v>
      </c>
      <c r="I1467" s="33">
        <f t="shared" si="1"/>
        <v>2.828571429</v>
      </c>
    </row>
    <row r="1468">
      <c r="A1468" s="70">
        <v>44650.0</v>
      </c>
      <c r="B1468" s="57">
        <v>2370.0</v>
      </c>
      <c r="C1468" s="57">
        <v>1.0</v>
      </c>
      <c r="D1468" s="57" t="s">
        <v>178</v>
      </c>
      <c r="E1468" s="57">
        <v>0.0</v>
      </c>
      <c r="F1468" s="57">
        <v>0.0234</v>
      </c>
      <c r="G1468" s="57">
        <v>0.006</v>
      </c>
      <c r="H1468" s="57" t="s">
        <v>194</v>
      </c>
      <c r="I1468" s="33">
        <f t="shared" si="1"/>
        <v>2.9</v>
      </c>
    </row>
    <row r="1469">
      <c r="A1469" s="70">
        <v>44665.0</v>
      </c>
      <c r="B1469" s="57">
        <v>2383.0</v>
      </c>
      <c r="C1469" s="57">
        <v>3.0</v>
      </c>
      <c r="D1469" s="57" t="s">
        <v>178</v>
      </c>
      <c r="E1469" s="57">
        <v>0.0</v>
      </c>
      <c r="F1469" s="57">
        <v>0.2194</v>
      </c>
      <c r="G1469" s="57">
        <v>0.0535</v>
      </c>
      <c r="H1469" s="57" t="s">
        <v>194</v>
      </c>
      <c r="I1469" s="33">
        <f t="shared" si="1"/>
        <v>3.100934579</v>
      </c>
    </row>
    <row r="1470">
      <c r="A1470" s="70">
        <v>44690.0</v>
      </c>
      <c r="B1470" s="57">
        <v>2030.0</v>
      </c>
      <c r="C1470" s="57">
        <v>2.0</v>
      </c>
      <c r="D1470" s="57" t="s">
        <v>178</v>
      </c>
      <c r="E1470" s="57">
        <v>1.0</v>
      </c>
      <c r="F1470" s="57">
        <v>0.6005</v>
      </c>
      <c r="G1470" s="57">
        <v>0.144</v>
      </c>
      <c r="I1470" s="33">
        <f t="shared" si="1"/>
        <v>3.170138889</v>
      </c>
    </row>
    <row r="1471">
      <c r="A1471" s="70">
        <v>44650.0</v>
      </c>
      <c r="B1471" s="57">
        <v>2370.0</v>
      </c>
      <c r="C1471" s="57">
        <v>2.0</v>
      </c>
      <c r="D1471" s="57" t="s">
        <v>178</v>
      </c>
      <c r="E1471" s="57">
        <v>0.0</v>
      </c>
      <c r="F1471" s="57">
        <v>0.0588</v>
      </c>
      <c r="G1471" s="57">
        <v>0.014</v>
      </c>
      <c r="H1471" s="57" t="s">
        <v>194</v>
      </c>
      <c r="I1471" s="33">
        <f t="shared" si="1"/>
        <v>3.2</v>
      </c>
    </row>
    <row r="1472">
      <c r="A1472" s="70">
        <v>44685.0</v>
      </c>
      <c r="B1472" s="57">
        <v>2378.0</v>
      </c>
      <c r="C1472" s="57">
        <v>2.0</v>
      </c>
      <c r="D1472" s="57" t="s">
        <v>178</v>
      </c>
      <c r="E1472" s="57">
        <v>0.0</v>
      </c>
      <c r="F1472" s="57">
        <v>0.3409</v>
      </c>
      <c r="G1472" s="57">
        <v>0.0777</v>
      </c>
      <c r="I1472" s="33">
        <f t="shared" si="1"/>
        <v>3.387387387</v>
      </c>
    </row>
    <row r="1473">
      <c r="A1473" s="70">
        <v>44690.0</v>
      </c>
      <c r="B1473" s="57">
        <v>2021.0</v>
      </c>
      <c r="C1473" s="57">
        <v>2.0</v>
      </c>
      <c r="D1473" s="57" t="s">
        <v>178</v>
      </c>
      <c r="E1473" s="57">
        <v>0.0</v>
      </c>
      <c r="F1473" s="57">
        <v>0.0878</v>
      </c>
      <c r="G1473" s="72">
        <v>0.02</v>
      </c>
      <c r="I1473" s="33">
        <f t="shared" si="1"/>
        <v>3.39</v>
      </c>
    </row>
    <row r="1474">
      <c r="A1474" s="70">
        <v>44690.0</v>
      </c>
      <c r="B1474" s="57">
        <v>2005.0</v>
      </c>
      <c r="C1474" s="57">
        <v>1.0</v>
      </c>
      <c r="D1474" s="57" t="s">
        <v>178</v>
      </c>
      <c r="E1474" s="57">
        <v>1.0</v>
      </c>
      <c r="F1474" s="57">
        <v>0.4056</v>
      </c>
      <c r="G1474" s="57">
        <v>0.083</v>
      </c>
      <c r="I1474" s="33">
        <f t="shared" si="1"/>
        <v>3.886746988</v>
      </c>
    </row>
    <row r="1475">
      <c r="A1475" s="70">
        <v>44705.0</v>
      </c>
      <c r="B1475" s="57">
        <v>2022.0</v>
      </c>
      <c r="C1475" s="57">
        <v>1.0</v>
      </c>
      <c r="D1475" s="57" t="s">
        <v>178</v>
      </c>
      <c r="E1475" s="57">
        <v>1.0</v>
      </c>
      <c r="F1475" s="57">
        <v>2.9333</v>
      </c>
      <c r="G1475" s="57">
        <v>0.488</v>
      </c>
      <c r="I1475" s="33">
        <f t="shared" si="1"/>
        <v>5.010860656</v>
      </c>
    </row>
    <row r="1476">
      <c r="A1476" s="70">
        <v>44690.0</v>
      </c>
      <c r="B1476" s="57">
        <v>2031.0</v>
      </c>
      <c r="C1476" s="57">
        <v>3.0</v>
      </c>
      <c r="D1476" s="57" t="s">
        <v>178</v>
      </c>
      <c r="E1476" s="57">
        <v>0.0</v>
      </c>
      <c r="F1476" s="57">
        <v>0.2943</v>
      </c>
      <c r="G1476" s="57">
        <v>0.0489</v>
      </c>
      <c r="I1476" s="33">
        <f t="shared" si="1"/>
        <v>5.018404908</v>
      </c>
    </row>
    <row r="1477">
      <c r="A1477" s="70">
        <v>44690.0</v>
      </c>
      <c r="B1477" s="57">
        <v>2088.0</v>
      </c>
      <c r="C1477" s="57">
        <v>1.0</v>
      </c>
      <c r="D1477" s="57" t="s">
        <v>178</v>
      </c>
      <c r="E1477" s="57">
        <v>1.0</v>
      </c>
      <c r="F1477" s="57">
        <v>1.0377</v>
      </c>
      <c r="G1477" s="57">
        <v>0.154</v>
      </c>
      <c r="I1477" s="33">
        <f t="shared" si="1"/>
        <v>5.738311688</v>
      </c>
    </row>
    <row r="1478">
      <c r="A1478" s="70">
        <v>44662.0</v>
      </c>
      <c r="B1478" s="57">
        <v>2089.0</v>
      </c>
      <c r="C1478" s="57">
        <v>2.0</v>
      </c>
      <c r="D1478" s="57" t="s">
        <v>178</v>
      </c>
      <c r="E1478" s="57">
        <v>0.0</v>
      </c>
      <c r="F1478" s="57">
        <v>0.1051</v>
      </c>
      <c r="G1478" s="57">
        <v>0.0131</v>
      </c>
      <c r="H1478" s="57" t="s">
        <v>194</v>
      </c>
      <c r="I1478" s="33">
        <f t="shared" si="1"/>
        <v>7.022900763</v>
      </c>
    </row>
    <row r="1479">
      <c r="A1479" s="70">
        <v>44690.0</v>
      </c>
      <c r="B1479" s="57">
        <v>2031.0</v>
      </c>
      <c r="C1479" s="57">
        <v>2.0</v>
      </c>
      <c r="D1479" s="57" t="s">
        <v>178</v>
      </c>
      <c r="E1479" s="57">
        <v>1.0</v>
      </c>
      <c r="F1479" s="57">
        <v>2.6386</v>
      </c>
      <c r="G1479" s="57">
        <v>0.224</v>
      </c>
      <c r="I1479" s="33">
        <f t="shared" si="1"/>
        <v>10.77946429</v>
      </c>
    </row>
    <row r="1480">
      <c r="A1480" s="70">
        <v>44706.0</v>
      </c>
      <c r="B1480" s="57">
        <v>2382.0</v>
      </c>
      <c r="C1480" s="57">
        <v>3.0</v>
      </c>
      <c r="D1480" s="57" t="s">
        <v>195</v>
      </c>
      <c r="E1480" s="57">
        <v>0.0</v>
      </c>
      <c r="F1480" s="57">
        <v>0.9931</v>
      </c>
      <c r="G1480" s="57">
        <v>0.0506</v>
      </c>
      <c r="H1480" s="57" t="s">
        <v>196</v>
      </c>
      <c r="I1480" s="33">
        <f t="shared" si="1"/>
        <v>18.62648221</v>
      </c>
    </row>
    <row r="1481">
      <c r="A1481" s="70">
        <v>44706.0</v>
      </c>
      <c r="B1481" s="57">
        <v>2372.0</v>
      </c>
      <c r="C1481" s="57">
        <v>2.0</v>
      </c>
      <c r="D1481" s="57" t="s">
        <v>178</v>
      </c>
      <c r="E1481" s="57">
        <v>0.0</v>
      </c>
      <c r="F1481" s="57">
        <v>0.2051</v>
      </c>
      <c r="G1481" s="57">
        <v>0.0093</v>
      </c>
      <c r="H1481" s="57" t="s">
        <v>196</v>
      </c>
      <c r="I1481" s="33">
        <f t="shared" si="1"/>
        <v>21.05376344</v>
      </c>
    </row>
    <row r="1482">
      <c r="A1482" s="70">
        <v>44665.0</v>
      </c>
      <c r="B1482" s="57">
        <v>2013.0</v>
      </c>
      <c r="C1482" s="57">
        <v>2.0</v>
      </c>
      <c r="D1482" s="57" t="s">
        <v>178</v>
      </c>
      <c r="E1482" s="57">
        <v>0.0</v>
      </c>
      <c r="F1482" s="57">
        <v>2.6175</v>
      </c>
      <c r="G1482" s="57">
        <v>0.1102</v>
      </c>
      <c r="H1482" s="57" t="s">
        <v>194</v>
      </c>
      <c r="I1482" s="33">
        <f t="shared" si="1"/>
        <v>22.7522686</v>
      </c>
    </row>
    <row r="1483">
      <c r="A1483" s="70">
        <v>44665.0</v>
      </c>
      <c r="B1483" s="57">
        <v>2078.0</v>
      </c>
      <c r="C1483" s="57">
        <v>1.0</v>
      </c>
      <c r="D1483" s="57" t="s">
        <v>178</v>
      </c>
      <c r="E1483" s="57">
        <v>0.0</v>
      </c>
      <c r="F1483" s="57">
        <v>0.6644</v>
      </c>
      <c r="G1483" s="57">
        <v>0.0257</v>
      </c>
      <c r="H1483" s="57" t="s">
        <v>194</v>
      </c>
      <c r="I1483" s="33">
        <f t="shared" si="1"/>
        <v>24.85214008</v>
      </c>
    </row>
    <row r="1484">
      <c r="A1484" s="70">
        <v>44690.0</v>
      </c>
      <c r="B1484" s="57">
        <v>2030.0</v>
      </c>
      <c r="C1484" s="57">
        <v>2.0</v>
      </c>
      <c r="D1484" s="57" t="s">
        <v>178</v>
      </c>
      <c r="E1484" s="57">
        <v>0.0</v>
      </c>
      <c r="F1484" s="57">
        <v>2.6455</v>
      </c>
      <c r="G1484" s="57">
        <v>0.095</v>
      </c>
      <c r="I1484" s="33">
        <f t="shared" si="1"/>
        <v>26.84736842</v>
      </c>
    </row>
    <row r="1485">
      <c r="A1485" s="70">
        <v>44635.0</v>
      </c>
      <c r="B1485" s="57">
        <v>2091.0</v>
      </c>
      <c r="C1485" s="57">
        <v>1.0</v>
      </c>
      <c r="D1485" s="57" t="s">
        <v>195</v>
      </c>
      <c r="E1485" s="57" t="s">
        <v>60</v>
      </c>
      <c r="F1485" s="57" t="s">
        <v>60</v>
      </c>
      <c r="G1485" s="57">
        <v>1.94</v>
      </c>
      <c r="H1485" s="57" t="s">
        <v>197</v>
      </c>
      <c r="I1485" s="33" t="str">
        <f t="shared" si="1"/>
        <v>#VALUE!</v>
      </c>
    </row>
    <row r="1486">
      <c r="A1486" s="70">
        <v>44650.0</v>
      </c>
      <c r="B1486" s="57">
        <v>2361.0</v>
      </c>
      <c r="C1486" s="57">
        <v>1.0</v>
      </c>
      <c r="D1486" s="57" t="s">
        <v>178</v>
      </c>
      <c r="E1486" s="57">
        <v>0.0</v>
      </c>
      <c r="F1486" s="57" t="s">
        <v>60</v>
      </c>
      <c r="G1486" s="57">
        <v>0.028</v>
      </c>
      <c r="H1486" s="57" t="s">
        <v>194</v>
      </c>
      <c r="I1486" s="33" t="str">
        <f t="shared" si="1"/>
        <v>#VALUE!</v>
      </c>
    </row>
    <row r="1487">
      <c r="A1487" s="70"/>
      <c r="B1487" s="57"/>
      <c r="C1487" s="57"/>
      <c r="D1487" s="57"/>
      <c r="F1487" s="57"/>
      <c r="G1487" s="57"/>
    </row>
    <row r="1488">
      <c r="A1488" s="70"/>
      <c r="B1488" s="57"/>
      <c r="C1488" s="57"/>
      <c r="D1488" s="57"/>
      <c r="F1488" s="57"/>
      <c r="G1488" s="57"/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202</v>
      </c>
      <c r="B1" s="68" t="s">
        <v>203</v>
      </c>
      <c r="C1" s="68" t="s">
        <v>204</v>
      </c>
      <c r="D1" s="68" t="s">
        <v>205</v>
      </c>
      <c r="E1" s="68" t="s">
        <v>175</v>
      </c>
      <c r="F1" s="68" t="s">
        <v>206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68" t="s">
        <v>202</v>
      </c>
      <c r="B1" s="68" t="s">
        <v>204</v>
      </c>
      <c r="C1" s="68" t="s">
        <v>207</v>
      </c>
      <c r="D1" s="68" t="s">
        <v>208</v>
      </c>
      <c r="E1" s="68" t="s">
        <v>209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>
        <v>44650.0</v>
      </c>
      <c r="B2" s="57">
        <v>2381.0</v>
      </c>
      <c r="C2" s="57" t="s">
        <v>163</v>
      </c>
      <c r="D2" s="57">
        <v>0.3</v>
      </c>
      <c r="E2" s="57">
        <v>0.596</v>
      </c>
    </row>
    <row r="3">
      <c r="A3" s="73">
        <v>44650.0</v>
      </c>
      <c r="B3" s="57">
        <v>2384.0</v>
      </c>
      <c r="C3" s="57" t="s">
        <v>163</v>
      </c>
      <c r="D3" s="57">
        <v>0.213</v>
      </c>
      <c r="E3" s="57">
        <v>0.294</v>
      </c>
    </row>
    <row r="4">
      <c r="A4" s="70">
        <v>44650.0</v>
      </c>
      <c r="B4" s="57">
        <v>2365.0</v>
      </c>
      <c r="C4" s="57" t="s">
        <v>163</v>
      </c>
      <c r="D4" s="57">
        <v>0.471</v>
      </c>
      <c r="E4" s="57">
        <v>0.622</v>
      </c>
    </row>
    <row r="5">
      <c r="A5" s="70">
        <v>44650.0</v>
      </c>
      <c r="B5" s="57">
        <v>2343.0</v>
      </c>
      <c r="C5" s="57" t="s">
        <v>164</v>
      </c>
      <c r="D5" s="57">
        <v>0.316</v>
      </c>
      <c r="E5" s="57">
        <v>0.427</v>
      </c>
    </row>
    <row r="6">
      <c r="A6" s="70">
        <v>44650.0</v>
      </c>
      <c r="B6" s="57">
        <v>2343.0</v>
      </c>
      <c r="C6" s="57" t="s">
        <v>163</v>
      </c>
      <c r="D6" s="57">
        <v>0.402</v>
      </c>
      <c r="E6" s="57">
        <v>0.512</v>
      </c>
    </row>
    <row r="7">
      <c r="A7" s="70">
        <v>44650.0</v>
      </c>
      <c r="B7" s="57">
        <v>2382.0</v>
      </c>
      <c r="C7" s="57" t="s">
        <v>163</v>
      </c>
      <c r="D7" s="57">
        <v>0.206</v>
      </c>
      <c r="E7" s="57">
        <v>0.648</v>
      </c>
    </row>
    <row r="8">
      <c r="A8" s="70">
        <v>44650.0</v>
      </c>
      <c r="B8" s="57">
        <v>2009.0</v>
      </c>
      <c r="C8" s="57" t="s">
        <v>163</v>
      </c>
      <c r="D8" s="57">
        <v>0.242</v>
      </c>
      <c r="E8" s="57">
        <v>0.574</v>
      </c>
    </row>
    <row r="9">
      <c r="A9" s="70">
        <v>44650.0</v>
      </c>
      <c r="B9" s="57">
        <v>2360.0</v>
      </c>
      <c r="C9" s="57" t="s">
        <v>163</v>
      </c>
      <c r="D9" s="57">
        <v>0.261</v>
      </c>
      <c r="E9" s="57">
        <v>0.415</v>
      </c>
    </row>
    <row r="10">
      <c r="A10" s="70">
        <v>44650.0</v>
      </c>
      <c r="B10" s="57">
        <v>2383.0</v>
      </c>
      <c r="C10" s="57" t="s">
        <v>163</v>
      </c>
      <c r="D10" s="57">
        <v>0.065</v>
      </c>
      <c r="E10" s="57">
        <v>0.29</v>
      </c>
    </row>
    <row r="11">
      <c r="A11" s="70">
        <v>44650.0</v>
      </c>
      <c r="B11" s="57">
        <v>2343.0</v>
      </c>
      <c r="C11" s="57" t="s">
        <v>164</v>
      </c>
      <c r="D11" s="57">
        <v>0.123</v>
      </c>
      <c r="E11" s="57">
        <v>0.36</v>
      </c>
    </row>
    <row r="12">
      <c r="A12" s="70">
        <v>44650.0</v>
      </c>
      <c r="B12" s="57">
        <v>2381.0</v>
      </c>
      <c r="C12" s="57" t="s">
        <v>165</v>
      </c>
      <c r="D12" s="57">
        <v>0.118</v>
      </c>
      <c r="E12" s="57">
        <v>0.575</v>
      </c>
    </row>
    <row r="13">
      <c r="A13" s="70">
        <v>44650.0</v>
      </c>
      <c r="B13" s="57">
        <v>2382.0</v>
      </c>
      <c r="C13" s="57" t="s">
        <v>163</v>
      </c>
      <c r="D13" s="57">
        <v>0.174</v>
      </c>
      <c r="E13" s="57">
        <v>0.721</v>
      </c>
    </row>
    <row r="14">
      <c r="A14" s="70">
        <v>44650.0</v>
      </c>
      <c r="B14" s="57">
        <v>2347.0</v>
      </c>
      <c r="C14" s="57" t="s">
        <v>163</v>
      </c>
      <c r="D14" s="57">
        <v>0.432</v>
      </c>
      <c r="E14" s="57">
        <v>0.593</v>
      </c>
    </row>
    <row r="15">
      <c r="A15" s="70">
        <v>44684.0</v>
      </c>
      <c r="B15" s="57">
        <v>2009.0</v>
      </c>
      <c r="C15" s="57" t="s">
        <v>163</v>
      </c>
      <c r="D15" s="57">
        <v>0.096</v>
      </c>
      <c r="E15" s="57">
        <v>0.332</v>
      </c>
    </row>
    <row r="16">
      <c r="A16" s="70">
        <v>44683.0</v>
      </c>
      <c r="B16" s="57">
        <v>2369.0</v>
      </c>
      <c r="C16" s="57" t="s">
        <v>163</v>
      </c>
      <c r="D16" s="57">
        <v>0.144</v>
      </c>
      <c r="E16" s="57">
        <v>0.359</v>
      </c>
    </row>
    <row r="17">
      <c r="A17" s="70">
        <v>44683.0</v>
      </c>
      <c r="B17" s="57">
        <v>2346.0</v>
      </c>
      <c r="C17" s="57" t="s">
        <v>164</v>
      </c>
      <c r="D17" s="57">
        <v>0.158</v>
      </c>
      <c r="E17" s="57">
        <v>0.504</v>
      </c>
    </row>
    <row r="18">
      <c r="A18" s="70">
        <v>44684.0</v>
      </c>
      <c r="B18" s="57">
        <v>2347.0</v>
      </c>
      <c r="C18" s="57" t="s">
        <v>163</v>
      </c>
      <c r="D18" s="57">
        <v>0.281</v>
      </c>
      <c r="E18" s="57">
        <v>0.708</v>
      </c>
    </row>
    <row r="19">
      <c r="A19" s="70">
        <v>44684.0</v>
      </c>
      <c r="B19" s="57">
        <v>2009.0</v>
      </c>
      <c r="C19" s="57" t="s">
        <v>164</v>
      </c>
      <c r="D19" s="57">
        <v>0.247</v>
      </c>
      <c r="E19" s="57">
        <v>0.684</v>
      </c>
    </row>
    <row r="20">
      <c r="A20" s="70">
        <v>44684.0</v>
      </c>
      <c r="B20" s="57">
        <v>2369.0</v>
      </c>
      <c r="C20" s="57" t="s">
        <v>164</v>
      </c>
      <c r="D20" s="57">
        <v>0.295</v>
      </c>
      <c r="E20" s="57">
        <v>0.788</v>
      </c>
    </row>
    <row r="21">
      <c r="A21" s="70">
        <v>44684.0</v>
      </c>
      <c r="B21" s="57">
        <v>2347.0</v>
      </c>
      <c r="C21" s="57" t="s">
        <v>164</v>
      </c>
      <c r="D21" s="57">
        <v>0.102</v>
      </c>
      <c r="E21" s="57">
        <v>0.45</v>
      </c>
    </row>
    <row r="22">
      <c r="A22" s="70">
        <v>44684.0</v>
      </c>
      <c r="B22" s="57">
        <v>2381.0</v>
      </c>
      <c r="C22" s="57" t="s">
        <v>164</v>
      </c>
      <c r="D22" s="57">
        <v>0.091</v>
      </c>
      <c r="E22" s="57">
        <v>0.682</v>
      </c>
    </row>
    <row r="23">
      <c r="A23" s="70">
        <v>44684.0</v>
      </c>
      <c r="B23" s="57">
        <v>2346.0</v>
      </c>
      <c r="C23" s="57" t="s">
        <v>163</v>
      </c>
      <c r="D23" s="57">
        <v>0.101</v>
      </c>
      <c r="E23" s="57">
        <v>0.226</v>
      </c>
    </row>
    <row r="24">
      <c r="A24" s="70">
        <v>44684.0</v>
      </c>
      <c r="B24" s="57">
        <v>2367.0</v>
      </c>
      <c r="C24" s="57" t="s">
        <v>164</v>
      </c>
      <c r="D24" s="57">
        <v>0.046</v>
      </c>
      <c r="E24" s="57">
        <v>0.226</v>
      </c>
    </row>
    <row r="25">
      <c r="A25" s="70">
        <v>44684.0</v>
      </c>
      <c r="B25" s="57">
        <v>2381.0</v>
      </c>
      <c r="C25" s="57" t="s">
        <v>163</v>
      </c>
      <c r="D25" s="57">
        <v>0.784</v>
      </c>
      <c r="E25" s="57">
        <v>0.535</v>
      </c>
    </row>
    <row r="26">
      <c r="A26" s="70">
        <v>44684.0</v>
      </c>
      <c r="B26" s="57">
        <v>2367.0</v>
      </c>
      <c r="C26" s="57" t="s">
        <v>163</v>
      </c>
      <c r="D26" s="57">
        <v>0.101</v>
      </c>
      <c r="E26" s="57">
        <v>0.445</v>
      </c>
    </row>
    <row r="27">
      <c r="A27" s="70">
        <v>44684.0</v>
      </c>
      <c r="B27" s="57">
        <v>2343.0</v>
      </c>
      <c r="C27" s="57" t="s">
        <v>163</v>
      </c>
      <c r="D27" s="57">
        <v>0.098</v>
      </c>
      <c r="E27" s="57">
        <v>0.682</v>
      </c>
    </row>
    <row r="28">
      <c r="A28" s="70">
        <v>44684.0</v>
      </c>
      <c r="B28" s="57">
        <v>2365.0</v>
      </c>
      <c r="C28" s="57" t="s">
        <v>163</v>
      </c>
      <c r="D28" s="33">
        <f>0.045+0.058</f>
        <v>0.103</v>
      </c>
      <c r="E28" s="57">
        <v>0.45</v>
      </c>
    </row>
    <row r="29">
      <c r="A29" s="70">
        <v>44684.0</v>
      </c>
      <c r="B29" s="57">
        <v>2384.0</v>
      </c>
      <c r="C29" s="57" t="s">
        <v>163</v>
      </c>
      <c r="D29" s="33">
        <f>0.034+0.008</f>
        <v>0.042</v>
      </c>
      <c r="E29" s="57">
        <v>0.183</v>
      </c>
    </row>
    <row r="30">
      <c r="A30" s="70">
        <v>44684.0</v>
      </c>
      <c r="B30" s="57">
        <v>2010.0</v>
      </c>
      <c r="C30" s="57" t="s">
        <v>163</v>
      </c>
      <c r="D30" s="33">
        <f>0.035+0.035</f>
        <v>0.07</v>
      </c>
      <c r="E30" s="57">
        <v>0.405</v>
      </c>
    </row>
    <row r="31">
      <c r="A31" s="70">
        <v>44684.0</v>
      </c>
      <c r="B31" s="57">
        <v>2360.0</v>
      </c>
      <c r="C31" s="57" t="s">
        <v>163</v>
      </c>
      <c r="D31" s="57">
        <v>0.083</v>
      </c>
      <c r="E31" s="57">
        <v>0.576</v>
      </c>
    </row>
    <row r="32">
      <c r="A32" s="70">
        <v>44684.0</v>
      </c>
      <c r="B32" s="57">
        <v>2365.0</v>
      </c>
      <c r="C32" s="57" t="s">
        <v>164</v>
      </c>
      <c r="D32" s="33">
        <f>0.043+0.042</f>
        <v>0.085</v>
      </c>
      <c r="E32" s="57">
        <v>0.362</v>
      </c>
    </row>
    <row r="33">
      <c r="A33" s="70">
        <v>44684.0</v>
      </c>
      <c r="B33" s="57">
        <v>2360.0</v>
      </c>
      <c r="C33" s="57" t="s">
        <v>164</v>
      </c>
      <c r="D33" s="33">
        <f>0.049+0.053</f>
        <v>0.102</v>
      </c>
      <c r="E33" s="57">
        <v>0.348</v>
      </c>
    </row>
    <row r="34">
      <c r="A34" s="70">
        <v>44684.0</v>
      </c>
      <c r="B34" s="57">
        <v>2382.0</v>
      </c>
      <c r="C34" s="57" t="s">
        <v>163</v>
      </c>
      <c r="D34" s="33">
        <f>0.074+0.044</f>
        <v>0.118</v>
      </c>
      <c r="E34" s="57">
        <v>0.755</v>
      </c>
    </row>
    <row r="35">
      <c r="A35" s="70">
        <v>44706.0</v>
      </c>
      <c r="B35" s="57">
        <v>2347.0</v>
      </c>
      <c r="C35" s="57" t="s">
        <v>163</v>
      </c>
      <c r="D35" s="57">
        <v>0.36</v>
      </c>
      <c r="E35" s="57">
        <v>0.878</v>
      </c>
    </row>
    <row r="36">
      <c r="A36" s="70">
        <v>44706.0</v>
      </c>
      <c r="B36" s="57">
        <v>2354.0</v>
      </c>
      <c r="C36" s="57" t="s">
        <v>163</v>
      </c>
      <c r="D36" s="57">
        <v>0.107</v>
      </c>
      <c r="E36" s="57">
        <v>0.589</v>
      </c>
    </row>
    <row r="37">
      <c r="A37" s="70">
        <v>44706.0</v>
      </c>
      <c r="B37" s="57">
        <v>2369.0</v>
      </c>
      <c r="C37" s="57" t="s">
        <v>163</v>
      </c>
      <c r="D37" s="57">
        <v>0.26</v>
      </c>
      <c r="E37" s="57">
        <v>0.997</v>
      </c>
    </row>
    <row r="38">
      <c r="A38" s="70">
        <v>44706.0</v>
      </c>
      <c r="B38" s="57">
        <v>2365.0</v>
      </c>
      <c r="C38" s="57" t="s">
        <v>163</v>
      </c>
      <c r="D38" s="57">
        <v>0.288</v>
      </c>
      <c r="E38" s="57">
        <v>0.69</v>
      </c>
    </row>
    <row r="39">
      <c r="A39" s="70">
        <v>44706.0</v>
      </c>
      <c r="B39" s="57">
        <v>2343.0</v>
      </c>
      <c r="C39" s="57" t="s">
        <v>163</v>
      </c>
      <c r="D39" s="57">
        <v>0.396</v>
      </c>
      <c r="E39" s="57">
        <v>1.043</v>
      </c>
    </row>
    <row r="40">
      <c r="A40" s="70">
        <v>44706.0</v>
      </c>
      <c r="B40" s="57">
        <v>2380.0</v>
      </c>
      <c r="C40" s="57" t="s">
        <v>163</v>
      </c>
      <c r="D40" s="57">
        <v>0.408</v>
      </c>
      <c r="E40" s="57">
        <v>1.908</v>
      </c>
    </row>
    <row r="41">
      <c r="A41" s="70">
        <v>44706.0</v>
      </c>
      <c r="B41" s="57">
        <v>2376.0</v>
      </c>
      <c r="C41" s="57" t="s">
        <v>163</v>
      </c>
      <c r="D41" s="57">
        <v>0.18</v>
      </c>
      <c r="E41" s="57">
        <v>0.885</v>
      </c>
    </row>
    <row r="42">
      <c r="A42" s="70">
        <v>44706.0</v>
      </c>
      <c r="B42" s="57">
        <v>2352.0</v>
      </c>
      <c r="C42" s="57" t="s">
        <v>163</v>
      </c>
      <c r="D42" s="57">
        <v>0.145</v>
      </c>
      <c r="E42" s="57">
        <v>0.612</v>
      </c>
    </row>
    <row r="43">
      <c r="A43" s="70">
        <v>44706.0</v>
      </c>
      <c r="B43" s="57">
        <v>2346.0</v>
      </c>
      <c r="C43" s="57" t="s">
        <v>163</v>
      </c>
      <c r="D43" s="57">
        <v>0.204</v>
      </c>
      <c r="E43" s="57">
        <v>0.317</v>
      </c>
    </row>
    <row r="44">
      <c r="A44" s="70">
        <v>44706.0</v>
      </c>
      <c r="B44" s="57">
        <v>2345.0</v>
      </c>
      <c r="C44" s="57" t="s">
        <v>163</v>
      </c>
      <c r="D44" s="57">
        <v>0.265</v>
      </c>
      <c r="E44" s="57">
        <v>0.774</v>
      </c>
    </row>
    <row r="45">
      <c r="A45" s="70">
        <v>44706.0</v>
      </c>
      <c r="B45" s="57">
        <v>2367.0</v>
      </c>
      <c r="C45" s="57" t="s">
        <v>163</v>
      </c>
      <c r="D45" s="57">
        <v>0.343</v>
      </c>
      <c r="E45" s="57">
        <v>0.136</v>
      </c>
    </row>
    <row r="46">
      <c r="A46" s="70">
        <v>44706.0</v>
      </c>
      <c r="B46" s="57">
        <v>2331.0</v>
      </c>
      <c r="C46" s="57" t="s">
        <v>163</v>
      </c>
      <c r="D46" s="57">
        <v>0.523</v>
      </c>
      <c r="E46" s="57">
        <v>1.575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2" width="11.43"/>
  </cols>
  <sheetData>
    <row r="1">
      <c r="C1" s="74" t="s">
        <v>210</v>
      </c>
      <c r="D1" s="1"/>
      <c r="E1" s="1"/>
    </row>
    <row r="3">
      <c r="C3" s="12" t="s">
        <v>1</v>
      </c>
      <c r="D3" s="38" t="s">
        <v>211</v>
      </c>
      <c r="E3" s="12"/>
    </row>
    <row r="4">
      <c r="C4" s="12" t="s">
        <v>3</v>
      </c>
      <c r="D4" s="38" t="s">
        <v>212</v>
      </c>
    </row>
    <row r="6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9" t="s">
        <v>31</v>
      </c>
      <c r="G6" s="29" t="s">
        <v>32</v>
      </c>
      <c r="H6" s="30" t="s">
        <v>161</v>
      </c>
      <c r="I6" s="30" t="s">
        <v>213</v>
      </c>
      <c r="J6" s="30" t="s">
        <v>214</v>
      </c>
      <c r="K6" s="30" t="s">
        <v>215</v>
      </c>
      <c r="L6" s="30" t="s">
        <v>216</v>
      </c>
      <c r="M6" s="30" t="s">
        <v>217</v>
      </c>
      <c r="N6" s="30" t="s">
        <v>218</v>
      </c>
      <c r="O6" s="30" t="s">
        <v>219</v>
      </c>
      <c r="P6" s="30" t="s">
        <v>220</v>
      </c>
      <c r="Q6" s="30" t="s">
        <v>221</v>
      </c>
      <c r="R6" s="30" t="s">
        <v>222</v>
      </c>
      <c r="S6" s="30" t="s">
        <v>223</v>
      </c>
      <c r="T6" s="30" t="s">
        <v>224</v>
      </c>
      <c r="U6" s="30" t="s">
        <v>225</v>
      </c>
      <c r="V6" s="30" t="s">
        <v>226</v>
      </c>
      <c r="W6" s="30" t="s">
        <v>227</v>
      </c>
      <c r="X6" s="30" t="s">
        <v>228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30" t="s">
        <v>256</v>
      </c>
      <c r="BA6" s="30" t="s">
        <v>257</v>
      </c>
      <c r="BB6" s="30" t="s">
        <v>258</v>
      </c>
      <c r="BC6" s="30" t="s">
        <v>259</v>
      </c>
      <c r="BD6" s="30" t="s">
        <v>260</v>
      </c>
      <c r="BE6" s="30" t="s">
        <v>261</v>
      </c>
      <c r="BF6" s="30" t="s">
        <v>262</v>
      </c>
      <c r="BG6" s="30" t="s">
        <v>263</v>
      </c>
      <c r="BH6" s="29" t="s">
        <v>26</v>
      </c>
      <c r="BI6" s="9"/>
      <c r="BJ6" s="9"/>
      <c r="BK6" s="9"/>
    </row>
    <row r="7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</row>
    <row r="8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</row>
    <row r="9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</row>
    <row r="10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57">
        <v>2.0</v>
      </c>
      <c r="G10" s="57">
        <v>1.0</v>
      </c>
      <c r="H10" s="70">
        <v>44610.0</v>
      </c>
    </row>
    <row r="1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</row>
    <row r="12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57">
        <v>3.0</v>
      </c>
      <c r="G12" s="57">
        <v>0.0</v>
      </c>
      <c r="H12" s="70">
        <v>44610.0</v>
      </c>
    </row>
    <row r="13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57">
        <v>2.0</v>
      </c>
      <c r="G13" s="57">
        <v>3.0</v>
      </c>
      <c r="H13" s="70">
        <v>44610.0</v>
      </c>
    </row>
    <row r="14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</row>
    <row r="15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57">
        <v>1.0</v>
      </c>
      <c r="G15" s="57">
        <v>2.0</v>
      </c>
      <c r="H15" s="70">
        <v>44610.0</v>
      </c>
    </row>
    <row r="16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57">
        <v>0.0</v>
      </c>
      <c r="G16" s="57">
        <v>2.0</v>
      </c>
      <c r="H16" s="70">
        <v>44610.0</v>
      </c>
    </row>
    <row r="17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</row>
    <row r="18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57">
        <v>0.0</v>
      </c>
      <c r="G18" s="57">
        <v>5.0</v>
      </c>
      <c r="H18" s="70">
        <v>44610.0</v>
      </c>
    </row>
    <row r="19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57">
        <v>3.0</v>
      </c>
      <c r="G19" s="57">
        <v>0.0</v>
      </c>
      <c r="H19" s="70">
        <v>44610.0</v>
      </c>
    </row>
    <row r="20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</row>
    <row r="2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57">
        <v>3.0</v>
      </c>
      <c r="G21" s="70">
        <v>44687.0</v>
      </c>
      <c r="H21" s="70">
        <v>44610.0</v>
      </c>
    </row>
    <row r="22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57">
        <v>3.0</v>
      </c>
      <c r="G22" s="57">
        <v>0.0</v>
      </c>
      <c r="H22" s="70">
        <v>44610.0</v>
      </c>
    </row>
    <row r="23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57">
        <v>3.0</v>
      </c>
      <c r="G23" s="57">
        <v>0.0</v>
      </c>
      <c r="H23" s="70">
        <v>44610.0</v>
      </c>
    </row>
    <row r="24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57">
        <v>3.0</v>
      </c>
      <c r="G24" s="57">
        <v>1.0</v>
      </c>
      <c r="H24" s="70">
        <v>44610.0</v>
      </c>
    </row>
    <row r="25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57">
        <v>3.0</v>
      </c>
      <c r="G25" s="57">
        <v>0.0</v>
      </c>
      <c r="H25" s="70">
        <v>44610.0</v>
      </c>
    </row>
    <row r="26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</row>
    <row r="27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57">
        <v>2.0</v>
      </c>
      <c r="G27" s="57">
        <v>0.0</v>
      </c>
      <c r="H27" s="70">
        <v>44610.0</v>
      </c>
    </row>
    <row r="28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</row>
    <row r="29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</row>
    <row r="30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57">
        <v>3.0</v>
      </c>
      <c r="G30" s="57">
        <v>0.0</v>
      </c>
      <c r="H30" s="70">
        <v>44610.0</v>
      </c>
    </row>
    <row r="3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</row>
    <row r="32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</row>
    <row r="33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</row>
    <row r="34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</row>
    <row r="35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</row>
    <row r="36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57">
        <v>0.0</v>
      </c>
      <c r="G36" s="57">
        <v>0.0</v>
      </c>
      <c r="H36" s="70">
        <v>44610.0</v>
      </c>
    </row>
    <row r="37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57">
        <v>0.0</v>
      </c>
      <c r="G37" s="57">
        <v>0.0</v>
      </c>
      <c r="H37" s="70">
        <v>44610.0</v>
      </c>
    </row>
    <row r="38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57">
        <v>1.0</v>
      </c>
      <c r="G38" s="57">
        <v>0.0</v>
      </c>
      <c r="H38" s="70">
        <v>44610.0</v>
      </c>
    </row>
    <row r="39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57">
        <v>0.0</v>
      </c>
      <c r="G39" s="57">
        <v>0.0</v>
      </c>
      <c r="H39" s="70">
        <v>44610.0</v>
      </c>
    </row>
    <row r="40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57">
        <v>0.0</v>
      </c>
      <c r="G40" s="57">
        <v>0.0</v>
      </c>
      <c r="H40" s="70">
        <v>44610.0</v>
      </c>
    </row>
    <row r="4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57">
        <v>0.0</v>
      </c>
      <c r="G41" s="57">
        <v>0.0</v>
      </c>
      <c r="H41" s="70">
        <v>44610.0</v>
      </c>
    </row>
    <row r="42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57">
        <v>1.0</v>
      </c>
      <c r="G42" s="57">
        <v>0.0</v>
      </c>
      <c r="H42" s="70">
        <v>44610.0</v>
      </c>
    </row>
    <row r="43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</row>
    <row r="44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</row>
    <row r="45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</row>
    <row r="46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</row>
    <row r="47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57">
        <v>2.0</v>
      </c>
      <c r="G47" s="57">
        <v>0.0</v>
      </c>
      <c r="H47" s="70">
        <v>44610.0</v>
      </c>
    </row>
    <row r="48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57">
        <v>2.0</v>
      </c>
      <c r="G48" s="57">
        <v>0.0</v>
      </c>
      <c r="H48" s="70">
        <v>44610.0</v>
      </c>
    </row>
    <row r="49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57">
        <v>1.0</v>
      </c>
      <c r="G49" s="57">
        <v>0.0</v>
      </c>
      <c r="H49" s="70">
        <v>44610.0</v>
      </c>
    </row>
    <row r="50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57">
        <v>1.0</v>
      </c>
      <c r="G50" s="57">
        <v>0.0</v>
      </c>
      <c r="H50" s="70">
        <v>44610.0</v>
      </c>
    </row>
    <row r="5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57">
        <v>1.0</v>
      </c>
      <c r="G51" s="57">
        <v>0.0</v>
      </c>
      <c r="H51" s="70">
        <v>44610.0</v>
      </c>
    </row>
    <row r="52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57">
        <v>1.0</v>
      </c>
      <c r="G52" s="57">
        <v>0.0</v>
      </c>
      <c r="H52" s="70">
        <v>44610.0</v>
      </c>
    </row>
    <row r="53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</row>
    <row r="54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57">
        <v>1.0</v>
      </c>
      <c r="G54" s="57">
        <v>0.0</v>
      </c>
      <c r="H54" s="70">
        <v>44612.0</v>
      </c>
    </row>
    <row r="55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57">
        <v>0.0</v>
      </c>
      <c r="G55" s="57">
        <v>0.0</v>
      </c>
      <c r="H55" s="70">
        <v>44612.0</v>
      </c>
    </row>
    <row r="56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57">
        <v>0.0</v>
      </c>
      <c r="G56" s="57">
        <v>1.0</v>
      </c>
      <c r="H56" s="70">
        <v>44612.0</v>
      </c>
    </row>
    <row r="57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57">
        <v>4.0</v>
      </c>
      <c r="G57" s="57">
        <v>0.0</v>
      </c>
      <c r="H57" s="70">
        <v>44612.0</v>
      </c>
    </row>
    <row r="58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57">
        <v>1.0</v>
      </c>
      <c r="G58" s="57">
        <v>0.0</v>
      </c>
      <c r="H58" s="70">
        <v>44612.0</v>
      </c>
    </row>
    <row r="59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</row>
    <row r="60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</row>
    <row r="6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57">
        <v>2.0</v>
      </c>
      <c r="G61" s="57">
        <v>0.0</v>
      </c>
      <c r="H61" s="70">
        <v>44612.0</v>
      </c>
    </row>
    <row r="62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57">
        <v>1.0</v>
      </c>
      <c r="G62" s="57">
        <v>0.0</v>
      </c>
      <c r="H62" s="70">
        <v>44612.0</v>
      </c>
    </row>
    <row r="63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57">
        <v>2.0</v>
      </c>
      <c r="G63" s="57">
        <v>0.0</v>
      </c>
      <c r="H63" s="70">
        <v>44612.0</v>
      </c>
    </row>
    <row r="64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</row>
    <row r="65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57">
        <v>1.0</v>
      </c>
      <c r="G65" s="57">
        <v>0.0</v>
      </c>
      <c r="H65" s="70">
        <v>44612.0</v>
      </c>
    </row>
    <row r="66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</row>
    <row r="67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</row>
    <row r="68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57">
        <v>0.0</v>
      </c>
      <c r="G68" s="57">
        <v>0.0</v>
      </c>
      <c r="H68" s="70">
        <v>44612.0</v>
      </c>
    </row>
    <row r="69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57">
        <v>1.0</v>
      </c>
      <c r="G69" s="57">
        <v>0.0</v>
      </c>
      <c r="H69" s="70">
        <v>44612.0</v>
      </c>
    </row>
    <row r="70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57">
        <v>0.0</v>
      </c>
      <c r="G70" s="57">
        <v>1.0</v>
      </c>
      <c r="H70" s="70">
        <v>44612.0</v>
      </c>
    </row>
    <row r="7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57">
        <v>0.0</v>
      </c>
      <c r="G71" s="57">
        <v>1.0</v>
      </c>
      <c r="H71" s="70">
        <v>44612.0</v>
      </c>
    </row>
    <row r="72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</row>
    <row r="73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57">
        <v>0.0</v>
      </c>
      <c r="G73" s="57">
        <v>0.0</v>
      </c>
      <c r="H73" s="70">
        <v>44612.0</v>
      </c>
    </row>
    <row r="74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57">
        <v>3.0</v>
      </c>
      <c r="G74" s="57">
        <v>0.0</v>
      </c>
      <c r="H74" s="70">
        <v>44612.0</v>
      </c>
    </row>
    <row r="75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</row>
    <row r="76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57">
        <v>1.0</v>
      </c>
      <c r="G76" s="57">
        <v>0.0</v>
      </c>
      <c r="H76" s="70">
        <v>44612.0</v>
      </c>
    </row>
    <row r="77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57">
        <v>1.0</v>
      </c>
      <c r="G77" s="57">
        <v>0.0</v>
      </c>
      <c r="H77" s="70">
        <v>44612.0</v>
      </c>
    </row>
    <row r="78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57">
        <v>1.0</v>
      </c>
      <c r="G78" s="57">
        <v>0.0</v>
      </c>
      <c r="H78" s="70">
        <v>44612.0</v>
      </c>
    </row>
    <row r="79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57">
        <v>0.0</v>
      </c>
      <c r="G79" s="57">
        <v>0.0</v>
      </c>
      <c r="H79" s="70">
        <v>44612.0</v>
      </c>
    </row>
    <row r="80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57">
        <v>0.0</v>
      </c>
      <c r="G80" s="57">
        <v>0.0</v>
      </c>
      <c r="H80" s="70">
        <v>44612.0</v>
      </c>
    </row>
    <row r="8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</row>
    <row r="82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</row>
    <row r="83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57">
        <v>0.0</v>
      </c>
      <c r="G83" s="57">
        <v>0.0</v>
      </c>
      <c r="H83" s="70">
        <v>44612.0</v>
      </c>
    </row>
    <row r="84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57">
        <v>0.0</v>
      </c>
      <c r="G84" s="57">
        <v>0.0</v>
      </c>
      <c r="H84" s="70">
        <v>44612.0</v>
      </c>
    </row>
    <row r="85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57">
        <v>0.0</v>
      </c>
      <c r="G85" s="57">
        <v>0.0</v>
      </c>
      <c r="H85" s="70">
        <v>44612.0</v>
      </c>
    </row>
    <row r="86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57">
        <v>0.0</v>
      </c>
      <c r="G86" s="57">
        <v>1.0</v>
      </c>
      <c r="H86" s="70">
        <v>44612.0</v>
      </c>
    </row>
    <row r="87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57">
        <v>1.0</v>
      </c>
      <c r="G87" s="57">
        <v>0.0</v>
      </c>
      <c r="H87" s="70">
        <v>44612.0</v>
      </c>
    </row>
    <row r="88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57">
        <v>0.0</v>
      </c>
      <c r="G88" s="57">
        <v>0.0</v>
      </c>
      <c r="H88" s="70">
        <v>44612.0</v>
      </c>
    </row>
    <row r="89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57">
        <v>3.0</v>
      </c>
      <c r="G89" s="57">
        <v>0.0</v>
      </c>
      <c r="H89" s="70">
        <v>44612.0</v>
      </c>
    </row>
    <row r="90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57">
        <v>0.0</v>
      </c>
      <c r="G90" s="57">
        <v>0.0</v>
      </c>
      <c r="H90" s="70">
        <v>44612.0</v>
      </c>
    </row>
    <row r="9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</row>
    <row r="92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</row>
    <row r="93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</row>
    <row r="94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</row>
    <row r="95">
      <c r="A95" s="2"/>
      <c r="B95" s="76" t="s">
        <v>60</v>
      </c>
      <c r="C95" s="2" t="s">
        <v>112</v>
      </c>
      <c r="D95" s="3" t="s">
        <v>64</v>
      </c>
      <c r="E95" s="3"/>
    </row>
    <row r="96">
      <c r="A96" s="2"/>
      <c r="B96" s="76" t="s">
        <v>60</v>
      </c>
      <c r="C96" s="2" t="s">
        <v>112</v>
      </c>
      <c r="D96" s="3" t="s">
        <v>64</v>
      </c>
      <c r="E96" s="3"/>
    </row>
    <row r="97">
      <c r="A97" s="2"/>
      <c r="B97" s="76" t="s">
        <v>60</v>
      </c>
      <c r="C97" s="2" t="s">
        <v>112</v>
      </c>
      <c r="D97" s="3" t="s">
        <v>64</v>
      </c>
      <c r="E97" s="3"/>
    </row>
    <row r="98">
      <c r="A98" s="2"/>
      <c r="B98" s="76" t="s">
        <v>60</v>
      </c>
      <c r="C98" s="2" t="s">
        <v>112</v>
      </c>
      <c r="D98" s="3" t="s">
        <v>64</v>
      </c>
      <c r="E98" s="3"/>
    </row>
    <row r="99">
      <c r="A99" s="2"/>
      <c r="B99" s="76" t="s">
        <v>60</v>
      </c>
      <c r="C99" s="2" t="s">
        <v>112</v>
      </c>
      <c r="D99" s="3" t="s">
        <v>64</v>
      </c>
      <c r="E99" s="3"/>
    </row>
    <row r="100">
      <c r="A100" s="2"/>
      <c r="B100" s="76" t="s">
        <v>60</v>
      </c>
      <c r="C100" s="2" t="s">
        <v>113</v>
      </c>
      <c r="D100" s="3" t="s">
        <v>64</v>
      </c>
      <c r="E100" s="3"/>
    </row>
    <row r="101">
      <c r="A101" s="2"/>
      <c r="B101" s="76" t="s">
        <v>60</v>
      </c>
      <c r="C101" s="2" t="s">
        <v>113</v>
      </c>
      <c r="D101" s="3" t="s">
        <v>64</v>
      </c>
      <c r="E101" s="3"/>
    </row>
    <row r="102">
      <c r="A102" s="2"/>
      <c r="B102" s="76" t="s">
        <v>60</v>
      </c>
      <c r="C102" s="2" t="s">
        <v>113</v>
      </c>
      <c r="D102" s="3" t="s">
        <v>64</v>
      </c>
      <c r="E102" s="3"/>
    </row>
    <row r="103">
      <c r="A103" s="2"/>
      <c r="B103" s="76" t="s">
        <v>60</v>
      </c>
      <c r="C103" s="2" t="s">
        <v>113</v>
      </c>
      <c r="D103" s="3" t="s">
        <v>64</v>
      </c>
      <c r="E103" s="3"/>
    </row>
    <row r="104">
      <c r="A104" s="2"/>
      <c r="B104" s="76" t="s">
        <v>60</v>
      </c>
      <c r="C104" s="2" t="s">
        <v>113</v>
      </c>
      <c r="D104" s="3" t="s">
        <v>64</v>
      </c>
      <c r="E104" s="3"/>
    </row>
    <row r="105">
      <c r="A105" s="12"/>
      <c r="B105" s="76" t="s">
        <v>60</v>
      </c>
      <c r="C105" s="12" t="s">
        <v>114</v>
      </c>
      <c r="D105" s="12" t="s">
        <v>58</v>
      </c>
      <c r="E105" s="12"/>
    </row>
    <row r="106">
      <c r="A106" s="12"/>
      <c r="B106" s="76" t="s">
        <v>60</v>
      </c>
      <c r="C106" s="12" t="s">
        <v>114</v>
      </c>
      <c r="D106" s="12" t="s">
        <v>58</v>
      </c>
      <c r="E106" s="12"/>
    </row>
    <row r="107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</row>
    <row r="108">
      <c r="A108" s="53" t="s">
        <v>114</v>
      </c>
      <c r="B108" s="76" t="s">
        <v>60</v>
      </c>
      <c r="C108" s="2" t="s">
        <v>117</v>
      </c>
      <c r="D108" s="3" t="s">
        <v>64</v>
      </c>
      <c r="E108" s="58"/>
    </row>
    <row r="109">
      <c r="A109" s="53" t="s">
        <v>114</v>
      </c>
      <c r="B109" s="76" t="s">
        <v>60</v>
      </c>
      <c r="C109" s="2" t="s">
        <v>117</v>
      </c>
      <c r="D109" s="3" t="s">
        <v>64</v>
      </c>
      <c r="E109" s="58"/>
    </row>
    <row r="110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</row>
    <row r="111">
      <c r="A111" s="53" t="s">
        <v>114</v>
      </c>
      <c r="B111" s="76" t="s">
        <v>135</v>
      </c>
      <c r="C111" s="2" t="s">
        <v>117</v>
      </c>
      <c r="D111" s="54" t="s">
        <v>64</v>
      </c>
      <c r="E111" s="60">
        <v>2383.0</v>
      </c>
    </row>
    <row r="112">
      <c r="A112" s="53" t="s">
        <v>114</v>
      </c>
      <c r="B112" s="76" t="s">
        <v>135</v>
      </c>
      <c r="C112" s="2" t="s">
        <v>117</v>
      </c>
      <c r="D112" s="54" t="s">
        <v>64</v>
      </c>
      <c r="E112" s="57">
        <v>2384.0</v>
      </c>
    </row>
    <row r="113">
      <c r="A113" s="57" t="s">
        <v>136</v>
      </c>
      <c r="B113" s="76" t="s">
        <v>137</v>
      </c>
      <c r="C113" s="57" t="s">
        <v>136</v>
      </c>
      <c r="D113" s="54" t="s">
        <v>64</v>
      </c>
      <c r="E113" s="57">
        <v>2004.0</v>
      </c>
    </row>
    <row r="114">
      <c r="A114" s="57" t="s">
        <v>136</v>
      </c>
      <c r="B114" s="76" t="s">
        <v>137</v>
      </c>
      <c r="C114" s="57" t="s">
        <v>136</v>
      </c>
      <c r="D114" s="54" t="s">
        <v>64</v>
      </c>
      <c r="E114" s="57">
        <v>2005.0</v>
      </c>
    </row>
    <row r="115">
      <c r="A115" s="57" t="s">
        <v>136</v>
      </c>
      <c r="B115" s="76" t="s">
        <v>137</v>
      </c>
      <c r="C115" s="57" t="s">
        <v>136</v>
      </c>
      <c r="D115" s="54" t="s">
        <v>64</v>
      </c>
      <c r="E115" s="57">
        <v>2006.0</v>
      </c>
    </row>
    <row r="116">
      <c r="A116" s="57" t="s">
        <v>136</v>
      </c>
      <c r="B116" s="76" t="s">
        <v>137</v>
      </c>
      <c r="C116" s="57" t="s">
        <v>136</v>
      </c>
      <c r="D116" s="54" t="s">
        <v>64</v>
      </c>
      <c r="E116" s="57">
        <v>2007.0</v>
      </c>
    </row>
    <row r="117">
      <c r="A117" s="57" t="s">
        <v>114</v>
      </c>
      <c r="B117" s="76" t="s">
        <v>138</v>
      </c>
      <c r="C117" s="57" t="s">
        <v>264</v>
      </c>
      <c r="D117" s="54" t="s">
        <v>139</v>
      </c>
      <c r="E117" s="57" t="s">
        <v>140</v>
      </c>
    </row>
    <row r="118">
      <c r="A118" s="57" t="s">
        <v>141</v>
      </c>
      <c r="B118" s="76" t="s">
        <v>141</v>
      </c>
      <c r="C118" s="57" t="s">
        <v>141</v>
      </c>
      <c r="D118" s="54" t="s">
        <v>139</v>
      </c>
      <c r="E118" s="57" t="s">
        <v>142</v>
      </c>
    </row>
    <row r="119">
      <c r="A119" s="57" t="s">
        <v>136</v>
      </c>
      <c r="B119" s="76" t="s">
        <v>137</v>
      </c>
      <c r="C119" s="57" t="s">
        <v>136</v>
      </c>
      <c r="D119" s="54" t="s">
        <v>139</v>
      </c>
      <c r="E119" s="57" t="s">
        <v>143</v>
      </c>
    </row>
    <row r="120">
      <c r="A120" s="57" t="s">
        <v>114</v>
      </c>
      <c r="B120" s="76" t="s">
        <v>138</v>
      </c>
      <c r="C120" s="57" t="s">
        <v>264</v>
      </c>
      <c r="D120" s="54" t="s">
        <v>144</v>
      </c>
      <c r="E120" s="57" t="s">
        <v>145</v>
      </c>
    </row>
    <row r="121">
      <c r="A121" s="57" t="s">
        <v>141</v>
      </c>
      <c r="B121" s="76" t="s">
        <v>141</v>
      </c>
      <c r="C121" s="57" t="s">
        <v>141</v>
      </c>
      <c r="D121" s="54" t="s">
        <v>144</v>
      </c>
      <c r="E121" s="57" t="s">
        <v>146</v>
      </c>
    </row>
    <row r="122">
      <c r="A122" s="57" t="s">
        <v>136</v>
      </c>
      <c r="B122" s="76" t="s">
        <v>137</v>
      </c>
      <c r="C122" s="57" t="s">
        <v>136</v>
      </c>
      <c r="D122" s="54" t="s">
        <v>144</v>
      </c>
      <c r="E122" s="57" t="s">
        <v>147</v>
      </c>
    </row>
    <row r="123">
      <c r="A123" s="57" t="s">
        <v>129</v>
      </c>
      <c r="B123" s="76" t="s">
        <v>148</v>
      </c>
      <c r="C123" s="57" t="s">
        <v>265</v>
      </c>
      <c r="D123" s="54" t="s">
        <v>58</v>
      </c>
      <c r="E123" s="57">
        <v>2093.0</v>
      </c>
    </row>
    <row r="124">
      <c r="A124" s="57" t="s">
        <v>129</v>
      </c>
      <c r="B124" s="76" t="s">
        <v>148</v>
      </c>
      <c r="C124" s="57" t="s">
        <v>265</v>
      </c>
      <c r="D124" s="54" t="s">
        <v>58</v>
      </c>
      <c r="E124" s="57">
        <v>2092.0</v>
      </c>
    </row>
    <row r="125">
      <c r="A125" s="57" t="s">
        <v>129</v>
      </c>
      <c r="B125" s="76" t="s">
        <v>148</v>
      </c>
      <c r="C125" s="57" t="s">
        <v>265</v>
      </c>
      <c r="D125" s="54" t="s">
        <v>58</v>
      </c>
      <c r="E125" s="57">
        <v>2091.0</v>
      </c>
    </row>
    <row r="126">
      <c r="A126" s="57" t="s">
        <v>129</v>
      </c>
      <c r="B126" s="76" t="s">
        <v>148</v>
      </c>
      <c r="C126" s="57" t="s">
        <v>265</v>
      </c>
      <c r="D126" s="54" t="s">
        <v>64</v>
      </c>
      <c r="E126" s="57">
        <v>2090.0</v>
      </c>
    </row>
    <row r="127">
      <c r="A127" s="57" t="s">
        <v>129</v>
      </c>
      <c r="B127" s="76" t="s">
        <v>148</v>
      </c>
      <c r="C127" s="57" t="s">
        <v>265</v>
      </c>
      <c r="D127" s="54" t="s">
        <v>58</v>
      </c>
      <c r="E127" s="57">
        <v>2089.0</v>
      </c>
    </row>
    <row r="128">
      <c r="A128" s="57" t="s">
        <v>129</v>
      </c>
      <c r="B128" s="76" t="s">
        <v>148</v>
      </c>
      <c r="C128" s="57" t="s">
        <v>265</v>
      </c>
      <c r="D128" s="54" t="s">
        <v>64</v>
      </c>
      <c r="E128" s="57">
        <v>2088.0</v>
      </c>
    </row>
    <row r="129">
      <c r="A129" s="57" t="s">
        <v>129</v>
      </c>
      <c r="B129" s="76" t="s">
        <v>148</v>
      </c>
      <c r="C129" s="57" t="s">
        <v>265</v>
      </c>
      <c r="D129" s="54" t="s">
        <v>64</v>
      </c>
      <c r="E129" s="57">
        <v>2087.0</v>
      </c>
    </row>
    <row r="130">
      <c r="A130" s="57" t="s">
        <v>129</v>
      </c>
      <c r="B130" s="76" t="s">
        <v>148</v>
      </c>
      <c r="C130" s="57" t="s">
        <v>265</v>
      </c>
      <c r="D130" s="54" t="s">
        <v>64</v>
      </c>
      <c r="E130" s="57">
        <v>2086.0</v>
      </c>
    </row>
    <row r="131">
      <c r="A131" s="57" t="s">
        <v>129</v>
      </c>
      <c r="B131" s="76" t="s">
        <v>148</v>
      </c>
      <c r="C131" s="57" t="s">
        <v>265</v>
      </c>
      <c r="D131" s="54" t="s">
        <v>64</v>
      </c>
      <c r="E131" s="57">
        <v>2085.0</v>
      </c>
    </row>
    <row r="132">
      <c r="A132" s="57" t="s">
        <v>141</v>
      </c>
      <c r="B132" s="76" t="s">
        <v>141</v>
      </c>
      <c r="C132" s="57" t="s">
        <v>141</v>
      </c>
      <c r="D132" s="54" t="s">
        <v>64</v>
      </c>
      <c r="E132" s="57">
        <v>2020.0</v>
      </c>
    </row>
    <row r="133">
      <c r="A133" s="57" t="s">
        <v>141</v>
      </c>
      <c r="B133" s="76" t="s">
        <v>141</v>
      </c>
      <c r="C133" s="57" t="s">
        <v>141</v>
      </c>
      <c r="D133" s="54" t="s">
        <v>64</v>
      </c>
      <c r="E133" s="57">
        <v>2021.0</v>
      </c>
    </row>
    <row r="134">
      <c r="A134" s="57" t="s">
        <v>141</v>
      </c>
      <c r="B134" s="76" t="s">
        <v>141</v>
      </c>
      <c r="C134" s="57" t="s">
        <v>141</v>
      </c>
      <c r="D134" s="54" t="s">
        <v>58</v>
      </c>
      <c r="E134" s="57">
        <v>2022.0</v>
      </c>
    </row>
    <row r="135">
      <c r="A135" s="57" t="s">
        <v>141</v>
      </c>
      <c r="B135" s="76" t="s">
        <v>141</v>
      </c>
      <c r="C135" s="57" t="s">
        <v>141</v>
      </c>
      <c r="D135" s="54" t="s">
        <v>58</v>
      </c>
      <c r="E135" s="57">
        <v>2023.0</v>
      </c>
    </row>
    <row r="136">
      <c r="A136" s="57" t="s">
        <v>141</v>
      </c>
      <c r="B136" s="76" t="s">
        <v>141</v>
      </c>
      <c r="C136" s="57" t="s">
        <v>141</v>
      </c>
      <c r="D136" s="54" t="s">
        <v>64</v>
      </c>
      <c r="E136" s="57">
        <v>2024.0</v>
      </c>
    </row>
    <row r="137">
      <c r="A137" s="57" t="s">
        <v>141</v>
      </c>
      <c r="B137" s="76" t="s">
        <v>141</v>
      </c>
      <c r="C137" s="57" t="s">
        <v>141</v>
      </c>
      <c r="D137" s="54" t="s">
        <v>64</v>
      </c>
      <c r="E137" s="57">
        <v>2025.0</v>
      </c>
    </row>
    <row r="138">
      <c r="A138" s="57" t="s">
        <v>141</v>
      </c>
      <c r="B138" s="76" t="s">
        <v>150</v>
      </c>
      <c r="C138" s="57" t="s">
        <v>266</v>
      </c>
      <c r="D138" s="54" t="s">
        <v>64</v>
      </c>
      <c r="E138" s="57">
        <v>2026.0</v>
      </c>
    </row>
    <row r="139">
      <c r="A139" s="57" t="s">
        <v>141</v>
      </c>
      <c r="B139" s="76" t="s">
        <v>150</v>
      </c>
      <c r="C139" s="57" t="s">
        <v>266</v>
      </c>
      <c r="D139" s="54" t="s">
        <v>64</v>
      </c>
      <c r="E139" s="57">
        <v>2027.0</v>
      </c>
    </row>
    <row r="140">
      <c r="A140" s="57" t="s">
        <v>141</v>
      </c>
      <c r="B140" s="76" t="s">
        <v>150</v>
      </c>
      <c r="C140" s="57" t="s">
        <v>266</v>
      </c>
      <c r="D140" s="54" t="s">
        <v>64</v>
      </c>
      <c r="E140" s="57">
        <v>2028.0</v>
      </c>
    </row>
    <row r="141">
      <c r="A141" s="57" t="s">
        <v>141</v>
      </c>
      <c r="B141" s="76" t="s">
        <v>150</v>
      </c>
      <c r="C141" s="57" t="s">
        <v>266</v>
      </c>
      <c r="D141" s="54" t="s">
        <v>58</v>
      </c>
      <c r="E141" s="57">
        <v>2029.0</v>
      </c>
    </row>
    <row r="142">
      <c r="A142" s="57" t="s">
        <v>141</v>
      </c>
      <c r="B142" s="76" t="s">
        <v>150</v>
      </c>
      <c r="C142" s="57" t="s">
        <v>266</v>
      </c>
      <c r="D142" s="54" t="s">
        <v>58</v>
      </c>
      <c r="E142" s="57">
        <v>2030.0</v>
      </c>
    </row>
    <row r="143">
      <c r="A143" s="57" t="s">
        <v>141</v>
      </c>
      <c r="B143" s="76" t="s">
        <v>150</v>
      </c>
      <c r="C143" s="57" t="s">
        <v>266</v>
      </c>
      <c r="D143" s="54" t="s">
        <v>64</v>
      </c>
      <c r="E143" s="57">
        <v>2031.0</v>
      </c>
    </row>
    <row r="144">
      <c r="A144" s="57" t="s">
        <v>136</v>
      </c>
      <c r="B144" s="76" t="s">
        <v>148</v>
      </c>
      <c r="C144" s="57" t="s">
        <v>267</v>
      </c>
      <c r="D144" s="54" t="s">
        <v>64</v>
      </c>
      <c r="E144" s="57">
        <v>2012.0</v>
      </c>
    </row>
    <row r="145">
      <c r="A145" s="57" t="s">
        <v>136</v>
      </c>
      <c r="B145" s="76" t="s">
        <v>148</v>
      </c>
      <c r="C145" s="57" t="s">
        <v>267</v>
      </c>
      <c r="D145" s="54" t="s">
        <v>64</v>
      </c>
      <c r="E145" s="57">
        <v>2013.0</v>
      </c>
    </row>
    <row r="146">
      <c r="A146" s="57" t="s">
        <v>136</v>
      </c>
      <c r="B146" s="76" t="s">
        <v>148</v>
      </c>
      <c r="C146" s="57" t="s">
        <v>267</v>
      </c>
      <c r="D146" s="54" t="s">
        <v>64</v>
      </c>
      <c r="E146" s="57">
        <v>2014.0</v>
      </c>
    </row>
    <row r="147">
      <c r="A147" s="57" t="s">
        <v>136</v>
      </c>
      <c r="B147" s="76" t="s">
        <v>148</v>
      </c>
      <c r="C147" s="57" t="s">
        <v>267</v>
      </c>
      <c r="D147" s="54" t="s">
        <v>64</v>
      </c>
      <c r="E147" s="57">
        <v>2015.0</v>
      </c>
    </row>
    <row r="148">
      <c r="A148" s="57" t="s">
        <v>136</v>
      </c>
      <c r="B148" s="76" t="s">
        <v>148</v>
      </c>
      <c r="C148" s="57" t="s">
        <v>267</v>
      </c>
      <c r="D148" s="54" t="s">
        <v>64</v>
      </c>
      <c r="E148" s="57">
        <v>1478.0</v>
      </c>
    </row>
    <row r="149">
      <c r="A149" s="57" t="s">
        <v>114</v>
      </c>
      <c r="B149" s="76" t="s">
        <v>135</v>
      </c>
      <c r="D149" s="54" t="s">
        <v>64</v>
      </c>
      <c r="E149" s="57">
        <v>2011.0</v>
      </c>
    </row>
    <row r="150">
      <c r="A150" s="57" t="s">
        <v>114</v>
      </c>
      <c r="B150" s="76" t="s">
        <v>135</v>
      </c>
      <c r="C150" s="57" t="s">
        <v>268</v>
      </c>
      <c r="D150" s="54" t="s">
        <v>64</v>
      </c>
      <c r="E150" s="57">
        <v>2010.0</v>
      </c>
    </row>
    <row r="151">
      <c r="A151" s="57" t="s">
        <v>114</v>
      </c>
      <c r="B151" s="76" t="s">
        <v>133</v>
      </c>
      <c r="C151" s="57" t="s">
        <v>269</v>
      </c>
      <c r="D151" s="54" t="s">
        <v>64</v>
      </c>
      <c r="E151" s="57">
        <v>2009.0</v>
      </c>
    </row>
    <row r="152">
      <c r="A152" s="57" t="s">
        <v>136</v>
      </c>
      <c r="B152" s="76" t="s">
        <v>137</v>
      </c>
      <c r="D152" s="54" t="s">
        <v>64</v>
      </c>
      <c r="E152" s="57">
        <v>2008.0</v>
      </c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5" width="11.43"/>
    <col customWidth="1" hidden="1" min="6" max="8" width="14.43"/>
    <col customWidth="1" min="9" max="9" width="9.71"/>
    <col customWidth="1" min="10" max="10" width="9.43"/>
    <col customWidth="1" min="11" max="11" width="8.29"/>
    <col customWidth="1" min="12" max="12" width="11.14"/>
    <col customWidth="1" min="13" max="13" width="10.29"/>
    <col customWidth="1" min="14" max="14" width="8.57"/>
    <col customWidth="1" min="15" max="15" width="10.86"/>
    <col customWidth="1" min="16" max="16" width="11.0"/>
    <col customWidth="1" min="17" max="17" width="7.86"/>
    <col customWidth="1" min="18" max="18" width="10.57"/>
    <col customWidth="1" min="19" max="19" width="11.14"/>
    <col customWidth="1" min="20" max="20" width="8.43"/>
    <col customWidth="1" min="21" max="21" width="11.14"/>
    <col customWidth="1" min="22" max="22" width="10.43"/>
    <col customWidth="1" min="23" max="23" width="8.0"/>
    <col customWidth="1" min="24" max="24" width="11.29"/>
    <col customWidth="1" min="25" max="25" width="10.86"/>
    <col customWidth="1" min="26" max="26" width="7.14"/>
    <col customWidth="1" min="27" max="28" width="7.0"/>
    <col customWidth="1" min="29" max="29" width="8.71"/>
    <col customWidth="1" min="30" max="30" width="7.43"/>
    <col customWidth="1" min="31" max="31" width="12.0"/>
    <col customWidth="1" min="32" max="32" width="10.86"/>
    <col customWidth="1" min="33" max="33" width="7.14"/>
    <col customWidth="1" min="34" max="34" width="11.43"/>
    <col customWidth="1" min="35" max="35" width="11.57"/>
    <col customWidth="1" min="36" max="36" width="7.43"/>
    <col customWidth="1" min="37" max="37" width="11.14"/>
    <col customWidth="1" min="38" max="38" width="10.71"/>
    <col customWidth="1" min="39" max="39" width="7.57"/>
    <col customWidth="1" min="40" max="40" width="11.57"/>
    <col customWidth="1" min="41" max="41" width="12.14"/>
    <col customWidth="1" min="42" max="42" width="6.71"/>
    <col customWidth="1" min="43" max="43" width="11.43"/>
    <col customWidth="1" min="44" max="44" width="11.29"/>
    <col customWidth="1" min="45" max="45" width="7.14"/>
    <col customWidth="1" min="46" max="46" width="11.86"/>
    <col customWidth="1" min="47" max="47" width="11.29"/>
    <col customWidth="1" min="48" max="48" width="6.57"/>
    <col customWidth="1" min="49" max="49" width="11.86"/>
    <col customWidth="1" min="50" max="50" width="11.29"/>
    <col customWidth="1" min="51" max="53" width="10.14"/>
    <col customWidth="1" min="54" max="54" width="20.71"/>
  </cols>
  <sheetData>
    <row r="1" ht="15.75" customHeight="1">
      <c r="C1" s="74" t="s">
        <v>210</v>
      </c>
      <c r="D1" s="1"/>
      <c r="E1" s="1"/>
      <c r="F1" s="3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8"/>
    </row>
    <row r="2" ht="8.25" customHeight="1">
      <c r="F2" s="3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11"/>
    </row>
    <row r="3" ht="15.75" customHeight="1">
      <c r="C3" s="12" t="s">
        <v>1</v>
      </c>
      <c r="D3" s="38" t="s">
        <v>211</v>
      </c>
      <c r="E3" s="12"/>
      <c r="F3" s="3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11"/>
    </row>
    <row r="4" ht="15.75" customHeight="1">
      <c r="C4" s="12" t="s">
        <v>3</v>
      </c>
      <c r="D4" s="77">
        <v>44620.0</v>
      </c>
      <c r="F4" s="3"/>
      <c r="I4" s="38" t="s">
        <v>270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11"/>
    </row>
    <row r="5" ht="21.75" customHeight="1">
      <c r="F5" s="3"/>
      <c r="I5" s="10" t="s">
        <v>5</v>
      </c>
      <c r="J5" s="9"/>
      <c r="K5" s="9" t="s">
        <v>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11" t="s">
        <v>7</v>
      </c>
    </row>
    <row r="6" ht="15.75" customHeight="1">
      <c r="A6" s="75" t="s">
        <v>130</v>
      </c>
      <c r="B6" s="76" t="s">
        <v>131</v>
      </c>
      <c r="C6" s="17" t="s">
        <v>11</v>
      </c>
      <c r="D6" s="18" t="s">
        <v>12</v>
      </c>
      <c r="E6" s="18" t="s">
        <v>13</v>
      </c>
      <c r="F6" s="27" t="s">
        <v>24</v>
      </c>
      <c r="G6" s="27" t="s">
        <v>25</v>
      </c>
      <c r="H6" s="28" t="s">
        <v>26</v>
      </c>
      <c r="I6" s="29" t="s">
        <v>31</v>
      </c>
      <c r="J6" s="29" t="s">
        <v>32</v>
      </c>
      <c r="K6" s="30" t="s">
        <v>213</v>
      </c>
      <c r="L6" s="30" t="s">
        <v>214</v>
      </c>
      <c r="M6" s="30" t="s">
        <v>215</v>
      </c>
      <c r="N6" s="30" t="s">
        <v>216</v>
      </c>
      <c r="O6" s="30" t="s">
        <v>217</v>
      </c>
      <c r="P6" s="30" t="s">
        <v>218</v>
      </c>
      <c r="Q6" s="30" t="s">
        <v>219</v>
      </c>
      <c r="R6" s="30" t="s">
        <v>220</v>
      </c>
      <c r="S6" s="30" t="s">
        <v>221</v>
      </c>
      <c r="T6" s="30" t="s">
        <v>222</v>
      </c>
      <c r="U6" s="30" t="s">
        <v>223</v>
      </c>
      <c r="V6" s="30" t="s">
        <v>224</v>
      </c>
      <c r="W6" s="30" t="s">
        <v>225</v>
      </c>
      <c r="X6" s="30" t="s">
        <v>226</v>
      </c>
      <c r="Y6" s="30" t="s">
        <v>227</v>
      </c>
      <c r="Z6" s="30" t="s">
        <v>228</v>
      </c>
      <c r="AA6" s="30" t="s">
        <v>237</v>
      </c>
      <c r="AB6" s="30" t="s">
        <v>238</v>
      </c>
      <c r="AC6" s="30" t="s">
        <v>239</v>
      </c>
      <c r="AD6" s="30" t="s">
        <v>240</v>
      </c>
      <c r="AE6" s="30" t="s">
        <v>241</v>
      </c>
      <c r="AF6" s="30" t="s">
        <v>242</v>
      </c>
      <c r="AG6" s="30" t="s">
        <v>243</v>
      </c>
      <c r="AH6" s="30" t="s">
        <v>244</v>
      </c>
      <c r="AI6" s="30" t="s">
        <v>245</v>
      </c>
      <c r="AJ6" s="30" t="s">
        <v>246</v>
      </c>
      <c r="AK6" s="30" t="s">
        <v>247</v>
      </c>
      <c r="AL6" s="30" t="s">
        <v>248</v>
      </c>
      <c r="AM6" s="30" t="s">
        <v>249</v>
      </c>
      <c r="AN6" s="30" t="s">
        <v>250</v>
      </c>
      <c r="AO6" s="30" t="s">
        <v>251</v>
      </c>
      <c r="AP6" s="30" t="s">
        <v>252</v>
      </c>
      <c r="AQ6" s="30" t="s">
        <v>253</v>
      </c>
      <c r="AR6" s="30" t="s">
        <v>254</v>
      </c>
      <c r="AS6" s="30" t="s">
        <v>255</v>
      </c>
      <c r="AT6" s="30" t="s">
        <v>256</v>
      </c>
      <c r="AU6" s="30" t="s">
        <v>257</v>
      </c>
      <c r="AV6" s="30" t="s">
        <v>258</v>
      </c>
      <c r="AW6" s="30" t="s">
        <v>259</v>
      </c>
      <c r="AX6" s="30" t="s">
        <v>260</v>
      </c>
      <c r="AY6" s="30" t="s">
        <v>261</v>
      </c>
      <c r="AZ6" s="30" t="s">
        <v>262</v>
      </c>
      <c r="BA6" s="30" t="s">
        <v>263</v>
      </c>
      <c r="BB6" s="29" t="s">
        <v>26</v>
      </c>
    </row>
    <row r="7" ht="17.25" customHeight="1">
      <c r="A7" s="38" t="s">
        <v>114</v>
      </c>
      <c r="B7" s="76" t="s">
        <v>132</v>
      </c>
      <c r="C7" s="12" t="s">
        <v>57</v>
      </c>
      <c r="D7" s="12" t="s">
        <v>58</v>
      </c>
      <c r="E7" s="12">
        <v>2352.0</v>
      </c>
      <c r="F7" s="32">
        <v>0.7</v>
      </c>
      <c r="G7" s="32">
        <v>0.5</v>
      </c>
      <c r="I7" s="1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C7" s="15" t="str">
        <f t="shared" ref="AC7:AC112" si="1">average(K7,N7,Q7,T7,W7,Z7,AA7)</f>
        <v>#DIV/0!</v>
      </c>
      <c r="AD7" s="15">
        <v>2.47</v>
      </c>
      <c r="AE7" s="15">
        <v>0.134</v>
      </c>
      <c r="AF7" s="15">
        <v>0.089</v>
      </c>
      <c r="AG7" s="15">
        <v>2.5</v>
      </c>
      <c r="AH7" s="15">
        <v>0.118</v>
      </c>
      <c r="AI7" s="15">
        <v>0.072</v>
      </c>
      <c r="AJ7" s="15">
        <v>1.96</v>
      </c>
      <c r="AK7" s="15">
        <v>0.106</v>
      </c>
      <c r="AL7" s="15">
        <v>0.065</v>
      </c>
      <c r="AM7" s="15">
        <v>2.04</v>
      </c>
      <c r="AN7" s="15">
        <v>0.134</v>
      </c>
      <c r="AO7" s="15">
        <v>0.083</v>
      </c>
      <c r="AP7" s="15">
        <v>2.4</v>
      </c>
      <c r="AQ7" s="15">
        <v>0.114</v>
      </c>
      <c r="AR7" s="15">
        <v>0.072</v>
      </c>
      <c r="AS7" s="9"/>
      <c r="AT7" s="9"/>
      <c r="AU7" s="9"/>
      <c r="AV7" s="9"/>
      <c r="AW7" s="9"/>
      <c r="AX7" s="9"/>
      <c r="AY7" s="9"/>
      <c r="AZ7" s="9"/>
      <c r="BA7" s="9">
        <f t="shared" ref="BA7:BA112" si="2">average(AD7,AG7,AJ7,AM7,AP7,AS7,AV7)</f>
        <v>2.274</v>
      </c>
      <c r="BB7" s="11"/>
    </row>
    <row r="8" ht="18.75" customHeight="1">
      <c r="A8" s="38" t="s">
        <v>114</v>
      </c>
      <c r="B8" s="76" t="s">
        <v>132</v>
      </c>
      <c r="C8" s="12" t="s">
        <v>57</v>
      </c>
      <c r="D8" s="12" t="s">
        <v>58</v>
      </c>
      <c r="E8" s="12">
        <v>2353.0</v>
      </c>
      <c r="F8" s="32">
        <v>0.6</v>
      </c>
      <c r="G8" s="32">
        <v>0.4</v>
      </c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C8" s="15" t="str">
        <f t="shared" si="1"/>
        <v>#DIV/0!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 t="str">
        <f t="shared" si="2"/>
        <v>#DIV/0!</v>
      </c>
      <c r="BB8" s="11"/>
    </row>
    <row r="9" ht="17.25" customHeight="1">
      <c r="A9" s="38" t="s">
        <v>114</v>
      </c>
      <c r="B9" s="76" t="s">
        <v>132</v>
      </c>
      <c r="C9" s="12" t="s">
        <v>57</v>
      </c>
      <c r="D9" s="12" t="s">
        <v>58</v>
      </c>
      <c r="E9" s="34">
        <v>2354.0</v>
      </c>
      <c r="F9" s="32">
        <v>0.2</v>
      </c>
      <c r="G9" s="32">
        <v>0.4</v>
      </c>
      <c r="H9" s="9" t="s">
        <v>63</v>
      </c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C9" s="15" t="str">
        <f t="shared" si="1"/>
        <v>#DIV/0!</v>
      </c>
      <c r="AD9" s="15">
        <v>1.78</v>
      </c>
      <c r="AE9" s="15">
        <v>0.263</v>
      </c>
      <c r="AF9" s="15">
        <v>0.155</v>
      </c>
      <c r="AG9" s="15">
        <v>0.962</v>
      </c>
      <c r="AH9" s="15">
        <v>0.238</v>
      </c>
      <c r="AI9" s="15">
        <v>0.14</v>
      </c>
      <c r="AJ9" s="15">
        <v>2.64</v>
      </c>
      <c r="AK9" s="15">
        <v>0.258</v>
      </c>
      <c r="AL9" s="15">
        <v>0.156</v>
      </c>
      <c r="AM9" s="15">
        <v>1.92</v>
      </c>
      <c r="AN9" s="15">
        <v>0.189</v>
      </c>
      <c r="AO9" s="15">
        <v>0.115</v>
      </c>
      <c r="AP9" s="15">
        <v>1.54</v>
      </c>
      <c r="AQ9" s="15">
        <v>0.27</v>
      </c>
      <c r="AR9" s="15">
        <v>0.165</v>
      </c>
      <c r="AS9" s="9"/>
      <c r="AT9" s="9"/>
      <c r="AU9" s="9"/>
      <c r="AV9" s="9"/>
      <c r="AW9" s="9"/>
      <c r="AX9" s="9"/>
      <c r="AY9" s="9"/>
      <c r="AZ9" s="9"/>
      <c r="BA9" s="9">
        <f t="shared" si="2"/>
        <v>1.7684</v>
      </c>
      <c r="BB9" s="11"/>
    </row>
    <row r="10" ht="17.25" customHeight="1">
      <c r="A10" s="38" t="s">
        <v>114</v>
      </c>
      <c r="B10" s="76" t="s">
        <v>132</v>
      </c>
      <c r="C10" s="12" t="s">
        <v>57</v>
      </c>
      <c r="D10" s="12" t="s">
        <v>64</v>
      </c>
      <c r="E10" s="12">
        <v>2355.0</v>
      </c>
      <c r="F10" s="32">
        <v>0.5</v>
      </c>
      <c r="G10" s="32">
        <v>0.6</v>
      </c>
      <c r="I10" s="14">
        <v>2.0</v>
      </c>
      <c r="J10" s="15">
        <v>2.0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C10" s="15" t="str">
        <f t="shared" si="1"/>
        <v>#DIV/0!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 t="str">
        <f t="shared" si="2"/>
        <v>#DIV/0!</v>
      </c>
      <c r="BB10" s="11"/>
    </row>
    <row r="11" ht="17.25" customHeight="1">
      <c r="A11" s="38" t="s">
        <v>114</v>
      </c>
      <c r="B11" s="76" t="s">
        <v>60</v>
      </c>
      <c r="C11" s="12" t="s">
        <v>57</v>
      </c>
      <c r="D11" s="12" t="s">
        <v>64</v>
      </c>
      <c r="E11" s="34" t="s">
        <v>65</v>
      </c>
      <c r="F11" s="32">
        <v>0.7</v>
      </c>
      <c r="G11" s="32">
        <v>0.1</v>
      </c>
      <c r="H11" s="9" t="s">
        <v>66</v>
      </c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5" t="str">
        <f t="shared" si="1"/>
        <v>#DIV/0!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 t="str">
        <f t="shared" si="2"/>
        <v>#DIV/0!</v>
      </c>
      <c r="BB11" s="11"/>
    </row>
    <row r="12" ht="17.25" customHeight="1">
      <c r="A12" s="38" t="s">
        <v>114</v>
      </c>
      <c r="B12" s="76" t="s">
        <v>132</v>
      </c>
      <c r="C12" s="12" t="s">
        <v>57</v>
      </c>
      <c r="D12" s="12" t="s">
        <v>64</v>
      </c>
      <c r="E12" s="12">
        <v>2356.0</v>
      </c>
      <c r="F12" s="32">
        <v>0.1</v>
      </c>
      <c r="G12" s="32">
        <v>0.05</v>
      </c>
      <c r="I12" s="14">
        <v>3.0</v>
      </c>
      <c r="J12" s="15">
        <v>2.0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15" t="str">
        <f t="shared" si="1"/>
        <v>#DIV/0!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 t="str">
        <f t="shared" si="2"/>
        <v>#DIV/0!</v>
      </c>
      <c r="BB12" s="11"/>
    </row>
    <row r="13" ht="17.25" customHeight="1">
      <c r="A13" s="38" t="s">
        <v>114</v>
      </c>
      <c r="B13" s="76" t="s">
        <v>132</v>
      </c>
      <c r="C13" s="12" t="s">
        <v>57</v>
      </c>
      <c r="D13" s="12" t="s">
        <v>64</v>
      </c>
      <c r="E13" s="12">
        <v>2357.0</v>
      </c>
      <c r="F13" s="32">
        <v>0.2</v>
      </c>
      <c r="G13" s="32">
        <v>0.1</v>
      </c>
      <c r="H13" s="9" t="s">
        <v>67</v>
      </c>
      <c r="I13" s="14">
        <v>2.0</v>
      </c>
      <c r="J13" s="15">
        <v>4.0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C13" s="15" t="str">
        <f t="shared" si="1"/>
        <v>#DIV/0!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 t="str">
        <f t="shared" si="2"/>
        <v>#DIV/0!</v>
      </c>
      <c r="BB13" s="11"/>
    </row>
    <row r="14" ht="17.25" customHeight="1">
      <c r="A14" s="38" t="s">
        <v>114</v>
      </c>
      <c r="B14" s="76" t="s">
        <v>60</v>
      </c>
      <c r="C14" s="12" t="s">
        <v>57</v>
      </c>
      <c r="D14" s="12" t="s">
        <v>64</v>
      </c>
      <c r="E14" s="34" t="s">
        <v>65</v>
      </c>
      <c r="F14" s="32">
        <v>0.8</v>
      </c>
      <c r="G14" s="32">
        <v>0.3</v>
      </c>
      <c r="H14" s="9" t="s">
        <v>68</v>
      </c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C14" s="15" t="str">
        <f t="shared" si="1"/>
        <v>#DIV/0!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 t="str">
        <f t="shared" si="2"/>
        <v>#DIV/0!</v>
      </c>
      <c r="BB14" s="11"/>
    </row>
    <row r="15" ht="17.25" customHeight="1">
      <c r="A15" s="38" t="s">
        <v>114</v>
      </c>
      <c r="B15" s="76" t="s">
        <v>132</v>
      </c>
      <c r="C15" s="12" t="s">
        <v>57</v>
      </c>
      <c r="D15" s="12" t="s">
        <v>64</v>
      </c>
      <c r="E15" s="12">
        <v>2358.0</v>
      </c>
      <c r="F15" s="32">
        <v>0.8</v>
      </c>
      <c r="G15" s="32">
        <v>0.3</v>
      </c>
      <c r="I15" s="14">
        <v>0.0</v>
      </c>
      <c r="J15" s="15">
        <v>3.0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C15" s="15" t="str">
        <f t="shared" si="1"/>
        <v>#DIV/0!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 t="str">
        <f t="shared" si="2"/>
        <v>#DIV/0!</v>
      </c>
      <c r="BB15" s="11"/>
    </row>
    <row r="16" ht="17.25" customHeight="1">
      <c r="A16" s="38" t="s">
        <v>114</v>
      </c>
      <c r="B16" s="76" t="s">
        <v>132</v>
      </c>
      <c r="C16" s="12" t="s">
        <v>57</v>
      </c>
      <c r="D16" s="12" t="s">
        <v>64</v>
      </c>
      <c r="E16" s="12">
        <v>2359.0</v>
      </c>
      <c r="F16" s="32">
        <v>0.8</v>
      </c>
      <c r="G16" s="32">
        <v>0.1</v>
      </c>
      <c r="H16" s="12"/>
      <c r="I16" s="14">
        <v>0.0</v>
      </c>
      <c r="J16" s="15">
        <v>3.0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C16" s="15" t="str">
        <f t="shared" si="1"/>
        <v>#DIV/0!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 t="str">
        <f t="shared" si="2"/>
        <v>#DIV/0!</v>
      </c>
      <c r="BB16" s="11"/>
    </row>
    <row r="17" ht="17.25" customHeight="1">
      <c r="A17" s="38" t="s">
        <v>114</v>
      </c>
      <c r="B17" s="76" t="s">
        <v>60</v>
      </c>
      <c r="C17" s="12" t="s">
        <v>57</v>
      </c>
      <c r="D17" s="12" t="s">
        <v>64</v>
      </c>
      <c r="E17" s="34" t="s">
        <v>65</v>
      </c>
      <c r="F17" s="32">
        <v>0.6</v>
      </c>
      <c r="G17" s="32">
        <v>0.1</v>
      </c>
      <c r="H17" s="9" t="s">
        <v>66</v>
      </c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C17" s="15" t="str">
        <f t="shared" si="1"/>
        <v>#DIV/0!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 t="str">
        <f t="shared" si="2"/>
        <v>#DIV/0!</v>
      </c>
      <c r="BB17" s="11"/>
    </row>
    <row r="18" ht="17.25" customHeight="1">
      <c r="A18" s="38" t="s">
        <v>114</v>
      </c>
      <c r="B18" s="76" t="s">
        <v>132</v>
      </c>
      <c r="C18" s="12" t="s">
        <v>57</v>
      </c>
      <c r="D18" s="12" t="s">
        <v>64</v>
      </c>
      <c r="E18" s="12">
        <v>2360.0</v>
      </c>
      <c r="F18" s="32">
        <v>0.7</v>
      </c>
      <c r="G18" s="32">
        <v>0.4</v>
      </c>
      <c r="I18" s="14">
        <v>0.0</v>
      </c>
      <c r="J18" s="15">
        <v>5.0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C18" s="15" t="str">
        <f t="shared" si="1"/>
        <v>#DIV/0!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 t="str">
        <f t="shared" si="2"/>
        <v>#DIV/0!</v>
      </c>
      <c r="BB18" s="11"/>
    </row>
    <row r="19" ht="17.25" customHeight="1">
      <c r="A19" s="38" t="s">
        <v>114</v>
      </c>
      <c r="B19" s="76" t="s">
        <v>132</v>
      </c>
      <c r="C19" s="12" t="s">
        <v>57</v>
      </c>
      <c r="D19" s="12" t="s">
        <v>64</v>
      </c>
      <c r="E19" s="12">
        <v>2361.0</v>
      </c>
      <c r="F19" s="32">
        <v>0.8</v>
      </c>
      <c r="G19" s="32">
        <v>0.1</v>
      </c>
      <c r="H19" s="12"/>
      <c r="I19" s="14">
        <v>1.0</v>
      </c>
      <c r="J19" s="15">
        <v>2.0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C19" s="15" t="str">
        <f t="shared" si="1"/>
        <v>#DIV/0!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 t="str">
        <f t="shared" si="2"/>
        <v>#DIV/0!</v>
      </c>
      <c r="BB19" s="11"/>
    </row>
    <row r="20" ht="17.25" customHeight="1">
      <c r="A20" s="38" t="s">
        <v>114</v>
      </c>
      <c r="B20" s="76" t="s">
        <v>60</v>
      </c>
      <c r="C20" s="12" t="s">
        <v>57</v>
      </c>
      <c r="D20" s="12" t="s">
        <v>64</v>
      </c>
      <c r="E20" s="34" t="s">
        <v>65</v>
      </c>
      <c r="F20" s="32">
        <v>0.7</v>
      </c>
      <c r="G20" s="32">
        <v>0.4</v>
      </c>
      <c r="H20" s="9" t="s">
        <v>66</v>
      </c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C20" s="15" t="str">
        <f t="shared" si="1"/>
        <v>#DIV/0!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 t="str">
        <f t="shared" si="2"/>
        <v>#DIV/0!</v>
      </c>
      <c r="BB20" s="11"/>
    </row>
    <row r="21" ht="17.25" customHeight="1">
      <c r="A21" s="38" t="s">
        <v>114</v>
      </c>
      <c r="B21" s="76" t="s">
        <v>132</v>
      </c>
      <c r="C21" s="12" t="s">
        <v>57</v>
      </c>
      <c r="D21" s="12" t="s">
        <v>64</v>
      </c>
      <c r="E21" s="12">
        <v>2362.0</v>
      </c>
      <c r="F21" s="32">
        <v>0.7</v>
      </c>
      <c r="G21" s="32">
        <v>0.3</v>
      </c>
      <c r="H21" s="9" t="s">
        <v>69</v>
      </c>
      <c r="I21" s="14">
        <v>1.0</v>
      </c>
      <c r="J21" s="15">
        <v>6.0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C21" s="15" t="str">
        <f t="shared" si="1"/>
        <v>#DIV/0!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 t="str">
        <f t="shared" si="2"/>
        <v>#DIV/0!</v>
      </c>
      <c r="BB21" s="11"/>
    </row>
    <row r="22" ht="17.25" customHeight="1">
      <c r="A22" s="38" t="s">
        <v>114</v>
      </c>
      <c r="B22" s="76" t="s">
        <v>132</v>
      </c>
      <c r="C22" s="12" t="s">
        <v>57</v>
      </c>
      <c r="D22" s="12" t="s">
        <v>64</v>
      </c>
      <c r="E22" s="12">
        <v>2363.0</v>
      </c>
      <c r="F22" s="32">
        <v>0.8</v>
      </c>
      <c r="G22" s="32">
        <v>0.3</v>
      </c>
      <c r="I22" s="14">
        <v>2.0</v>
      </c>
      <c r="J22" s="15">
        <v>2.0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C22" s="15" t="str">
        <f t="shared" si="1"/>
        <v>#DIV/0!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 t="str">
        <f t="shared" si="2"/>
        <v>#DIV/0!</v>
      </c>
      <c r="BB22" s="11"/>
    </row>
    <row r="23" ht="17.25" customHeight="1">
      <c r="A23" s="38" t="s">
        <v>114</v>
      </c>
      <c r="B23" s="76" t="s">
        <v>132</v>
      </c>
      <c r="C23" s="12" t="s">
        <v>57</v>
      </c>
      <c r="D23" s="12" t="s">
        <v>64</v>
      </c>
      <c r="E23" s="12">
        <v>2364.0</v>
      </c>
      <c r="F23" s="32">
        <v>0.6</v>
      </c>
      <c r="G23" s="32">
        <v>0.4</v>
      </c>
      <c r="I23" s="14">
        <v>2.0</v>
      </c>
      <c r="J23" s="15">
        <v>1.0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C23" s="15" t="str">
        <f t="shared" si="1"/>
        <v>#DIV/0!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 t="str">
        <f t="shared" si="2"/>
        <v>#DIV/0!</v>
      </c>
      <c r="BB23" s="11"/>
    </row>
    <row r="24" ht="17.25" customHeight="1">
      <c r="A24" s="38" t="s">
        <v>114</v>
      </c>
      <c r="B24" s="76" t="s">
        <v>132</v>
      </c>
      <c r="C24" s="12" t="s">
        <v>57</v>
      </c>
      <c r="D24" s="12" t="s">
        <v>64</v>
      </c>
      <c r="E24" s="12">
        <v>2365.0</v>
      </c>
      <c r="F24" s="32">
        <v>0.8</v>
      </c>
      <c r="G24" s="32">
        <v>0.3</v>
      </c>
      <c r="I24" s="14">
        <v>1.0</v>
      </c>
      <c r="J24" s="15">
        <v>3.0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C24" s="15" t="str">
        <f t="shared" si="1"/>
        <v>#DIV/0!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 t="str">
        <f t="shared" si="2"/>
        <v>#DIV/0!</v>
      </c>
      <c r="BB24" s="11"/>
    </row>
    <row r="25" ht="17.25" customHeight="1">
      <c r="A25" s="38" t="s">
        <v>114</v>
      </c>
      <c r="B25" s="76" t="s">
        <v>132</v>
      </c>
      <c r="C25" s="12" t="s">
        <v>57</v>
      </c>
      <c r="D25" s="12" t="s">
        <v>64</v>
      </c>
      <c r="E25" s="12">
        <v>2366.0</v>
      </c>
      <c r="F25" s="32">
        <v>0.7</v>
      </c>
      <c r="G25" s="32">
        <v>0.3</v>
      </c>
      <c r="I25" s="14">
        <v>1.0</v>
      </c>
      <c r="J25" s="15">
        <v>2.0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 t="str">
        <f t="shared" si="1"/>
        <v>#DIV/0!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 t="str">
        <f t="shared" si="2"/>
        <v>#DIV/0!</v>
      </c>
      <c r="BB25" s="11"/>
    </row>
    <row r="26" ht="17.25" customHeight="1">
      <c r="A26" s="38" t="s">
        <v>114</v>
      </c>
      <c r="B26" s="76" t="s">
        <v>60</v>
      </c>
      <c r="C26" s="12" t="s">
        <v>57</v>
      </c>
      <c r="D26" s="12" t="s">
        <v>64</v>
      </c>
      <c r="E26" s="34" t="s">
        <v>65</v>
      </c>
      <c r="F26" s="32">
        <v>0.7</v>
      </c>
      <c r="G26" s="32">
        <v>0.4</v>
      </c>
      <c r="H26" s="9" t="s">
        <v>66</v>
      </c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C26" s="15" t="str">
        <f t="shared" si="1"/>
        <v>#DIV/0!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 t="str">
        <f t="shared" si="2"/>
        <v>#DIV/0!</v>
      </c>
      <c r="BB26" s="11"/>
    </row>
    <row r="27" ht="17.25" customHeight="1">
      <c r="A27" s="38" t="s">
        <v>114</v>
      </c>
      <c r="B27" s="76" t="s">
        <v>132</v>
      </c>
      <c r="C27" s="12" t="s">
        <v>57</v>
      </c>
      <c r="D27" s="12" t="s">
        <v>64</v>
      </c>
      <c r="E27" s="12">
        <v>2367.0</v>
      </c>
      <c r="F27" s="32">
        <v>0.5</v>
      </c>
      <c r="G27" s="32">
        <v>0.3</v>
      </c>
      <c r="I27" s="14">
        <v>1.0</v>
      </c>
      <c r="J27" s="15">
        <v>1.0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C27" s="15" t="str">
        <f t="shared" si="1"/>
        <v>#DIV/0!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 t="str">
        <f t="shared" si="2"/>
        <v>#DIV/0!</v>
      </c>
      <c r="BB27" s="11"/>
    </row>
    <row r="28" ht="17.25" customHeight="1">
      <c r="A28" s="38" t="s">
        <v>114</v>
      </c>
      <c r="B28" s="76" t="s">
        <v>60</v>
      </c>
      <c r="C28" s="12" t="s">
        <v>57</v>
      </c>
      <c r="D28" s="12" t="s">
        <v>64</v>
      </c>
      <c r="E28" s="34" t="s">
        <v>65</v>
      </c>
      <c r="F28" s="32">
        <v>0.7</v>
      </c>
      <c r="G28" s="32">
        <v>0.4</v>
      </c>
      <c r="H28" s="9" t="s">
        <v>66</v>
      </c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C28" s="15" t="str">
        <f t="shared" si="1"/>
        <v>#DIV/0!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 t="str">
        <f t="shared" si="2"/>
        <v>#DIV/0!</v>
      </c>
      <c r="BB28" s="11"/>
    </row>
    <row r="29" ht="17.25" customHeight="1">
      <c r="A29" s="38" t="s">
        <v>114</v>
      </c>
      <c r="B29" s="76" t="s">
        <v>60</v>
      </c>
      <c r="C29" s="12" t="s">
        <v>57</v>
      </c>
      <c r="D29" s="12" t="s">
        <v>64</v>
      </c>
      <c r="E29" s="34" t="s">
        <v>65</v>
      </c>
      <c r="F29" s="32">
        <v>0.05</v>
      </c>
      <c r="G29" s="32">
        <v>0.1</v>
      </c>
      <c r="H29" s="9" t="s">
        <v>66</v>
      </c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C29" s="15" t="str">
        <f t="shared" si="1"/>
        <v>#DIV/0!</v>
      </c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 t="str">
        <f t="shared" si="2"/>
        <v>#DIV/0!</v>
      </c>
      <c r="BB29" s="11"/>
    </row>
    <row r="30" ht="17.25" customHeight="1">
      <c r="A30" s="38" t="s">
        <v>114</v>
      </c>
      <c r="B30" s="76" t="s">
        <v>132</v>
      </c>
      <c r="C30" s="12" t="s">
        <v>57</v>
      </c>
      <c r="D30" s="12" t="s">
        <v>64</v>
      </c>
      <c r="E30" s="12">
        <v>2369.0</v>
      </c>
      <c r="F30" s="32">
        <v>0.5</v>
      </c>
      <c r="G30" s="32">
        <v>0.3</v>
      </c>
      <c r="I30" s="14">
        <v>2.0</v>
      </c>
      <c r="J30" s="15">
        <v>0.0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C30" s="15" t="str">
        <f t="shared" si="1"/>
        <v>#DIV/0!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 t="str">
        <f t="shared" si="2"/>
        <v>#DIV/0!</v>
      </c>
      <c r="BB30" s="11"/>
    </row>
    <row r="31" ht="17.25" customHeight="1">
      <c r="A31" s="38" t="s">
        <v>114</v>
      </c>
      <c r="B31" s="76" t="s">
        <v>132</v>
      </c>
      <c r="C31" s="38" t="s">
        <v>70</v>
      </c>
      <c r="D31" s="38" t="s">
        <v>58</v>
      </c>
      <c r="E31" s="38">
        <v>2376.0</v>
      </c>
      <c r="F31" s="32"/>
      <c r="G31" s="32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C31" s="15" t="str">
        <f t="shared" si="1"/>
        <v>#DIV/0!</v>
      </c>
      <c r="AD31" s="15">
        <v>2.19</v>
      </c>
      <c r="AE31" s="15">
        <v>0.209</v>
      </c>
      <c r="AF31" s="15">
        <v>0.124</v>
      </c>
      <c r="AG31" s="15">
        <v>1.73</v>
      </c>
      <c r="AH31" s="15">
        <v>0.193</v>
      </c>
      <c r="AI31" s="15">
        <v>0.114</v>
      </c>
      <c r="AJ31" s="9">
        <f>average(1.4,2)</f>
        <v>1.7</v>
      </c>
      <c r="AK31" s="15">
        <v>0.165</v>
      </c>
      <c r="AL31" s="15">
        <v>0.098</v>
      </c>
      <c r="AM31" s="15">
        <v>1.65</v>
      </c>
      <c r="AN31" s="15">
        <v>0.156</v>
      </c>
      <c r="AO31" s="15">
        <v>0.091</v>
      </c>
      <c r="AP31" s="9">
        <f>average(1.71,1.45)</f>
        <v>1.58</v>
      </c>
      <c r="AQ31" s="15">
        <v>0.312</v>
      </c>
      <c r="AR31" s="15">
        <v>0.184</v>
      </c>
      <c r="AS31" s="15">
        <v>1.3</v>
      </c>
      <c r="AT31" s="9"/>
      <c r="AU31" s="9"/>
      <c r="AV31" s="9"/>
      <c r="AW31" s="9"/>
      <c r="AX31" s="9"/>
      <c r="AY31" s="9"/>
      <c r="AZ31" s="9"/>
      <c r="BA31" s="9">
        <f t="shared" si="2"/>
        <v>1.691666667</v>
      </c>
      <c r="BB31" s="16" t="s">
        <v>71</v>
      </c>
    </row>
    <row r="32" ht="17.25" customHeight="1">
      <c r="A32" s="38" t="s">
        <v>114</v>
      </c>
      <c r="B32" s="76" t="s">
        <v>132</v>
      </c>
      <c r="C32" s="38" t="s">
        <v>70</v>
      </c>
      <c r="D32" s="38" t="s">
        <v>58</v>
      </c>
      <c r="E32" s="38">
        <v>2377.0</v>
      </c>
      <c r="F32" s="32"/>
      <c r="G32" s="32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C32" s="15" t="str">
        <f t="shared" si="1"/>
        <v>#DIV/0!</v>
      </c>
      <c r="AD32" s="15">
        <v>2.18</v>
      </c>
      <c r="AE32" s="15">
        <v>0.321</v>
      </c>
      <c r="AF32" s="15">
        <v>0.19</v>
      </c>
      <c r="AG32" s="15">
        <v>2.71</v>
      </c>
      <c r="AH32" s="15">
        <v>0.233</v>
      </c>
      <c r="AI32" s="15">
        <v>0.141</v>
      </c>
      <c r="AJ32" s="15">
        <v>1.7</v>
      </c>
      <c r="AK32" s="15">
        <v>0.254</v>
      </c>
      <c r="AL32" s="15">
        <v>0.157</v>
      </c>
      <c r="AM32" s="15">
        <v>1.64</v>
      </c>
      <c r="AN32" s="15">
        <v>0.294</v>
      </c>
      <c r="AO32" s="15">
        <v>0.168</v>
      </c>
      <c r="AP32" s="15">
        <v>2.51</v>
      </c>
      <c r="AQ32" s="15">
        <v>0.176</v>
      </c>
      <c r="AR32" s="15">
        <v>0.105</v>
      </c>
      <c r="AS32" s="15">
        <v>2.1</v>
      </c>
      <c r="AT32" s="9"/>
      <c r="AU32" s="9"/>
      <c r="AV32" s="9"/>
      <c r="AW32" s="9"/>
      <c r="AX32" s="9"/>
      <c r="AY32" s="9"/>
      <c r="AZ32" s="9"/>
      <c r="BA32" s="9">
        <f t="shared" si="2"/>
        <v>2.14</v>
      </c>
      <c r="BB32" s="16" t="s">
        <v>72</v>
      </c>
    </row>
    <row r="33" ht="17.25" customHeight="1">
      <c r="A33" s="38" t="s">
        <v>114</v>
      </c>
      <c r="B33" s="76" t="s">
        <v>132</v>
      </c>
      <c r="C33" s="38" t="s">
        <v>70</v>
      </c>
      <c r="D33" s="38" t="s">
        <v>64</v>
      </c>
      <c r="E33" s="38">
        <v>2378.0</v>
      </c>
      <c r="F33" s="32"/>
      <c r="G33" s="32"/>
      <c r="I33" s="14">
        <v>0.0</v>
      </c>
      <c r="J33" s="15">
        <v>6.0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C33" s="15" t="str">
        <f t="shared" si="1"/>
        <v>#DIV/0!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 t="str">
        <f t="shared" si="2"/>
        <v>#DIV/0!</v>
      </c>
      <c r="BB33" s="16" t="s">
        <v>72</v>
      </c>
    </row>
    <row r="34" ht="17.25" customHeight="1">
      <c r="A34" s="38" t="s">
        <v>114</v>
      </c>
      <c r="B34" s="76" t="s">
        <v>132</v>
      </c>
      <c r="C34" s="38" t="s">
        <v>70</v>
      </c>
      <c r="D34" s="38" t="s">
        <v>64</v>
      </c>
      <c r="E34" s="38">
        <v>2379.0</v>
      </c>
      <c r="F34" s="32"/>
      <c r="G34" s="32"/>
      <c r="I34" s="14">
        <v>0.0</v>
      </c>
      <c r="J34" s="15">
        <v>7.0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C34" s="15" t="str">
        <f t="shared" si="1"/>
        <v>#DIV/0!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 t="str">
        <f t="shared" si="2"/>
        <v>#DIV/0!</v>
      </c>
      <c r="BB34" s="16" t="s">
        <v>72</v>
      </c>
    </row>
    <row r="35" ht="17.25" customHeight="1">
      <c r="A35" s="38" t="s">
        <v>114</v>
      </c>
      <c r="B35" s="76" t="s">
        <v>132</v>
      </c>
      <c r="C35" s="38" t="s">
        <v>70</v>
      </c>
      <c r="D35" s="38" t="s">
        <v>58</v>
      </c>
      <c r="E35" s="38">
        <v>2380.0</v>
      </c>
      <c r="F35" s="32"/>
      <c r="G35" s="32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C35" s="15" t="str">
        <f t="shared" si="1"/>
        <v>#DIV/0!</v>
      </c>
      <c r="AD35" s="15">
        <v>1.66</v>
      </c>
      <c r="AE35" s="15">
        <v>0.217</v>
      </c>
      <c r="AF35" s="15">
        <v>0.131</v>
      </c>
      <c r="AG35" s="15">
        <v>1.65</v>
      </c>
      <c r="AH35" s="15">
        <v>0.16</v>
      </c>
      <c r="AI35" s="15">
        <v>0.097</v>
      </c>
      <c r="AJ35" s="15">
        <v>1.88</v>
      </c>
      <c r="AK35" s="15">
        <v>0.174</v>
      </c>
      <c r="AL35" s="15">
        <v>0.105</v>
      </c>
      <c r="AM35" s="15">
        <v>2.27</v>
      </c>
      <c r="AN35" s="15">
        <v>0.221</v>
      </c>
      <c r="AO35" s="15">
        <v>0.131</v>
      </c>
      <c r="AP35" s="9"/>
      <c r="AQ35" s="15">
        <v>0.236</v>
      </c>
      <c r="AR35" s="15">
        <v>0.145</v>
      </c>
      <c r="AS35" s="9"/>
      <c r="AT35" s="9"/>
      <c r="AU35" s="9"/>
      <c r="AV35" s="9"/>
      <c r="AW35" s="9"/>
      <c r="AX35" s="9"/>
      <c r="AY35" s="9"/>
      <c r="AZ35" s="9"/>
      <c r="BA35" s="9">
        <f t="shared" si="2"/>
        <v>1.865</v>
      </c>
      <c r="BB35" s="11"/>
    </row>
    <row r="36" ht="17.25" customHeight="1">
      <c r="A36" s="38" t="s">
        <v>114</v>
      </c>
      <c r="B36" s="76" t="s">
        <v>133</v>
      </c>
      <c r="C36" s="12" t="s">
        <v>74</v>
      </c>
      <c r="D36" s="12" t="s">
        <v>64</v>
      </c>
      <c r="E36" s="12">
        <v>2337.0</v>
      </c>
      <c r="F36" s="32">
        <v>0.5</v>
      </c>
      <c r="G36" s="32">
        <v>0.5</v>
      </c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C36" s="15" t="str">
        <f t="shared" si="1"/>
        <v>#DIV/0!</v>
      </c>
      <c r="AD36" s="9"/>
      <c r="AE36" s="15"/>
      <c r="AF36" s="15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 t="str">
        <f t="shared" si="2"/>
        <v>#DIV/0!</v>
      </c>
      <c r="BB36" s="11"/>
    </row>
    <row r="37" ht="17.25" customHeight="1">
      <c r="A37" s="38" t="s">
        <v>114</v>
      </c>
      <c r="B37" s="76" t="s">
        <v>133</v>
      </c>
      <c r="C37" s="12" t="s">
        <v>74</v>
      </c>
      <c r="D37" s="12" t="s">
        <v>64</v>
      </c>
      <c r="E37" s="12">
        <v>2338.0</v>
      </c>
      <c r="F37" s="32">
        <v>0.6</v>
      </c>
      <c r="G37" s="32">
        <v>0.3</v>
      </c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 t="str">
        <f t="shared" si="1"/>
        <v>#DIV/0!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 t="str">
        <f t="shared" si="2"/>
        <v>#DIV/0!</v>
      </c>
      <c r="BB37" s="11"/>
    </row>
    <row r="38" ht="17.25" customHeight="1">
      <c r="A38" s="38" t="s">
        <v>114</v>
      </c>
      <c r="B38" s="76" t="s">
        <v>133</v>
      </c>
      <c r="C38" s="12" t="s">
        <v>74</v>
      </c>
      <c r="D38" s="12" t="s">
        <v>64</v>
      </c>
      <c r="E38" s="12">
        <v>2339.0</v>
      </c>
      <c r="F38" s="32">
        <v>0.3</v>
      </c>
      <c r="G38" s="32">
        <v>0.4</v>
      </c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C38" s="15" t="str">
        <f t="shared" si="1"/>
        <v>#DIV/0!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 t="str">
        <f t="shared" si="2"/>
        <v>#DIV/0!</v>
      </c>
      <c r="BB38" s="11"/>
    </row>
    <row r="39" ht="17.25" customHeight="1">
      <c r="A39" s="38" t="s">
        <v>114</v>
      </c>
      <c r="B39" s="76" t="s">
        <v>133</v>
      </c>
      <c r="C39" s="12" t="s">
        <v>74</v>
      </c>
      <c r="D39" s="12" t="s">
        <v>64</v>
      </c>
      <c r="E39" s="12">
        <v>2340.0</v>
      </c>
      <c r="F39" s="32">
        <v>0.7</v>
      </c>
      <c r="G39" s="32">
        <v>0.3</v>
      </c>
      <c r="H39" s="12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C39" s="15" t="str">
        <f t="shared" si="1"/>
        <v>#DIV/0!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 t="str">
        <f t="shared" si="2"/>
        <v>#DIV/0!</v>
      </c>
      <c r="BB39" s="11"/>
    </row>
    <row r="40" ht="17.25" customHeight="1">
      <c r="A40" s="38" t="s">
        <v>114</v>
      </c>
      <c r="B40" s="76" t="s">
        <v>133</v>
      </c>
      <c r="C40" s="12" t="s">
        <v>74</v>
      </c>
      <c r="D40" s="12" t="s">
        <v>64</v>
      </c>
      <c r="E40" s="12">
        <v>2341.0</v>
      </c>
      <c r="F40" s="32">
        <v>0.5</v>
      </c>
      <c r="G40" s="32">
        <v>0.4</v>
      </c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C40" s="15" t="str">
        <f t="shared" si="1"/>
        <v>#DIV/0!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 t="str">
        <f t="shared" si="2"/>
        <v>#DIV/0!</v>
      </c>
      <c r="BB40" s="11"/>
    </row>
    <row r="41" ht="17.25" customHeight="1">
      <c r="A41" s="38" t="s">
        <v>114</v>
      </c>
      <c r="B41" s="76" t="s">
        <v>133</v>
      </c>
      <c r="C41" s="12" t="s">
        <v>74</v>
      </c>
      <c r="D41" s="12" t="s">
        <v>64</v>
      </c>
      <c r="E41" s="12">
        <v>2342.0</v>
      </c>
      <c r="F41" s="32">
        <v>0.5</v>
      </c>
      <c r="G41" s="32">
        <v>0.5</v>
      </c>
      <c r="H41" s="12" t="s">
        <v>76</v>
      </c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C41" s="15" t="str">
        <f t="shared" si="1"/>
        <v>#DIV/0!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 t="str">
        <f t="shared" si="2"/>
        <v>#DIV/0!</v>
      </c>
      <c r="BB41" s="11"/>
    </row>
    <row r="42" ht="17.25" customHeight="1">
      <c r="A42" s="38" t="s">
        <v>114</v>
      </c>
      <c r="B42" s="76" t="s">
        <v>133</v>
      </c>
      <c r="C42" s="12" t="s">
        <v>74</v>
      </c>
      <c r="D42" s="12" t="s">
        <v>64</v>
      </c>
      <c r="E42" s="12">
        <v>2343.0</v>
      </c>
      <c r="F42" s="32">
        <v>0.5</v>
      </c>
      <c r="G42" s="32">
        <v>0.6</v>
      </c>
      <c r="I42" s="14">
        <v>1.0</v>
      </c>
      <c r="J42" s="15">
        <v>2.0</v>
      </c>
      <c r="K42" s="15">
        <v>1.2</v>
      </c>
      <c r="L42" s="15">
        <v>0.146</v>
      </c>
      <c r="M42" s="15">
        <v>0.078</v>
      </c>
      <c r="N42" s="15">
        <v>1.1</v>
      </c>
      <c r="O42" s="15">
        <v>0.076</v>
      </c>
      <c r="P42" s="15">
        <v>0.043</v>
      </c>
      <c r="Q42" s="15">
        <v>1.1</v>
      </c>
      <c r="R42" s="15">
        <v>0.086</v>
      </c>
      <c r="S42" s="15">
        <v>0.047</v>
      </c>
      <c r="T42" s="9"/>
      <c r="U42" s="15">
        <v>0.072</v>
      </c>
      <c r="V42" s="15">
        <v>0.04</v>
      </c>
      <c r="W42" s="9"/>
      <c r="X42" s="15">
        <v>0.115</v>
      </c>
      <c r="Y42" s="15">
        <v>0.065</v>
      </c>
      <c r="Z42" s="9"/>
      <c r="AC42" s="15">
        <f t="shared" si="1"/>
        <v>1.133333333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 t="str">
        <f t="shared" si="2"/>
        <v>#DIV/0!</v>
      </c>
      <c r="BB42" s="16" t="s">
        <v>77</v>
      </c>
    </row>
    <row r="43" ht="17.25" customHeight="1">
      <c r="A43" s="38" t="s">
        <v>114</v>
      </c>
      <c r="B43" s="76" t="s">
        <v>60</v>
      </c>
      <c r="C43" s="41" t="s">
        <v>74</v>
      </c>
      <c r="D43" s="41" t="s">
        <v>64</v>
      </c>
      <c r="E43" s="41" t="s">
        <v>78</v>
      </c>
      <c r="F43" s="47">
        <v>0.3</v>
      </c>
      <c r="G43" s="47">
        <v>0.2</v>
      </c>
      <c r="H43" s="48" t="s">
        <v>79</v>
      </c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C43" s="15" t="str">
        <f t="shared" si="1"/>
        <v>#DIV/0!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 t="str">
        <f t="shared" si="2"/>
        <v>#DIV/0!</v>
      </c>
      <c r="BB43" s="11"/>
    </row>
    <row r="44" ht="17.25" customHeight="1">
      <c r="A44" s="38" t="s">
        <v>114</v>
      </c>
      <c r="B44" s="76" t="s">
        <v>133</v>
      </c>
      <c r="C44" s="12" t="s">
        <v>74</v>
      </c>
      <c r="D44" s="12" t="s">
        <v>64</v>
      </c>
      <c r="E44" s="12">
        <v>2344.0</v>
      </c>
      <c r="F44" s="32">
        <v>0.4</v>
      </c>
      <c r="G44" s="32">
        <v>0.5</v>
      </c>
      <c r="I44" s="10"/>
      <c r="J44" s="9"/>
      <c r="K44" s="15">
        <v>1.47</v>
      </c>
      <c r="L44" s="15"/>
      <c r="M44" s="15"/>
      <c r="N44" s="15">
        <v>1.65</v>
      </c>
      <c r="O44" s="15"/>
      <c r="P44" s="15"/>
      <c r="Q44" s="15">
        <v>1.47</v>
      </c>
      <c r="R44" s="15"/>
      <c r="S44" s="15"/>
      <c r="T44" s="15">
        <v>1.14</v>
      </c>
      <c r="U44" s="15"/>
      <c r="V44" s="15"/>
      <c r="W44" s="15">
        <v>1.34</v>
      </c>
      <c r="X44" s="9"/>
      <c r="Y44" s="9"/>
      <c r="Z44" s="9"/>
      <c r="AC44" s="15">
        <f t="shared" si="1"/>
        <v>1.414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 t="str">
        <f t="shared" si="2"/>
        <v>#DIV/0!</v>
      </c>
      <c r="BB44" s="11"/>
    </row>
    <row r="45" ht="17.25" customHeight="1">
      <c r="A45" s="38" t="s">
        <v>114</v>
      </c>
      <c r="B45" s="76" t="s">
        <v>60</v>
      </c>
      <c r="C45" s="41" t="s">
        <v>74</v>
      </c>
      <c r="D45" s="41" t="s">
        <v>58</v>
      </c>
      <c r="E45" s="41" t="s">
        <v>78</v>
      </c>
      <c r="F45" s="47">
        <v>0.7</v>
      </c>
      <c r="G45" s="47">
        <v>0.4</v>
      </c>
      <c r="H45" s="41" t="s">
        <v>80</v>
      </c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C45" s="15" t="str">
        <f t="shared" si="1"/>
        <v>#DIV/0!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 t="str">
        <f t="shared" si="2"/>
        <v>#DIV/0!</v>
      </c>
      <c r="BB45" s="11"/>
    </row>
    <row r="46" ht="17.25" customHeight="1">
      <c r="A46" s="38" t="s">
        <v>114</v>
      </c>
      <c r="B46" s="76" t="s">
        <v>133</v>
      </c>
      <c r="C46" s="12" t="s">
        <v>74</v>
      </c>
      <c r="D46" s="12" t="s">
        <v>58</v>
      </c>
      <c r="E46" s="34">
        <v>2345.0</v>
      </c>
      <c r="F46" s="32">
        <v>0.2</v>
      </c>
      <c r="G46" s="32">
        <v>0.2</v>
      </c>
      <c r="H46" s="9" t="s">
        <v>81</v>
      </c>
      <c r="I46" s="10"/>
      <c r="J46" s="9"/>
      <c r="K46" s="15">
        <v>0.564</v>
      </c>
      <c r="L46" s="15"/>
      <c r="M46" s="15"/>
      <c r="N46" s="15">
        <v>0.62</v>
      </c>
      <c r="O46" s="15"/>
      <c r="P46" s="15"/>
      <c r="Q46" s="15">
        <v>0.45</v>
      </c>
      <c r="R46" s="15"/>
      <c r="S46" s="15"/>
      <c r="T46" s="15">
        <v>0.5</v>
      </c>
      <c r="U46" s="15"/>
      <c r="V46" s="15"/>
      <c r="W46" s="15"/>
      <c r="X46" s="15"/>
      <c r="Y46" s="15"/>
      <c r="Z46" s="15"/>
      <c r="AC46" s="15">
        <f t="shared" si="1"/>
        <v>0.5335</v>
      </c>
      <c r="AD46" s="15">
        <v>1.88</v>
      </c>
      <c r="AE46" s="15">
        <v>0.185</v>
      </c>
      <c r="AF46" s="15">
        <v>0.106</v>
      </c>
      <c r="AG46" s="15">
        <v>1.83</v>
      </c>
      <c r="AH46" s="15">
        <v>0.211</v>
      </c>
      <c r="AI46" s="15">
        <v>0.122</v>
      </c>
      <c r="AJ46" s="15">
        <v>1.04</v>
      </c>
      <c r="AK46" s="15">
        <v>0.206</v>
      </c>
      <c r="AL46" s="15">
        <v>0.117</v>
      </c>
      <c r="AM46" s="15">
        <v>1.77</v>
      </c>
      <c r="AN46" s="15">
        <v>0.201</v>
      </c>
      <c r="AO46" s="15">
        <v>0.118</v>
      </c>
      <c r="AP46" s="9"/>
      <c r="AQ46" s="15">
        <v>0.206</v>
      </c>
      <c r="AR46" s="15">
        <v>0.119</v>
      </c>
      <c r="AS46" s="9"/>
      <c r="AT46" s="9"/>
      <c r="AU46" s="9"/>
      <c r="AV46" s="9"/>
      <c r="AW46" s="9"/>
      <c r="AX46" s="9"/>
      <c r="AY46" s="9"/>
      <c r="AZ46" s="9"/>
      <c r="BA46" s="9">
        <f t="shared" si="2"/>
        <v>1.63</v>
      </c>
      <c r="BB46" s="11"/>
    </row>
    <row r="47" ht="17.25" customHeight="1">
      <c r="A47" s="38" t="s">
        <v>114</v>
      </c>
      <c r="B47" s="76" t="s">
        <v>133</v>
      </c>
      <c r="C47" s="12" t="s">
        <v>74</v>
      </c>
      <c r="D47" s="12" t="s">
        <v>64</v>
      </c>
      <c r="E47" s="12">
        <v>2346.0</v>
      </c>
      <c r="F47" s="32">
        <v>0.7</v>
      </c>
      <c r="G47" s="32">
        <v>0.4</v>
      </c>
      <c r="I47" s="14">
        <v>3.0</v>
      </c>
      <c r="J47" s="15">
        <v>0.0</v>
      </c>
      <c r="K47" s="9">
        <f>average(0.96,1.3)</f>
        <v>1.13</v>
      </c>
      <c r="L47" s="9"/>
      <c r="M47" s="9"/>
      <c r="N47" s="9">
        <f>average(0.78,1.09)</f>
        <v>0.935</v>
      </c>
      <c r="O47" s="15"/>
      <c r="P47" s="15"/>
      <c r="Q47" s="15">
        <v>1.03</v>
      </c>
      <c r="R47" s="15"/>
      <c r="S47" s="15"/>
      <c r="T47" s="15">
        <v>0.94</v>
      </c>
      <c r="U47" s="9"/>
      <c r="V47" s="9"/>
      <c r="W47" s="9"/>
      <c r="X47" s="9"/>
      <c r="Y47" s="9"/>
      <c r="Z47" s="9"/>
      <c r="AC47" s="15">
        <f t="shared" si="1"/>
        <v>1.00875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 t="str">
        <f t="shared" si="2"/>
        <v>#DIV/0!</v>
      </c>
      <c r="BB47" s="16" t="s">
        <v>82</v>
      </c>
    </row>
    <row r="48" ht="17.25" customHeight="1">
      <c r="A48" s="38" t="s">
        <v>114</v>
      </c>
      <c r="B48" s="76" t="s">
        <v>133</v>
      </c>
      <c r="C48" s="12" t="s">
        <v>74</v>
      </c>
      <c r="D48" s="12" t="s">
        <v>64</v>
      </c>
      <c r="E48" s="12">
        <v>2347.0</v>
      </c>
      <c r="F48" s="32">
        <v>0.8</v>
      </c>
      <c r="G48" s="32">
        <v>0.2</v>
      </c>
      <c r="I48" s="14">
        <v>2.0</v>
      </c>
      <c r="J48" s="15">
        <v>0.0</v>
      </c>
      <c r="K48" s="9">
        <f>average(1.12,1.8)</f>
        <v>1.46</v>
      </c>
      <c r="L48" s="9"/>
      <c r="M48" s="9"/>
      <c r="N48" s="9">
        <f>average(1.19,1.6)</f>
        <v>1.395</v>
      </c>
      <c r="O48" s="15"/>
      <c r="P48" s="15"/>
      <c r="Q48" s="15">
        <v>3.1</v>
      </c>
      <c r="R48" s="9"/>
      <c r="S48" s="9"/>
      <c r="T48" s="9">
        <f>average(1.03,1.9)</f>
        <v>1.465</v>
      </c>
      <c r="U48" s="9"/>
      <c r="V48" s="9"/>
      <c r="W48" s="9">
        <f>average(1.35,1.67)</f>
        <v>1.51</v>
      </c>
      <c r="X48" s="9"/>
      <c r="Y48" s="9"/>
      <c r="Z48" s="9"/>
      <c r="AC48" s="15">
        <f t="shared" si="1"/>
        <v>1.786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 t="str">
        <f t="shared" si="2"/>
        <v>#DIV/0!</v>
      </c>
      <c r="BB48" s="16" t="s">
        <v>83</v>
      </c>
    </row>
    <row r="49" ht="17.25" customHeight="1">
      <c r="A49" s="38" t="s">
        <v>114</v>
      </c>
      <c r="B49" s="76" t="s">
        <v>133</v>
      </c>
      <c r="C49" s="12" t="s">
        <v>74</v>
      </c>
      <c r="D49" s="12" t="s">
        <v>64</v>
      </c>
      <c r="E49" s="12">
        <v>2348.0</v>
      </c>
      <c r="F49" s="32">
        <v>0.7</v>
      </c>
      <c r="G49" s="32">
        <v>0.2</v>
      </c>
      <c r="H49" s="9" t="s">
        <v>84</v>
      </c>
      <c r="I49" s="14">
        <v>1.0</v>
      </c>
      <c r="J49" s="15">
        <v>0.0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 t="str">
        <f t="shared" si="1"/>
        <v>#DIV/0!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 t="str">
        <f t="shared" si="2"/>
        <v>#DIV/0!</v>
      </c>
      <c r="BB49" s="11"/>
    </row>
    <row r="50" ht="17.25" customHeight="1">
      <c r="A50" s="38" t="s">
        <v>114</v>
      </c>
      <c r="B50" s="76" t="s">
        <v>133</v>
      </c>
      <c r="C50" s="12" t="s">
        <v>74</v>
      </c>
      <c r="D50" s="12" t="s">
        <v>64</v>
      </c>
      <c r="E50" s="12">
        <v>2349.0</v>
      </c>
      <c r="F50" s="32">
        <v>0.7</v>
      </c>
      <c r="G50" s="32">
        <v>0.2</v>
      </c>
      <c r="I50" s="14">
        <v>1.0</v>
      </c>
      <c r="J50" s="15">
        <v>0.0</v>
      </c>
      <c r="K50" s="15">
        <v>1.64</v>
      </c>
      <c r="L50" s="15"/>
      <c r="M50" s="15"/>
      <c r="N50" s="15">
        <v>1.6</v>
      </c>
      <c r="O50" s="15"/>
      <c r="P50" s="15"/>
      <c r="Q50" s="15">
        <v>2.2</v>
      </c>
      <c r="R50" s="15"/>
      <c r="S50" s="15"/>
      <c r="T50" s="15">
        <v>1.85</v>
      </c>
      <c r="U50" s="15"/>
      <c r="V50" s="15"/>
      <c r="W50" s="15">
        <v>2.16</v>
      </c>
      <c r="X50" s="9"/>
      <c r="Y50" s="9"/>
      <c r="Z50" s="9"/>
      <c r="AC50" s="15">
        <f t="shared" si="1"/>
        <v>1.89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 t="str">
        <f t="shared" si="2"/>
        <v>#DIV/0!</v>
      </c>
      <c r="BB50" s="16" t="s">
        <v>85</v>
      </c>
    </row>
    <row r="51" ht="17.25" customHeight="1">
      <c r="A51" s="38" t="s">
        <v>114</v>
      </c>
      <c r="B51" s="76" t="s">
        <v>133</v>
      </c>
      <c r="C51" s="12" t="s">
        <v>74</v>
      </c>
      <c r="D51" s="12" t="s">
        <v>64</v>
      </c>
      <c r="E51" s="12">
        <v>2350.0</v>
      </c>
      <c r="F51" s="32">
        <v>0.2</v>
      </c>
      <c r="G51" s="12" t="s">
        <v>87</v>
      </c>
      <c r="H51" s="12"/>
      <c r="I51" s="14">
        <v>1.0</v>
      </c>
      <c r="J51" s="15">
        <v>0.0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C51" s="15" t="str">
        <f t="shared" si="1"/>
        <v>#DIV/0!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 t="str">
        <f t="shared" si="2"/>
        <v>#DIV/0!</v>
      </c>
      <c r="BB51" s="11"/>
    </row>
    <row r="52" ht="17.25" customHeight="1">
      <c r="A52" s="38" t="s">
        <v>114</v>
      </c>
      <c r="B52" s="76" t="s">
        <v>133</v>
      </c>
      <c r="C52" s="12" t="s">
        <v>74</v>
      </c>
      <c r="D52" s="12" t="s">
        <v>64</v>
      </c>
      <c r="E52" s="12">
        <v>2351.0</v>
      </c>
      <c r="F52" s="32">
        <v>0.05</v>
      </c>
      <c r="G52" s="12" t="s">
        <v>87</v>
      </c>
      <c r="H52" s="12"/>
      <c r="I52" s="14">
        <v>1.0</v>
      </c>
      <c r="J52" s="15">
        <v>0.0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C52" s="15" t="str">
        <f t="shared" si="1"/>
        <v>#DIV/0!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 t="str">
        <f t="shared" si="2"/>
        <v>#DIV/0!</v>
      </c>
      <c r="BB52" s="11"/>
    </row>
    <row r="53" ht="15.75" customHeight="1">
      <c r="A53" s="38" t="s">
        <v>114</v>
      </c>
      <c r="B53" s="76" t="s">
        <v>133</v>
      </c>
      <c r="C53" s="38" t="s">
        <v>88</v>
      </c>
      <c r="D53" s="38" t="s">
        <v>64</v>
      </c>
      <c r="E53" s="38">
        <v>2375.0</v>
      </c>
      <c r="F53" s="32"/>
      <c r="G53" s="32"/>
      <c r="I53" s="14">
        <v>1.0</v>
      </c>
      <c r="J53" s="15">
        <v>0.0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C53" s="15" t="str">
        <f t="shared" si="1"/>
        <v>#DIV/0!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str">
        <f t="shared" si="2"/>
        <v>#DIV/0!</v>
      </c>
      <c r="BB53" s="16" t="s">
        <v>89</v>
      </c>
    </row>
    <row r="54" ht="15.75" customHeight="1">
      <c r="A54" s="38" t="s">
        <v>114</v>
      </c>
      <c r="B54" s="76" t="s">
        <v>134</v>
      </c>
      <c r="C54" s="12" t="s">
        <v>90</v>
      </c>
      <c r="D54" s="12" t="s">
        <v>64</v>
      </c>
      <c r="E54" s="12">
        <v>2310.0</v>
      </c>
      <c r="F54" s="32">
        <v>0.5</v>
      </c>
      <c r="G54" s="32">
        <v>0.5</v>
      </c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C54" s="15" t="str">
        <f t="shared" si="1"/>
        <v>#DIV/0!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 t="str">
        <f t="shared" si="2"/>
        <v>#DIV/0!</v>
      </c>
      <c r="BB54" s="11"/>
    </row>
    <row r="55" ht="17.25" customHeight="1">
      <c r="A55" s="38" t="s">
        <v>114</v>
      </c>
      <c r="B55" s="76" t="s">
        <v>134</v>
      </c>
      <c r="C55" s="12" t="s">
        <v>90</v>
      </c>
      <c r="D55" s="12" t="s">
        <v>64</v>
      </c>
      <c r="E55" s="12">
        <v>2311.0</v>
      </c>
      <c r="F55" s="32">
        <v>0.7</v>
      </c>
      <c r="G55" s="32">
        <v>0.5</v>
      </c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C55" s="15" t="str">
        <f t="shared" si="1"/>
        <v>#DIV/0!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 t="str">
        <f t="shared" si="2"/>
        <v>#DIV/0!</v>
      </c>
      <c r="BB55" s="11"/>
    </row>
    <row r="56" ht="17.25" customHeight="1">
      <c r="A56" s="38" t="s">
        <v>114</v>
      </c>
      <c r="B56" s="76" t="s">
        <v>134</v>
      </c>
      <c r="C56" s="12" t="s">
        <v>90</v>
      </c>
      <c r="D56" s="12" t="s">
        <v>64</v>
      </c>
      <c r="E56" s="12">
        <v>2312.0</v>
      </c>
      <c r="F56" s="32">
        <v>0.8</v>
      </c>
      <c r="G56" s="32">
        <v>0.5</v>
      </c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C56" s="15" t="str">
        <f t="shared" si="1"/>
        <v>#DIV/0!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 t="str">
        <f t="shared" si="2"/>
        <v>#DIV/0!</v>
      </c>
      <c r="BB56" s="11"/>
    </row>
    <row r="57" ht="17.25" customHeight="1">
      <c r="A57" s="38" t="s">
        <v>114</v>
      </c>
      <c r="B57" s="76" t="s">
        <v>134</v>
      </c>
      <c r="C57" s="12" t="s">
        <v>90</v>
      </c>
      <c r="D57" s="12" t="s">
        <v>64</v>
      </c>
      <c r="E57" s="12">
        <v>2313.0</v>
      </c>
      <c r="F57" s="32">
        <v>0.6</v>
      </c>
      <c r="G57" s="32">
        <v>0.4</v>
      </c>
      <c r="I57" s="10"/>
      <c r="J57" s="9"/>
      <c r="K57" s="15">
        <v>1.14</v>
      </c>
      <c r="L57" s="15">
        <v>0.14</v>
      </c>
      <c r="M57" s="15">
        <v>0.075</v>
      </c>
      <c r="N57" s="9">
        <f>average(1.02,1.55)</f>
        <v>1.285</v>
      </c>
      <c r="O57" s="15">
        <v>0.144</v>
      </c>
      <c r="P57" s="15">
        <v>0.083</v>
      </c>
      <c r="Q57" s="9">
        <f>average(1.57,1.44)</f>
        <v>1.505</v>
      </c>
      <c r="R57" s="15">
        <v>0.096</v>
      </c>
      <c r="S57" s="15">
        <v>0.059</v>
      </c>
      <c r="T57" s="15">
        <v>1.12</v>
      </c>
      <c r="U57" s="15">
        <v>0.127</v>
      </c>
      <c r="V57" s="15">
        <v>0.07</v>
      </c>
      <c r="W57" s="9"/>
      <c r="X57" s="9"/>
      <c r="Y57" s="9"/>
      <c r="Z57" s="9"/>
      <c r="AC57" s="15">
        <f t="shared" si="1"/>
        <v>1.2625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 t="str">
        <f t="shared" si="2"/>
        <v>#DIV/0!</v>
      </c>
      <c r="BB57" s="11"/>
    </row>
    <row r="58" ht="17.25" customHeight="1">
      <c r="A58" s="38" t="s">
        <v>114</v>
      </c>
      <c r="B58" s="76" t="s">
        <v>134</v>
      </c>
      <c r="C58" s="12" t="s">
        <v>90</v>
      </c>
      <c r="D58" s="12" t="s">
        <v>64</v>
      </c>
      <c r="E58" s="12">
        <v>2314.0</v>
      </c>
      <c r="F58" s="32">
        <v>0.9</v>
      </c>
      <c r="G58" s="32">
        <v>0.5</v>
      </c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C58" s="15" t="str">
        <f t="shared" si="1"/>
        <v>#DIV/0!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 t="str">
        <f t="shared" si="2"/>
        <v>#DIV/0!</v>
      </c>
      <c r="BB58" s="11"/>
    </row>
    <row r="59" ht="17.25" customHeight="1">
      <c r="A59" s="38" t="s">
        <v>114</v>
      </c>
      <c r="B59" s="76" t="s">
        <v>134</v>
      </c>
      <c r="C59" s="12" t="s">
        <v>90</v>
      </c>
      <c r="D59" s="12" t="s">
        <v>58</v>
      </c>
      <c r="E59" s="12">
        <v>2315.0</v>
      </c>
      <c r="F59" s="32">
        <v>0.2</v>
      </c>
      <c r="G59" s="32">
        <v>0.6</v>
      </c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C59" s="15" t="str">
        <f t="shared" si="1"/>
        <v>#DIV/0!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 t="str">
        <f t="shared" si="2"/>
        <v>#DIV/0!</v>
      </c>
      <c r="BB59" s="11"/>
    </row>
    <row r="60" ht="17.25" customHeight="1">
      <c r="A60" s="38" t="s">
        <v>114</v>
      </c>
      <c r="B60" s="76" t="s">
        <v>134</v>
      </c>
      <c r="C60" s="12" t="s">
        <v>90</v>
      </c>
      <c r="D60" s="12" t="s">
        <v>64</v>
      </c>
      <c r="E60" s="12">
        <v>2316.0</v>
      </c>
      <c r="F60" s="32">
        <v>0.6</v>
      </c>
      <c r="G60" s="32">
        <v>0.6</v>
      </c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C60" s="15" t="str">
        <f t="shared" si="1"/>
        <v>#DIV/0!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 t="str">
        <f t="shared" si="2"/>
        <v>#DIV/0!</v>
      </c>
      <c r="BB60" s="11"/>
    </row>
    <row r="61" ht="17.25" customHeight="1">
      <c r="A61" s="38" t="s">
        <v>114</v>
      </c>
      <c r="B61" s="76" t="s">
        <v>134</v>
      </c>
      <c r="C61" s="12" t="s">
        <v>90</v>
      </c>
      <c r="D61" s="12" t="s">
        <v>64</v>
      </c>
      <c r="E61" s="12">
        <v>2317.0</v>
      </c>
      <c r="F61" s="32">
        <v>0.7</v>
      </c>
      <c r="G61" s="32">
        <v>0.5</v>
      </c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C61" s="15" t="str">
        <f t="shared" si="1"/>
        <v>#DIV/0!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 t="str">
        <f t="shared" si="2"/>
        <v>#DIV/0!</v>
      </c>
      <c r="BB61" s="11"/>
    </row>
    <row r="62" ht="17.25" customHeight="1">
      <c r="A62" s="38" t="s">
        <v>114</v>
      </c>
      <c r="B62" s="76" t="s">
        <v>134</v>
      </c>
      <c r="C62" s="12" t="s">
        <v>90</v>
      </c>
      <c r="D62" s="12" t="s">
        <v>64</v>
      </c>
      <c r="E62" s="12">
        <v>2318.0</v>
      </c>
      <c r="F62" s="32">
        <v>0.6</v>
      </c>
      <c r="G62" s="32">
        <v>0.6</v>
      </c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C62" s="15" t="str">
        <f t="shared" si="1"/>
        <v>#DIV/0!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 t="str">
        <f t="shared" si="2"/>
        <v>#DIV/0!</v>
      </c>
      <c r="BB62" s="11"/>
    </row>
    <row r="63" ht="17.25" customHeight="1">
      <c r="A63" s="38" t="s">
        <v>114</v>
      </c>
      <c r="B63" s="76" t="s">
        <v>134</v>
      </c>
      <c r="C63" s="12" t="s">
        <v>90</v>
      </c>
      <c r="D63" s="12" t="s">
        <v>64</v>
      </c>
      <c r="E63" s="12">
        <v>2319.0</v>
      </c>
      <c r="F63" s="32">
        <v>0.7</v>
      </c>
      <c r="G63" s="32">
        <v>0.5</v>
      </c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C63" s="15" t="str">
        <f t="shared" si="1"/>
        <v>#DIV/0!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 t="str">
        <f t="shared" si="2"/>
        <v>#DIV/0!</v>
      </c>
      <c r="BB63" s="11"/>
    </row>
    <row r="64" ht="17.25" customHeight="1">
      <c r="A64" s="38" t="s">
        <v>114</v>
      </c>
      <c r="B64" s="76" t="s">
        <v>134</v>
      </c>
      <c r="C64" s="12" t="s">
        <v>90</v>
      </c>
      <c r="D64" s="12" t="s">
        <v>58</v>
      </c>
      <c r="E64" s="12">
        <v>2320.0</v>
      </c>
      <c r="F64" s="32">
        <v>0.1</v>
      </c>
      <c r="G64" s="32">
        <v>0.1</v>
      </c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C64" s="15" t="str">
        <f t="shared" si="1"/>
        <v>#DIV/0!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 t="str">
        <f t="shared" si="2"/>
        <v>#DIV/0!</v>
      </c>
      <c r="BB64" s="11"/>
    </row>
    <row r="65" ht="17.25" customHeight="1">
      <c r="A65" s="38" t="s">
        <v>114</v>
      </c>
      <c r="B65" s="76" t="s">
        <v>134</v>
      </c>
      <c r="C65" s="12" t="s">
        <v>90</v>
      </c>
      <c r="D65" s="12" t="s">
        <v>64</v>
      </c>
      <c r="E65" s="12">
        <v>2321.0</v>
      </c>
      <c r="F65" s="32">
        <v>0.6</v>
      </c>
      <c r="G65" s="32">
        <v>0.5</v>
      </c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C65" s="15" t="str">
        <f t="shared" si="1"/>
        <v>#DIV/0!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 t="str">
        <f t="shared" si="2"/>
        <v>#DIV/0!</v>
      </c>
      <c r="BB65" s="11"/>
    </row>
    <row r="66" ht="17.25" customHeight="1">
      <c r="A66" s="38" t="s">
        <v>114</v>
      </c>
      <c r="B66" s="76" t="s">
        <v>134</v>
      </c>
      <c r="C66" s="12" t="s">
        <v>90</v>
      </c>
      <c r="D66" s="12" t="s">
        <v>58</v>
      </c>
      <c r="E66" s="12">
        <v>2322.0</v>
      </c>
      <c r="F66" s="32">
        <v>0.05</v>
      </c>
      <c r="G66" s="32">
        <v>0.05</v>
      </c>
      <c r="I66" s="10"/>
      <c r="J66" s="9"/>
      <c r="K66" s="15">
        <v>0.62</v>
      </c>
      <c r="L66" s="15"/>
      <c r="M66" s="15"/>
      <c r="N66" s="15">
        <v>0.63</v>
      </c>
      <c r="O66" s="15"/>
      <c r="P66" s="15"/>
      <c r="Q66" s="15">
        <v>0.63</v>
      </c>
      <c r="R66" s="9"/>
      <c r="S66" s="9"/>
      <c r="T66" s="9"/>
      <c r="U66" s="9"/>
      <c r="V66" s="9"/>
      <c r="W66" s="9"/>
      <c r="X66" s="9"/>
      <c r="Y66" s="9"/>
      <c r="Z66" s="9"/>
      <c r="AC66" s="15">
        <f t="shared" si="1"/>
        <v>0.6266666667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 t="str">
        <f t="shared" si="2"/>
        <v>#DIV/0!</v>
      </c>
      <c r="BB66" s="11"/>
    </row>
    <row r="67" ht="17.25" customHeight="1">
      <c r="A67" s="38" t="s">
        <v>114</v>
      </c>
      <c r="B67" s="76" t="s">
        <v>134</v>
      </c>
      <c r="C67" s="12" t="s">
        <v>90</v>
      </c>
      <c r="D67" s="12" t="s">
        <v>58</v>
      </c>
      <c r="E67" s="12">
        <v>2323.0</v>
      </c>
      <c r="F67" s="32">
        <v>0.2</v>
      </c>
      <c r="G67" s="32">
        <v>0.6</v>
      </c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C67" s="15" t="str">
        <f t="shared" si="1"/>
        <v>#DIV/0!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 t="str">
        <f t="shared" si="2"/>
        <v>#DIV/0!</v>
      </c>
      <c r="BB67" s="11"/>
    </row>
    <row r="68" ht="17.25" customHeight="1">
      <c r="A68" s="38" t="s">
        <v>114</v>
      </c>
      <c r="B68" s="76" t="s">
        <v>134</v>
      </c>
      <c r="C68" s="12" t="s">
        <v>90</v>
      </c>
      <c r="D68" s="12" t="s">
        <v>64</v>
      </c>
      <c r="E68" s="12">
        <v>2324.0</v>
      </c>
      <c r="F68" s="32">
        <v>0.6</v>
      </c>
      <c r="G68" s="32">
        <v>0.4</v>
      </c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C68" s="15" t="str">
        <f t="shared" si="1"/>
        <v>#DIV/0!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 t="str">
        <f t="shared" si="2"/>
        <v>#DIV/0!</v>
      </c>
      <c r="BB68" s="11"/>
    </row>
    <row r="69" ht="17.25" customHeight="1">
      <c r="A69" s="38" t="s">
        <v>114</v>
      </c>
      <c r="B69" s="76" t="s">
        <v>134</v>
      </c>
      <c r="C69" s="12" t="s">
        <v>90</v>
      </c>
      <c r="D69" s="12" t="s">
        <v>64</v>
      </c>
      <c r="E69" s="12">
        <v>2325.0</v>
      </c>
      <c r="F69" s="32">
        <v>0.6</v>
      </c>
      <c r="G69" s="32">
        <v>0.5</v>
      </c>
      <c r="H69" s="12" t="s">
        <v>91</v>
      </c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C69" s="15" t="str">
        <f t="shared" si="1"/>
        <v>#DIV/0!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 t="str">
        <f t="shared" si="2"/>
        <v>#DIV/0!</v>
      </c>
      <c r="BB69" s="11"/>
    </row>
    <row r="70" ht="17.25" customHeight="1">
      <c r="A70" s="38" t="s">
        <v>114</v>
      </c>
      <c r="B70" s="76" t="s">
        <v>134</v>
      </c>
      <c r="C70" s="12" t="s">
        <v>90</v>
      </c>
      <c r="D70" s="12" t="s">
        <v>64</v>
      </c>
      <c r="E70" s="12">
        <v>2327.0</v>
      </c>
      <c r="F70" s="32">
        <v>0.6</v>
      </c>
      <c r="G70" s="32">
        <v>0.6</v>
      </c>
      <c r="H70" s="12" t="s">
        <v>92</v>
      </c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C70" s="15" t="str">
        <f t="shared" si="1"/>
        <v>#DIV/0!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 t="str">
        <f t="shared" si="2"/>
        <v>#DIV/0!</v>
      </c>
      <c r="BB70" s="11"/>
    </row>
    <row r="71" ht="17.25" customHeight="1">
      <c r="A71" s="38" t="s">
        <v>114</v>
      </c>
      <c r="B71" s="76" t="s">
        <v>134</v>
      </c>
      <c r="C71" s="12" t="s">
        <v>90</v>
      </c>
      <c r="D71" s="12" t="s">
        <v>64</v>
      </c>
      <c r="E71" s="12">
        <v>2326.0</v>
      </c>
      <c r="F71" s="32">
        <v>0.2</v>
      </c>
      <c r="G71" s="32">
        <v>0.1</v>
      </c>
      <c r="H71" s="12" t="s">
        <v>93</v>
      </c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C71" s="15" t="str">
        <f t="shared" si="1"/>
        <v>#DIV/0!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 t="str">
        <f t="shared" si="2"/>
        <v>#DIV/0!</v>
      </c>
      <c r="BB71" s="11"/>
    </row>
    <row r="72" ht="17.25" customHeight="1">
      <c r="A72" s="38" t="s">
        <v>114</v>
      </c>
      <c r="B72" s="76" t="s">
        <v>134</v>
      </c>
      <c r="C72" s="12" t="s">
        <v>90</v>
      </c>
      <c r="D72" s="12" t="s">
        <v>58</v>
      </c>
      <c r="E72" s="12">
        <v>2328.0</v>
      </c>
      <c r="F72" s="32"/>
      <c r="G72" s="32"/>
      <c r="H72" s="12" t="s">
        <v>94</v>
      </c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C72" s="15" t="str">
        <f t="shared" si="1"/>
        <v>#DIV/0!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 t="str">
        <f t="shared" si="2"/>
        <v>#DIV/0!</v>
      </c>
      <c r="BB72" s="11"/>
    </row>
    <row r="73" ht="17.25" customHeight="1">
      <c r="A73" s="38" t="s">
        <v>114</v>
      </c>
      <c r="B73" s="76" t="s">
        <v>134</v>
      </c>
      <c r="C73" s="12" t="s">
        <v>90</v>
      </c>
      <c r="D73" s="12" t="s">
        <v>64</v>
      </c>
      <c r="E73" s="12">
        <v>2329.0</v>
      </c>
      <c r="F73" s="32">
        <v>0.4</v>
      </c>
      <c r="G73" s="32">
        <v>0.2</v>
      </c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C73" s="15" t="str">
        <f t="shared" si="1"/>
        <v>#DIV/0!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 t="str">
        <f t="shared" si="2"/>
        <v>#DIV/0!</v>
      </c>
      <c r="BB73" s="11"/>
    </row>
    <row r="74" ht="17.25" customHeight="1">
      <c r="A74" s="38" t="s">
        <v>114</v>
      </c>
      <c r="B74" s="76" t="s">
        <v>134</v>
      </c>
      <c r="C74" s="12" t="s">
        <v>90</v>
      </c>
      <c r="D74" s="12" t="s">
        <v>64</v>
      </c>
      <c r="E74" s="12">
        <v>2330.0</v>
      </c>
      <c r="F74" s="32"/>
      <c r="G74" s="32"/>
      <c r="H74" s="12" t="s">
        <v>95</v>
      </c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C74" s="15" t="str">
        <f t="shared" si="1"/>
        <v>#DIV/0!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 t="str">
        <f t="shared" si="2"/>
        <v>#DIV/0!</v>
      </c>
      <c r="BB74" s="11"/>
    </row>
    <row r="75" ht="15.75" customHeight="1">
      <c r="A75" s="38" t="s">
        <v>114</v>
      </c>
      <c r="B75" s="76" t="s">
        <v>134</v>
      </c>
      <c r="C75" s="12" t="s">
        <v>90</v>
      </c>
      <c r="D75" s="12" t="s">
        <v>58</v>
      </c>
      <c r="E75" s="12">
        <v>2331.0</v>
      </c>
      <c r="F75" s="32">
        <v>0.1</v>
      </c>
      <c r="G75" s="32">
        <v>0.5</v>
      </c>
      <c r="I75" s="10"/>
      <c r="J75" s="9"/>
      <c r="K75" s="15">
        <v>0.45</v>
      </c>
      <c r="L75" s="15"/>
      <c r="M75" s="15"/>
      <c r="N75" s="15">
        <v>0.48</v>
      </c>
      <c r="O75" s="15"/>
      <c r="P75" s="15"/>
      <c r="Q75" s="15">
        <v>0.56</v>
      </c>
      <c r="R75" s="9"/>
      <c r="S75" s="9"/>
      <c r="T75" s="9"/>
      <c r="U75" s="9"/>
      <c r="V75" s="9"/>
      <c r="W75" s="9"/>
      <c r="X75" s="9"/>
      <c r="Y75" s="9"/>
      <c r="Z75" s="9"/>
      <c r="AC75" s="15">
        <f t="shared" si="1"/>
        <v>0.4966666667</v>
      </c>
      <c r="AD75" s="15">
        <v>2.51</v>
      </c>
      <c r="AE75" s="15">
        <v>0.14</v>
      </c>
      <c r="AF75" s="15">
        <v>0.082</v>
      </c>
      <c r="AG75" s="15">
        <v>2.3</v>
      </c>
      <c r="AH75" s="15">
        <v>0.127</v>
      </c>
      <c r="AI75" s="15">
        <v>0.076</v>
      </c>
      <c r="AJ75" s="15">
        <v>2.7</v>
      </c>
      <c r="AK75" s="15">
        <v>0.168</v>
      </c>
      <c r="AL75" s="15">
        <v>0.1</v>
      </c>
      <c r="AM75" s="15">
        <v>2.83</v>
      </c>
      <c r="AN75" s="15">
        <v>0.166</v>
      </c>
      <c r="AO75" s="15">
        <v>0.096</v>
      </c>
      <c r="AP75" s="15">
        <v>2.72</v>
      </c>
      <c r="AQ75" s="15">
        <v>0.113</v>
      </c>
      <c r="AR75" s="15">
        <v>0.064</v>
      </c>
      <c r="AS75" s="9"/>
      <c r="AT75" s="9"/>
      <c r="AU75" s="9"/>
      <c r="AV75" s="9"/>
      <c r="AW75" s="9"/>
      <c r="AX75" s="9"/>
      <c r="AY75" s="9"/>
      <c r="AZ75" s="9"/>
      <c r="BA75" s="9">
        <f t="shared" si="2"/>
        <v>2.612</v>
      </c>
      <c r="BB75" s="11"/>
    </row>
    <row r="76" ht="15.75" customHeight="1">
      <c r="A76" s="38" t="s">
        <v>114</v>
      </c>
      <c r="B76" s="76" t="s">
        <v>134</v>
      </c>
      <c r="C76" s="12" t="s">
        <v>90</v>
      </c>
      <c r="D76" s="12" t="s">
        <v>64</v>
      </c>
      <c r="E76" s="12">
        <v>2332.0</v>
      </c>
      <c r="F76" s="32">
        <v>0.7</v>
      </c>
      <c r="G76" s="32">
        <v>0.4</v>
      </c>
      <c r="H76" s="12" t="s">
        <v>96</v>
      </c>
      <c r="I76" s="14">
        <v>1.0</v>
      </c>
      <c r="J76" s="15">
        <v>1.0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C76" s="15" t="str">
        <f t="shared" si="1"/>
        <v>#DIV/0!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 t="str">
        <f t="shared" si="2"/>
        <v>#DIV/0!</v>
      </c>
      <c r="BB76" s="11"/>
    </row>
    <row r="77" ht="15.75" customHeight="1">
      <c r="A77" s="38" t="s">
        <v>114</v>
      </c>
      <c r="B77" s="76" t="s">
        <v>134</v>
      </c>
      <c r="C77" s="12" t="s">
        <v>90</v>
      </c>
      <c r="D77" s="12" t="s">
        <v>64</v>
      </c>
      <c r="E77" s="12">
        <v>2333.0</v>
      </c>
      <c r="F77" s="32">
        <v>0.7</v>
      </c>
      <c r="G77" s="32">
        <v>0.6</v>
      </c>
      <c r="I77" s="14">
        <v>1.0</v>
      </c>
      <c r="J77" s="15">
        <v>0.0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C77" s="15" t="str">
        <f t="shared" si="1"/>
        <v>#DIV/0!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 t="str">
        <f t="shared" si="2"/>
        <v>#DIV/0!</v>
      </c>
      <c r="BB77" s="11"/>
    </row>
    <row r="78" ht="15.75" customHeight="1">
      <c r="A78" s="38" t="s">
        <v>114</v>
      </c>
      <c r="B78" s="76" t="s">
        <v>134</v>
      </c>
      <c r="C78" s="2" t="s">
        <v>90</v>
      </c>
      <c r="D78" s="3" t="s">
        <v>64</v>
      </c>
      <c r="E78" s="12">
        <v>2334.0</v>
      </c>
      <c r="F78" s="32">
        <v>0.5</v>
      </c>
      <c r="G78" s="32">
        <v>0.5</v>
      </c>
      <c r="H78" s="9" t="s">
        <v>97</v>
      </c>
      <c r="I78" s="14">
        <v>1.0</v>
      </c>
      <c r="J78" s="15">
        <v>0.0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C78" s="15" t="str">
        <f t="shared" si="1"/>
        <v>#DIV/0!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 t="str">
        <f t="shared" si="2"/>
        <v>#DIV/0!</v>
      </c>
      <c r="BB78" s="11"/>
    </row>
    <row r="79" ht="15.75" customHeight="1">
      <c r="A79" s="38" t="s">
        <v>114</v>
      </c>
      <c r="B79" s="76" t="s">
        <v>134</v>
      </c>
      <c r="C79" s="12" t="s">
        <v>90</v>
      </c>
      <c r="D79" s="12" t="s">
        <v>64</v>
      </c>
      <c r="E79" s="12">
        <v>2336.0</v>
      </c>
      <c r="F79" s="32">
        <v>0.5</v>
      </c>
      <c r="G79" s="32">
        <v>0.5</v>
      </c>
      <c r="H79" s="9" t="s">
        <v>98</v>
      </c>
      <c r="I79" s="14">
        <v>0.0</v>
      </c>
      <c r="J79" s="15">
        <v>0.0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C79" s="15" t="str">
        <f t="shared" si="1"/>
        <v>#DIV/0!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 t="str">
        <f t="shared" si="2"/>
        <v>#DIV/0!</v>
      </c>
      <c r="BB79" s="11"/>
    </row>
    <row r="80" ht="15.75" customHeight="1">
      <c r="A80" s="38" t="s">
        <v>114</v>
      </c>
      <c r="B80" s="76" t="s">
        <v>134</v>
      </c>
      <c r="C80" s="12" t="s">
        <v>90</v>
      </c>
      <c r="D80" s="12" t="s">
        <v>64</v>
      </c>
      <c r="E80" s="12">
        <v>2335.0</v>
      </c>
      <c r="F80" s="32">
        <v>0.4</v>
      </c>
      <c r="G80" s="32">
        <v>0.5</v>
      </c>
      <c r="H80" s="9" t="s">
        <v>99</v>
      </c>
      <c r="I80" s="14">
        <v>1.0</v>
      </c>
      <c r="J80" s="15">
        <v>0.0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C80" s="15" t="str">
        <f t="shared" si="1"/>
        <v>#DIV/0!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 t="str">
        <f t="shared" si="2"/>
        <v>#DIV/0!</v>
      </c>
      <c r="BB80" s="11"/>
    </row>
    <row r="81" ht="15.75" customHeight="1">
      <c r="A81" s="38" t="s">
        <v>114</v>
      </c>
      <c r="B81" s="76" t="s">
        <v>134</v>
      </c>
      <c r="C81" s="38" t="s">
        <v>100</v>
      </c>
      <c r="D81" s="38" t="s">
        <v>64</v>
      </c>
      <c r="E81" s="38">
        <v>2374.0</v>
      </c>
      <c r="F81" s="32"/>
      <c r="G81" s="32"/>
      <c r="H81" s="12"/>
      <c r="I81" s="14">
        <v>2.0</v>
      </c>
      <c r="J81" s="15">
        <v>2.0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C81" s="15" t="str">
        <f t="shared" si="1"/>
        <v>#DIV/0!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 t="str">
        <f t="shared" si="2"/>
        <v>#DIV/0!</v>
      </c>
      <c r="BB81" s="11"/>
    </row>
    <row r="82" ht="15.75" customHeight="1">
      <c r="A82" s="38" t="s">
        <v>114</v>
      </c>
      <c r="B82" s="76" t="s">
        <v>133</v>
      </c>
      <c r="C82" s="12" t="s">
        <v>101</v>
      </c>
      <c r="D82" s="12" t="s">
        <v>58</v>
      </c>
      <c r="E82" s="34">
        <v>2301.0</v>
      </c>
      <c r="F82" s="32">
        <v>0.05</v>
      </c>
      <c r="G82" s="32">
        <v>0.05</v>
      </c>
      <c r="H82" s="12" t="s">
        <v>102</v>
      </c>
      <c r="I82" s="10"/>
      <c r="J82" s="9"/>
      <c r="K82" s="15">
        <v>1.12</v>
      </c>
      <c r="L82" s="15"/>
      <c r="M82" s="15"/>
      <c r="N82" s="15">
        <v>0.74</v>
      </c>
      <c r="O82" s="15"/>
      <c r="P82" s="15"/>
      <c r="Q82" s="15">
        <v>1.23</v>
      </c>
      <c r="R82" s="15"/>
      <c r="S82" s="15"/>
      <c r="T82" s="15">
        <v>0.81</v>
      </c>
      <c r="U82" s="9"/>
      <c r="V82" s="9"/>
      <c r="W82" s="9"/>
      <c r="X82" s="9"/>
      <c r="Y82" s="9"/>
      <c r="Z82" s="9"/>
      <c r="AC82" s="15">
        <f t="shared" si="1"/>
        <v>0.975</v>
      </c>
      <c r="AD82" s="15">
        <v>1.7</v>
      </c>
      <c r="AE82" s="15">
        <v>0.292</v>
      </c>
      <c r="AF82" s="15">
        <v>0.173</v>
      </c>
      <c r="AG82" s="15">
        <v>1.42</v>
      </c>
      <c r="AH82" s="15">
        <v>0.327</v>
      </c>
      <c r="AI82" s="15">
        <v>0.185</v>
      </c>
      <c r="AJ82" s="15">
        <v>1.7</v>
      </c>
      <c r="AK82" s="15">
        <v>0.38</v>
      </c>
      <c r="AL82" s="15">
        <v>0.227</v>
      </c>
      <c r="AM82" s="15">
        <v>2.25</v>
      </c>
      <c r="AN82" s="15">
        <v>0.289</v>
      </c>
      <c r="AO82" s="15">
        <v>0.164</v>
      </c>
      <c r="AP82" s="15">
        <v>1.96</v>
      </c>
      <c r="AQ82" s="15">
        <v>0.294</v>
      </c>
      <c r="AR82" s="15">
        <v>0.168</v>
      </c>
      <c r="AS82" s="9"/>
      <c r="AT82" s="9"/>
      <c r="AU82" s="9"/>
      <c r="AV82" s="9"/>
      <c r="AW82" s="9"/>
      <c r="AX82" s="9"/>
      <c r="AY82" s="9"/>
      <c r="AZ82" s="9"/>
      <c r="BA82" s="9">
        <f t="shared" si="2"/>
        <v>1.806</v>
      </c>
      <c r="BB82" s="11"/>
    </row>
    <row r="83" ht="15.75" customHeight="1">
      <c r="A83" s="38" t="s">
        <v>114</v>
      </c>
      <c r="B83" s="76" t="s">
        <v>133</v>
      </c>
      <c r="C83" s="12" t="s">
        <v>101</v>
      </c>
      <c r="D83" s="12" t="s">
        <v>64</v>
      </c>
      <c r="E83" s="12">
        <v>2302.0</v>
      </c>
      <c r="F83" s="32">
        <v>0.4</v>
      </c>
      <c r="G83" s="32">
        <v>0.5</v>
      </c>
      <c r="I83" s="14">
        <v>0.0</v>
      </c>
      <c r="J83" s="15">
        <v>1.0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C83" s="15" t="str">
        <f t="shared" si="1"/>
        <v>#DIV/0!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 t="str">
        <f t="shared" si="2"/>
        <v>#DIV/0!</v>
      </c>
      <c r="BB83" s="11"/>
    </row>
    <row r="84" ht="15.75" customHeight="1">
      <c r="A84" s="38" t="s">
        <v>114</v>
      </c>
      <c r="B84" s="76" t="s">
        <v>133</v>
      </c>
      <c r="C84" s="12" t="s">
        <v>101</v>
      </c>
      <c r="D84" s="12" t="s">
        <v>64</v>
      </c>
      <c r="E84" s="12">
        <v>2303.0</v>
      </c>
      <c r="F84" s="32">
        <v>0.7</v>
      </c>
      <c r="G84" s="32">
        <v>0.6</v>
      </c>
      <c r="I84" s="14">
        <v>0.0</v>
      </c>
      <c r="J84" s="15">
        <v>0.0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C84" s="15" t="str">
        <f t="shared" si="1"/>
        <v>#DIV/0!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 t="str">
        <f t="shared" si="2"/>
        <v>#DIV/0!</v>
      </c>
      <c r="BB84" s="11"/>
    </row>
    <row r="85" ht="17.25" customHeight="1">
      <c r="A85" s="38" t="s">
        <v>114</v>
      </c>
      <c r="B85" s="76" t="s">
        <v>133</v>
      </c>
      <c r="C85" s="12" t="s">
        <v>101</v>
      </c>
      <c r="D85" s="12" t="s">
        <v>64</v>
      </c>
      <c r="E85" s="12">
        <v>2304.0</v>
      </c>
      <c r="F85" s="32">
        <v>0.4</v>
      </c>
      <c r="G85" s="32">
        <v>0.4</v>
      </c>
      <c r="I85" s="14">
        <v>0.0</v>
      </c>
      <c r="J85" s="15">
        <v>0.0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C85" s="15" t="str">
        <f t="shared" si="1"/>
        <v>#DIV/0!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 t="str">
        <f t="shared" si="2"/>
        <v>#DIV/0!</v>
      </c>
      <c r="BB85" s="11"/>
    </row>
    <row r="86" ht="17.25" customHeight="1">
      <c r="A86" s="38" t="s">
        <v>114</v>
      </c>
      <c r="B86" s="76" t="s">
        <v>133</v>
      </c>
      <c r="C86" s="12" t="s">
        <v>101</v>
      </c>
      <c r="D86" s="12" t="s">
        <v>64</v>
      </c>
      <c r="E86" s="12">
        <v>2305.0</v>
      </c>
      <c r="F86" s="32">
        <v>0.5</v>
      </c>
      <c r="G86" s="32">
        <v>0.4</v>
      </c>
      <c r="H86" s="9" t="s">
        <v>103</v>
      </c>
      <c r="I86" s="14">
        <v>0.0</v>
      </c>
      <c r="J86" s="15">
        <v>1.0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C86" s="15" t="str">
        <f t="shared" si="1"/>
        <v>#DIV/0!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 t="str">
        <f t="shared" si="2"/>
        <v>#DIV/0!</v>
      </c>
      <c r="BB86" s="11"/>
    </row>
    <row r="87" ht="17.25" customHeight="1">
      <c r="A87" s="38" t="s">
        <v>114</v>
      </c>
      <c r="B87" s="76" t="s">
        <v>133</v>
      </c>
      <c r="C87" s="12" t="s">
        <v>101</v>
      </c>
      <c r="D87" s="12" t="s">
        <v>64</v>
      </c>
      <c r="E87" s="12">
        <v>2306.0</v>
      </c>
      <c r="F87" s="32">
        <v>0.5</v>
      </c>
      <c r="G87" s="32">
        <v>0.4</v>
      </c>
      <c r="H87" s="12" t="s">
        <v>104</v>
      </c>
      <c r="I87" s="14">
        <v>1.0</v>
      </c>
      <c r="J87" s="15">
        <v>0.0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C87" s="15" t="str">
        <f t="shared" si="1"/>
        <v>#DIV/0!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 t="str">
        <f t="shared" si="2"/>
        <v>#DIV/0!</v>
      </c>
      <c r="BB87" s="11"/>
    </row>
    <row r="88" ht="17.25" customHeight="1">
      <c r="A88" s="38" t="s">
        <v>114</v>
      </c>
      <c r="B88" s="76" t="s">
        <v>133</v>
      </c>
      <c r="C88" s="12" t="s">
        <v>101</v>
      </c>
      <c r="D88" s="12" t="s">
        <v>64</v>
      </c>
      <c r="E88" s="12">
        <v>2307.0</v>
      </c>
      <c r="F88" s="32">
        <v>0.6</v>
      </c>
      <c r="G88" s="32">
        <v>0.5</v>
      </c>
      <c r="I88" s="14">
        <v>0.0</v>
      </c>
      <c r="J88" s="15">
        <v>0.0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C88" s="15" t="str">
        <f t="shared" si="1"/>
        <v>#DIV/0!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 t="str">
        <f t="shared" si="2"/>
        <v>#DIV/0!</v>
      </c>
      <c r="BB88" s="11"/>
    </row>
    <row r="89" ht="17.25" customHeight="1">
      <c r="A89" s="38" t="s">
        <v>114</v>
      </c>
      <c r="B89" s="76" t="s">
        <v>133</v>
      </c>
      <c r="C89" s="12" t="s">
        <v>101</v>
      </c>
      <c r="D89" s="12" t="s">
        <v>64</v>
      </c>
      <c r="E89" s="12">
        <v>2308.0</v>
      </c>
      <c r="F89" s="32">
        <v>0.7</v>
      </c>
      <c r="G89" s="32">
        <v>0.7</v>
      </c>
      <c r="I89" s="14">
        <v>3.0</v>
      </c>
      <c r="J89" s="15">
        <v>0.0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C89" s="15" t="str">
        <f t="shared" si="1"/>
        <v>#DIV/0!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 t="str">
        <f t="shared" si="2"/>
        <v>#DIV/0!</v>
      </c>
      <c r="BB89" s="11"/>
    </row>
    <row r="90" ht="17.25" customHeight="1">
      <c r="A90" s="38" t="s">
        <v>114</v>
      </c>
      <c r="B90" s="76" t="s">
        <v>133</v>
      </c>
      <c r="C90" s="12" t="s">
        <v>101</v>
      </c>
      <c r="D90" s="12" t="s">
        <v>64</v>
      </c>
      <c r="E90" s="12">
        <v>2309.0</v>
      </c>
      <c r="F90" s="32">
        <v>0.7</v>
      </c>
      <c r="G90" s="32">
        <v>0.5</v>
      </c>
      <c r="I90" s="14">
        <v>0.0</v>
      </c>
      <c r="J90" s="15">
        <v>0.0</v>
      </c>
      <c r="K90" s="15">
        <v>1.05</v>
      </c>
      <c r="L90" s="15"/>
      <c r="M90" s="15"/>
      <c r="N90" s="15">
        <v>1.21</v>
      </c>
      <c r="O90" s="15"/>
      <c r="P90" s="15"/>
      <c r="Q90" s="15">
        <v>1.46</v>
      </c>
      <c r="R90" s="15"/>
      <c r="S90" s="15"/>
      <c r="T90" s="15">
        <v>1.92</v>
      </c>
      <c r="U90" s="15"/>
      <c r="V90" s="15"/>
      <c r="W90" s="15">
        <v>2.1</v>
      </c>
      <c r="X90" s="9"/>
      <c r="Y90" s="9"/>
      <c r="Z90" s="9"/>
      <c r="AC90" s="15">
        <f t="shared" si="1"/>
        <v>1.548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 t="str">
        <f t="shared" si="2"/>
        <v>#DIV/0!</v>
      </c>
      <c r="BB90" s="16" t="s">
        <v>105</v>
      </c>
    </row>
    <row r="91" ht="15.75" customHeight="1">
      <c r="A91" s="38" t="s">
        <v>114</v>
      </c>
      <c r="B91" s="76" t="s">
        <v>135</v>
      </c>
      <c r="C91" s="53" t="s">
        <v>106</v>
      </c>
      <c r="D91" s="54" t="s">
        <v>64</v>
      </c>
      <c r="E91" s="55">
        <v>2370.0</v>
      </c>
      <c r="F91" s="32"/>
      <c r="G91" s="32"/>
      <c r="I91" s="14">
        <v>1.0</v>
      </c>
      <c r="J91" s="15">
        <v>0.0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C91" s="15" t="str">
        <f t="shared" si="1"/>
        <v>#DIV/0!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 t="str">
        <f t="shared" si="2"/>
        <v>#DIV/0!</v>
      </c>
      <c r="BB91" s="16" t="s">
        <v>105</v>
      </c>
    </row>
    <row r="92" ht="15.75" customHeight="1">
      <c r="A92" s="38" t="s">
        <v>114</v>
      </c>
      <c r="B92" s="76" t="s">
        <v>135</v>
      </c>
      <c r="C92" s="53" t="s">
        <v>107</v>
      </c>
      <c r="D92" s="54" t="s">
        <v>64</v>
      </c>
      <c r="E92" s="55">
        <v>2371.0</v>
      </c>
      <c r="F92" s="32"/>
      <c r="G92" s="32"/>
      <c r="I92" s="14">
        <v>0.0</v>
      </c>
      <c r="J92" s="15">
        <v>0.0</v>
      </c>
      <c r="K92" s="15">
        <v>1.26</v>
      </c>
      <c r="L92" s="15"/>
      <c r="M92" s="15"/>
      <c r="N92" s="15">
        <v>2.2</v>
      </c>
      <c r="O92" s="15"/>
      <c r="P92" s="15"/>
      <c r="Q92" s="15">
        <v>1.89</v>
      </c>
      <c r="R92" s="15"/>
      <c r="S92" s="15"/>
      <c r="T92" s="15">
        <v>1.09</v>
      </c>
      <c r="U92" s="15"/>
      <c r="V92" s="15"/>
      <c r="W92" s="15">
        <v>1.77</v>
      </c>
      <c r="X92" s="9"/>
      <c r="Y92" s="9"/>
      <c r="Z92" s="9"/>
      <c r="AC92" s="15">
        <f t="shared" si="1"/>
        <v>1.642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 t="str">
        <f t="shared" si="2"/>
        <v>#DIV/0!</v>
      </c>
      <c r="BB92" s="16" t="s">
        <v>105</v>
      </c>
    </row>
    <row r="93" ht="15.75" customHeight="1">
      <c r="A93" s="38" t="s">
        <v>114</v>
      </c>
      <c r="B93" s="76" t="s">
        <v>135</v>
      </c>
      <c r="C93" s="53" t="s">
        <v>108</v>
      </c>
      <c r="D93" s="54" t="s">
        <v>64</v>
      </c>
      <c r="E93" s="55">
        <v>2372.0</v>
      </c>
      <c r="F93" s="32"/>
      <c r="G93" s="32"/>
      <c r="I93" s="14">
        <v>1.0</v>
      </c>
      <c r="J93" s="15">
        <v>0.0</v>
      </c>
      <c r="K93" s="15">
        <v>1.31</v>
      </c>
      <c r="L93" s="15"/>
      <c r="M93" s="15"/>
      <c r="N93" s="15">
        <v>1.37</v>
      </c>
      <c r="O93" s="15"/>
      <c r="P93" s="15"/>
      <c r="Q93" s="15">
        <v>1.57</v>
      </c>
      <c r="R93" s="15"/>
      <c r="S93" s="15"/>
      <c r="T93" s="15">
        <v>1.18</v>
      </c>
      <c r="U93" s="15"/>
      <c r="V93" s="15"/>
      <c r="W93" s="15">
        <v>1.08</v>
      </c>
      <c r="X93" s="9"/>
      <c r="Y93" s="9"/>
      <c r="Z93" s="9"/>
      <c r="AC93" s="15">
        <f t="shared" si="1"/>
        <v>1.302</v>
      </c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 t="str">
        <f t="shared" si="2"/>
        <v>#DIV/0!</v>
      </c>
      <c r="BB93" s="16" t="s">
        <v>109</v>
      </c>
    </row>
    <row r="94" ht="15.75" customHeight="1">
      <c r="A94" s="38" t="s">
        <v>114</v>
      </c>
      <c r="B94" s="76" t="s">
        <v>135</v>
      </c>
      <c r="C94" s="53" t="s">
        <v>110</v>
      </c>
      <c r="D94" s="54" t="s">
        <v>64</v>
      </c>
      <c r="E94" s="55">
        <v>2373.0</v>
      </c>
      <c r="F94" s="32"/>
      <c r="G94" s="32"/>
      <c r="I94" s="14">
        <v>0.0</v>
      </c>
      <c r="J94" s="15">
        <v>1.0</v>
      </c>
      <c r="K94" s="15">
        <v>1.24</v>
      </c>
      <c r="L94" s="15"/>
      <c r="M94" s="15"/>
      <c r="N94" s="15">
        <v>1.35</v>
      </c>
      <c r="O94" s="15"/>
      <c r="P94" s="15"/>
      <c r="Q94" s="15">
        <v>1.46</v>
      </c>
      <c r="R94" s="15"/>
      <c r="S94" s="15"/>
      <c r="T94" s="15">
        <v>1.56</v>
      </c>
      <c r="U94" s="15"/>
      <c r="V94" s="15"/>
      <c r="W94" s="15">
        <v>1.25</v>
      </c>
      <c r="X94" s="15"/>
      <c r="Y94" s="15"/>
      <c r="Z94" s="15">
        <v>1.0</v>
      </c>
      <c r="AC94" s="15">
        <f t="shared" si="1"/>
        <v>1.31</v>
      </c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 t="str">
        <f t="shared" si="2"/>
        <v>#DIV/0!</v>
      </c>
      <c r="BB94" s="16" t="s">
        <v>111</v>
      </c>
    </row>
    <row r="95" ht="15.75" customHeight="1">
      <c r="A95" s="2"/>
      <c r="B95" s="76" t="s">
        <v>60</v>
      </c>
      <c r="C95" s="2" t="s">
        <v>112</v>
      </c>
      <c r="D95" s="3" t="s">
        <v>64</v>
      </c>
      <c r="E95" s="3"/>
      <c r="F95" s="32">
        <v>0.3</v>
      </c>
      <c r="G95" s="32">
        <v>0.4</v>
      </c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C95" s="15" t="str">
        <f t="shared" si="1"/>
        <v>#DIV/0!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 t="str">
        <f t="shared" si="2"/>
        <v>#DIV/0!</v>
      </c>
      <c r="BB95" s="11"/>
    </row>
    <row r="96" ht="15.75" customHeight="1">
      <c r="A96" s="2"/>
      <c r="B96" s="76" t="s">
        <v>60</v>
      </c>
      <c r="C96" s="2" t="s">
        <v>112</v>
      </c>
      <c r="D96" s="3" t="s">
        <v>64</v>
      </c>
      <c r="E96" s="3"/>
      <c r="F96" s="32">
        <v>0.2</v>
      </c>
      <c r="G96" s="32">
        <v>0.25</v>
      </c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C96" s="15" t="str">
        <f t="shared" si="1"/>
        <v>#DIV/0!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 t="str">
        <f t="shared" si="2"/>
        <v>#DIV/0!</v>
      </c>
      <c r="BB96" s="11"/>
    </row>
    <row r="97" ht="15.75" customHeight="1">
      <c r="A97" s="2"/>
      <c r="B97" s="76" t="s">
        <v>60</v>
      </c>
      <c r="C97" s="2" t="s">
        <v>112</v>
      </c>
      <c r="D97" s="3" t="s">
        <v>64</v>
      </c>
      <c r="E97" s="3"/>
      <c r="F97" s="32">
        <v>0.3</v>
      </c>
      <c r="G97" s="32">
        <v>0.25</v>
      </c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C97" s="15" t="str">
        <f t="shared" si="1"/>
        <v>#DIV/0!</v>
      </c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 t="str">
        <f t="shared" si="2"/>
        <v>#DIV/0!</v>
      </c>
      <c r="BB97" s="11"/>
    </row>
    <row r="98" ht="15.75" customHeight="1">
      <c r="A98" s="2"/>
      <c r="B98" s="76" t="s">
        <v>60</v>
      </c>
      <c r="C98" s="2" t="s">
        <v>112</v>
      </c>
      <c r="D98" s="3" t="s">
        <v>64</v>
      </c>
      <c r="E98" s="3"/>
      <c r="F98" s="32">
        <v>0.75</v>
      </c>
      <c r="G98" s="32">
        <v>0.6</v>
      </c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C98" s="15" t="str">
        <f t="shared" si="1"/>
        <v>#DIV/0!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 t="str">
        <f t="shared" si="2"/>
        <v>#DIV/0!</v>
      </c>
      <c r="BB98" s="11"/>
    </row>
    <row r="99" ht="15.75" customHeight="1">
      <c r="A99" s="2"/>
      <c r="B99" s="76" t="s">
        <v>60</v>
      </c>
      <c r="C99" s="2" t="s">
        <v>112</v>
      </c>
      <c r="D99" s="3" t="s">
        <v>64</v>
      </c>
      <c r="E99" s="3"/>
      <c r="F99" s="32">
        <v>0.7</v>
      </c>
      <c r="G99" s="32">
        <v>0.5</v>
      </c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C99" s="15" t="str">
        <f t="shared" si="1"/>
        <v>#DIV/0!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 t="str">
        <f t="shared" si="2"/>
        <v>#DIV/0!</v>
      </c>
      <c r="BB99" s="11"/>
    </row>
    <row r="100" ht="15.75" customHeight="1">
      <c r="A100" s="2"/>
      <c r="B100" s="76" t="s">
        <v>60</v>
      </c>
      <c r="C100" s="2" t="s">
        <v>113</v>
      </c>
      <c r="D100" s="3" t="s">
        <v>64</v>
      </c>
      <c r="E100" s="3"/>
      <c r="F100" s="32">
        <v>0.5</v>
      </c>
      <c r="G100" s="32">
        <v>0.2</v>
      </c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C100" s="15" t="str">
        <f t="shared" si="1"/>
        <v>#DIV/0!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 t="str">
        <f t="shared" si="2"/>
        <v>#DIV/0!</v>
      </c>
      <c r="BB100" s="11"/>
    </row>
    <row r="101" ht="15.75" customHeight="1">
      <c r="A101" s="2"/>
      <c r="B101" s="76" t="s">
        <v>60</v>
      </c>
      <c r="C101" s="2" t="s">
        <v>113</v>
      </c>
      <c r="D101" s="3" t="s">
        <v>64</v>
      </c>
      <c r="E101" s="3"/>
      <c r="F101" s="32">
        <v>0.2</v>
      </c>
      <c r="G101" s="32">
        <v>0.2</v>
      </c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C101" s="15" t="str">
        <f t="shared" si="1"/>
        <v>#DIV/0!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 t="str">
        <f t="shared" si="2"/>
        <v>#DIV/0!</v>
      </c>
      <c r="BB101" s="11"/>
    </row>
    <row r="102" ht="15.75" customHeight="1">
      <c r="A102" s="2"/>
      <c r="B102" s="76" t="s">
        <v>60</v>
      </c>
      <c r="C102" s="2" t="s">
        <v>113</v>
      </c>
      <c r="D102" s="3" t="s">
        <v>64</v>
      </c>
      <c r="E102" s="3"/>
      <c r="F102" s="32">
        <v>0.3</v>
      </c>
      <c r="G102" s="32">
        <v>0.35</v>
      </c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C102" s="15" t="str">
        <f t="shared" si="1"/>
        <v>#DIV/0!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 t="str">
        <f t="shared" si="2"/>
        <v>#DIV/0!</v>
      </c>
      <c r="BB102" s="11"/>
    </row>
    <row r="103" ht="15.75" customHeight="1">
      <c r="A103" s="2"/>
      <c r="B103" s="76" t="s">
        <v>60</v>
      </c>
      <c r="C103" s="2" t="s">
        <v>113</v>
      </c>
      <c r="D103" s="3" t="s">
        <v>64</v>
      </c>
      <c r="E103" s="3"/>
      <c r="F103" s="32">
        <v>0.15</v>
      </c>
      <c r="G103" s="32">
        <v>0.25</v>
      </c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C103" s="15" t="str">
        <f t="shared" si="1"/>
        <v>#DIV/0!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 t="str">
        <f t="shared" si="2"/>
        <v>#DIV/0!</v>
      </c>
      <c r="BB103" s="11"/>
    </row>
    <row r="104" ht="15.75" customHeight="1">
      <c r="A104" s="2"/>
      <c r="B104" s="76" t="s">
        <v>60</v>
      </c>
      <c r="C104" s="2" t="s">
        <v>113</v>
      </c>
      <c r="D104" s="3" t="s">
        <v>64</v>
      </c>
      <c r="E104" s="3"/>
      <c r="F104" s="32">
        <v>0.1</v>
      </c>
      <c r="G104" s="32">
        <v>0.4</v>
      </c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C104" s="15" t="str">
        <f t="shared" si="1"/>
        <v>#DIV/0!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 t="str">
        <f t="shared" si="2"/>
        <v>#DIV/0!</v>
      </c>
      <c r="BB104" s="11"/>
    </row>
    <row r="105" ht="15.75" customHeight="1">
      <c r="A105" s="12"/>
      <c r="B105" s="76" t="s">
        <v>60</v>
      </c>
      <c r="C105" s="12" t="s">
        <v>114</v>
      </c>
      <c r="D105" s="12" t="s">
        <v>58</v>
      </c>
      <c r="E105" s="12"/>
      <c r="F105" s="32">
        <v>0.05</v>
      </c>
      <c r="G105" s="32">
        <v>0.05</v>
      </c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C105" s="15" t="str">
        <f t="shared" si="1"/>
        <v>#DIV/0!</v>
      </c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 t="str">
        <f t="shared" si="2"/>
        <v>#DIV/0!</v>
      </c>
      <c r="BB105" s="11"/>
    </row>
    <row r="106" ht="15.75" customHeight="1">
      <c r="A106" s="12"/>
      <c r="B106" s="76" t="s">
        <v>60</v>
      </c>
      <c r="C106" s="12" t="s">
        <v>114</v>
      </c>
      <c r="D106" s="12" t="s">
        <v>58</v>
      </c>
      <c r="E106" s="12"/>
      <c r="F106" s="32">
        <v>0.2</v>
      </c>
      <c r="G106" s="32">
        <v>0.05</v>
      </c>
      <c r="H106" s="12" t="s">
        <v>116</v>
      </c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C106" s="15" t="str">
        <f t="shared" si="1"/>
        <v>#DIV/0!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 t="str">
        <f t="shared" si="2"/>
        <v>#DIV/0!</v>
      </c>
      <c r="BB106" s="11"/>
    </row>
    <row r="107" ht="15.75" customHeight="1">
      <c r="A107" s="53" t="s">
        <v>114</v>
      </c>
      <c r="B107" s="76" t="s">
        <v>135</v>
      </c>
      <c r="C107" s="2" t="s">
        <v>117</v>
      </c>
      <c r="D107" s="3" t="s">
        <v>64</v>
      </c>
      <c r="E107" s="58">
        <v>2381.0</v>
      </c>
      <c r="F107" s="32"/>
      <c r="G107" s="32"/>
      <c r="H107" s="33" t="s">
        <v>118</v>
      </c>
      <c r="I107" s="14">
        <v>0.0</v>
      </c>
      <c r="J107" s="15">
        <v>3.0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C107" s="15" t="str">
        <f t="shared" si="1"/>
        <v>#DIV/0!</v>
      </c>
      <c r="AD107" s="9"/>
      <c r="AE107" s="9"/>
      <c r="AF107" s="15">
        <v>0.083</v>
      </c>
      <c r="AG107" s="9"/>
      <c r="AH107" s="9"/>
      <c r="AI107" s="15">
        <v>0.044</v>
      </c>
      <c r="AJ107" s="9"/>
      <c r="AK107" s="9"/>
      <c r="AL107" s="15">
        <v>0.037</v>
      </c>
      <c r="AM107" s="9"/>
      <c r="AN107" s="9"/>
      <c r="AO107" s="15">
        <v>0.163</v>
      </c>
      <c r="AP107" s="9"/>
      <c r="AQ107" s="9"/>
      <c r="AR107" s="15">
        <v>0.042</v>
      </c>
      <c r="AS107" s="9"/>
      <c r="AT107" s="9"/>
      <c r="AU107" s="15">
        <v>0.043</v>
      </c>
      <c r="AV107" s="9"/>
      <c r="AW107" s="9"/>
      <c r="AX107" s="15">
        <v>0.108</v>
      </c>
      <c r="AY107" s="15">
        <v>0.448</v>
      </c>
      <c r="AZ107" s="15">
        <v>0.145</v>
      </c>
      <c r="BA107" s="9" t="str">
        <f t="shared" si="2"/>
        <v>#DIV/0!</v>
      </c>
      <c r="BB107" s="16" t="s">
        <v>119</v>
      </c>
    </row>
    <row r="108" ht="15.75" customHeight="1">
      <c r="A108" s="53" t="s">
        <v>114</v>
      </c>
      <c r="B108" s="76" t="s">
        <v>60</v>
      </c>
      <c r="C108" s="2" t="s">
        <v>117</v>
      </c>
      <c r="D108" s="3" t="s">
        <v>64</v>
      </c>
      <c r="E108" s="58"/>
      <c r="F108" s="32"/>
      <c r="G108" s="32"/>
      <c r="H108" s="33" t="s">
        <v>120</v>
      </c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C108" s="15" t="str">
        <f t="shared" si="1"/>
        <v>#DIV/0!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 t="str">
        <f t="shared" si="2"/>
        <v>#DIV/0!</v>
      </c>
      <c r="BB108" s="11"/>
    </row>
    <row r="109" ht="15.75" customHeight="1">
      <c r="A109" s="53" t="s">
        <v>114</v>
      </c>
      <c r="B109" s="76" t="s">
        <v>60</v>
      </c>
      <c r="C109" s="2" t="s">
        <v>117</v>
      </c>
      <c r="D109" s="3" t="s">
        <v>64</v>
      </c>
      <c r="E109" s="58"/>
      <c r="F109" s="32"/>
      <c r="G109" s="32"/>
      <c r="H109" s="33" t="s">
        <v>121</v>
      </c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C109" s="15" t="str">
        <f t="shared" si="1"/>
        <v>#DIV/0!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 t="str">
        <f t="shared" si="2"/>
        <v>#DIV/0!</v>
      </c>
      <c r="BB109" s="11"/>
    </row>
    <row r="110" ht="15.75" customHeight="1">
      <c r="A110" s="53" t="s">
        <v>114</v>
      </c>
      <c r="B110" s="76" t="s">
        <v>135</v>
      </c>
      <c r="C110" s="2" t="s">
        <v>117</v>
      </c>
      <c r="D110" s="3" t="s">
        <v>64</v>
      </c>
      <c r="E110" s="58">
        <v>2382.0</v>
      </c>
      <c r="F110" s="32"/>
      <c r="G110" s="32"/>
      <c r="H110" s="33" t="s">
        <v>122</v>
      </c>
      <c r="I110" s="14">
        <v>0.0</v>
      </c>
      <c r="J110" s="15">
        <v>6.0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C110" s="15" t="str">
        <f t="shared" si="1"/>
        <v>#DIV/0!</v>
      </c>
      <c r="AD110" s="9"/>
      <c r="AE110" s="9"/>
      <c r="AF110" s="15">
        <v>0.059</v>
      </c>
      <c r="AG110" s="9"/>
      <c r="AH110" s="9"/>
      <c r="AI110" s="15">
        <v>0.044</v>
      </c>
      <c r="AJ110" s="9"/>
      <c r="AK110" s="9"/>
      <c r="AL110" s="15">
        <v>0.075</v>
      </c>
      <c r="AM110" s="9"/>
      <c r="AN110" s="9"/>
      <c r="AO110" s="15">
        <v>0.054</v>
      </c>
      <c r="AP110" s="9"/>
      <c r="AQ110" s="9"/>
      <c r="AR110" s="9"/>
      <c r="AS110" s="9"/>
      <c r="AT110" s="9"/>
      <c r="AU110" s="9"/>
      <c r="AV110" s="9"/>
      <c r="AW110" s="9"/>
      <c r="AX110" s="15">
        <v>1.03</v>
      </c>
      <c r="AY110" s="15">
        <v>0.305</v>
      </c>
      <c r="AZ110" s="9"/>
      <c r="BA110" s="9" t="str">
        <f t="shared" si="2"/>
        <v>#DIV/0!</v>
      </c>
      <c r="BB110" s="16" t="s">
        <v>123</v>
      </c>
    </row>
    <row r="111" ht="15.75" customHeight="1">
      <c r="A111" s="53" t="s">
        <v>114</v>
      </c>
      <c r="B111" s="76" t="s">
        <v>135</v>
      </c>
      <c r="C111" s="57" t="s">
        <v>125</v>
      </c>
      <c r="D111" s="54" t="s">
        <v>64</v>
      </c>
      <c r="E111" s="60">
        <v>2383.0</v>
      </c>
      <c r="F111" s="3"/>
      <c r="G111" s="32"/>
      <c r="H111" s="32"/>
      <c r="I111" s="14">
        <v>0.0</v>
      </c>
      <c r="J111" s="15">
        <v>7.0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C111" s="15" t="str">
        <f t="shared" si="1"/>
        <v>#DIV/0!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 t="str">
        <f t="shared" si="2"/>
        <v>#DIV/0!</v>
      </c>
      <c r="BB111" s="11"/>
    </row>
    <row r="112" ht="15.75" customHeight="1">
      <c r="A112" s="53" t="s">
        <v>114</v>
      </c>
      <c r="B112" s="76" t="s">
        <v>135</v>
      </c>
      <c r="C112" s="57" t="s">
        <v>126</v>
      </c>
      <c r="D112" s="54" t="s">
        <v>64</v>
      </c>
      <c r="E112" s="57">
        <v>2384.0</v>
      </c>
      <c r="F112" s="3"/>
      <c r="G112" s="32"/>
      <c r="H112" s="32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C112" s="15" t="str">
        <f t="shared" si="1"/>
        <v>#DIV/0!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 t="str">
        <f t="shared" si="2"/>
        <v>#DIV/0!</v>
      </c>
      <c r="BB112" s="11"/>
    </row>
    <row r="113" ht="15.75" customHeight="1">
      <c r="D113" s="3"/>
      <c r="F113" s="3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11"/>
    </row>
    <row r="114" ht="15.75" customHeight="1">
      <c r="D114" s="3"/>
      <c r="F114" s="3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11"/>
    </row>
    <row r="115" ht="15.75" customHeight="1">
      <c r="D115" s="3"/>
      <c r="F115" s="3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11"/>
    </row>
    <row r="116" ht="15.75" customHeight="1">
      <c r="D116" s="3"/>
      <c r="F116" s="3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11"/>
    </row>
    <row r="117" ht="15.75" customHeight="1">
      <c r="D117" s="3"/>
      <c r="F117" s="3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11"/>
    </row>
    <row r="118" ht="15.75" customHeight="1">
      <c r="D118" s="3"/>
      <c r="F118" s="3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11"/>
    </row>
    <row r="119" ht="15.75" customHeight="1">
      <c r="D119" s="3"/>
      <c r="F119" s="3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11"/>
    </row>
    <row r="120" ht="15.75" customHeight="1">
      <c r="D120" s="3"/>
      <c r="F120" s="3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11"/>
    </row>
    <row r="121" ht="15.75" customHeight="1">
      <c r="D121" s="3"/>
      <c r="F121" s="3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11"/>
    </row>
    <row r="122" ht="15.75" customHeight="1">
      <c r="D122" s="3"/>
      <c r="F122" s="3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11"/>
    </row>
    <row r="123" ht="15.75" customHeight="1">
      <c r="D123" s="3"/>
      <c r="F123" s="3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11"/>
    </row>
    <row r="124" ht="15.75" customHeight="1">
      <c r="D124" s="3"/>
      <c r="F124" s="3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11"/>
    </row>
    <row r="125" ht="15.75" customHeight="1">
      <c r="D125" s="3"/>
      <c r="F125" s="3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11"/>
    </row>
    <row r="126" ht="15.75" customHeight="1">
      <c r="D126" s="3"/>
      <c r="F126" s="3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11"/>
    </row>
    <row r="127" ht="15.75" customHeight="1">
      <c r="D127" s="3"/>
      <c r="F127" s="3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11"/>
    </row>
    <row r="128" ht="15.75" customHeight="1">
      <c r="D128" s="3"/>
      <c r="F128" s="3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11"/>
    </row>
    <row r="129" ht="15.75" customHeight="1">
      <c r="D129" s="3"/>
      <c r="F129" s="3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11"/>
    </row>
    <row r="130" ht="15.75" customHeight="1">
      <c r="D130" s="3"/>
      <c r="F130" s="3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11"/>
    </row>
    <row r="131" ht="15.75" customHeight="1">
      <c r="D131" s="3"/>
      <c r="F131" s="3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11"/>
    </row>
    <row r="132" ht="15.75" customHeight="1">
      <c r="D132" s="3"/>
      <c r="F132" s="3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11"/>
    </row>
    <row r="133" ht="15.75" customHeight="1">
      <c r="D133" s="3"/>
      <c r="F133" s="3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11"/>
    </row>
    <row r="134" ht="15.75" customHeight="1">
      <c r="D134" s="3"/>
      <c r="F134" s="3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11"/>
    </row>
    <row r="135" ht="15.75" customHeight="1">
      <c r="D135" s="3"/>
      <c r="F135" s="3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11"/>
    </row>
    <row r="136" ht="15.75" customHeight="1">
      <c r="D136" s="3"/>
      <c r="F136" s="3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11"/>
    </row>
    <row r="137" ht="15.75" customHeight="1">
      <c r="D137" s="3"/>
      <c r="F137" s="3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11"/>
    </row>
    <row r="138" ht="15.75" customHeight="1">
      <c r="D138" s="3"/>
      <c r="F138" s="3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11"/>
    </row>
    <row r="139" ht="15.75" customHeight="1">
      <c r="D139" s="3"/>
      <c r="F139" s="3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11"/>
    </row>
    <row r="140" ht="15.75" customHeight="1">
      <c r="D140" s="3"/>
      <c r="F140" s="3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11"/>
    </row>
    <row r="141" ht="15.75" customHeight="1">
      <c r="D141" s="3"/>
      <c r="F141" s="3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11"/>
    </row>
    <row r="142" ht="15.75" customHeight="1">
      <c r="D142" s="3"/>
      <c r="F142" s="3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11"/>
    </row>
    <row r="143" ht="15.75" customHeight="1">
      <c r="D143" s="3"/>
      <c r="F143" s="3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11"/>
    </row>
    <row r="144" ht="15.75" customHeight="1">
      <c r="D144" s="3"/>
      <c r="F144" s="3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11"/>
    </row>
    <row r="145" ht="15.75" customHeight="1">
      <c r="D145" s="3"/>
      <c r="F145" s="3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11"/>
    </row>
    <row r="146" ht="15.75" customHeight="1">
      <c r="D146" s="3"/>
      <c r="F146" s="3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11"/>
    </row>
    <row r="147" ht="15.75" customHeight="1">
      <c r="D147" s="3"/>
      <c r="F147" s="3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11"/>
    </row>
    <row r="148" ht="15.75" customHeight="1">
      <c r="D148" s="3"/>
      <c r="F148" s="3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11"/>
    </row>
    <row r="149" ht="15.75" customHeight="1">
      <c r="D149" s="3"/>
      <c r="F149" s="3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11"/>
    </row>
    <row r="150" ht="15.75" customHeight="1">
      <c r="D150" s="3"/>
      <c r="F150" s="3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11"/>
    </row>
    <row r="151" ht="15.75" customHeight="1">
      <c r="D151" s="3"/>
      <c r="F151" s="3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11"/>
    </row>
    <row r="152" ht="15.75" customHeight="1">
      <c r="D152" s="3"/>
      <c r="F152" s="3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11"/>
    </row>
    <row r="153" ht="15.75" customHeight="1">
      <c r="D153" s="3"/>
      <c r="F153" s="3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11"/>
    </row>
    <row r="154" ht="15.75" customHeight="1">
      <c r="D154" s="3"/>
      <c r="F154" s="3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11"/>
    </row>
    <row r="155" ht="15.75" customHeight="1">
      <c r="D155" s="3"/>
      <c r="F155" s="3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11"/>
    </row>
    <row r="156" ht="15.75" customHeight="1">
      <c r="D156" s="3"/>
      <c r="F156" s="3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11"/>
    </row>
    <row r="157" ht="15.75" customHeight="1">
      <c r="D157" s="3"/>
      <c r="F157" s="3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11"/>
    </row>
    <row r="158" ht="15.75" customHeight="1">
      <c r="D158" s="3"/>
      <c r="F158" s="3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11"/>
    </row>
    <row r="159" ht="15.75" customHeight="1">
      <c r="D159" s="3"/>
      <c r="F159" s="3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11"/>
    </row>
    <row r="160" ht="15.75" customHeight="1">
      <c r="D160" s="3"/>
      <c r="F160" s="3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11"/>
    </row>
    <row r="161" ht="15.75" customHeight="1">
      <c r="D161" s="3"/>
      <c r="F161" s="3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11"/>
    </row>
    <row r="162" ht="15.75" customHeight="1">
      <c r="D162" s="3"/>
      <c r="F162" s="3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11"/>
    </row>
    <row r="163" ht="15.75" customHeight="1">
      <c r="D163" s="3"/>
      <c r="F163" s="3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11"/>
    </row>
    <row r="164" ht="15.75" customHeight="1">
      <c r="D164" s="3"/>
      <c r="F164" s="3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11"/>
    </row>
    <row r="165" ht="15.75" customHeight="1">
      <c r="D165" s="3"/>
      <c r="F165" s="3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11"/>
    </row>
    <row r="166" ht="15.75" customHeight="1">
      <c r="D166" s="3"/>
      <c r="F166" s="3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11"/>
    </row>
    <row r="167" ht="15.75" customHeight="1">
      <c r="D167" s="3"/>
      <c r="F167" s="3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11"/>
    </row>
    <row r="168" ht="15.75" customHeight="1">
      <c r="D168" s="3"/>
      <c r="F168" s="3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11"/>
    </row>
    <row r="169" ht="15.75" customHeight="1">
      <c r="D169" s="3"/>
      <c r="F169" s="3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11"/>
    </row>
    <row r="170" ht="15.75" customHeight="1">
      <c r="D170" s="3"/>
      <c r="F170" s="3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11"/>
    </row>
    <row r="171" ht="15.75" customHeight="1">
      <c r="D171" s="3"/>
      <c r="F171" s="3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11"/>
    </row>
    <row r="172" ht="15.75" customHeight="1">
      <c r="D172" s="3"/>
      <c r="F172" s="3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11"/>
    </row>
    <row r="173" ht="15.75" customHeight="1">
      <c r="D173" s="3"/>
      <c r="F173" s="3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11"/>
    </row>
    <row r="174" ht="15.75" customHeight="1">
      <c r="D174" s="3"/>
      <c r="F174" s="3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11"/>
    </row>
    <row r="175" ht="15.75" customHeight="1">
      <c r="D175" s="3"/>
      <c r="F175" s="3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11"/>
    </row>
    <row r="176" ht="15.75" customHeight="1">
      <c r="D176" s="3"/>
      <c r="F176" s="3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11"/>
    </row>
    <row r="177" ht="15.75" customHeight="1">
      <c r="D177" s="3"/>
      <c r="F177" s="3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11"/>
    </row>
    <row r="178" ht="15.75" customHeight="1">
      <c r="D178" s="3"/>
      <c r="F178" s="3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11"/>
    </row>
    <row r="179" ht="15.75" customHeight="1">
      <c r="D179" s="3"/>
      <c r="F179" s="3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11"/>
    </row>
    <row r="180" ht="15.75" customHeight="1">
      <c r="D180" s="3"/>
      <c r="F180" s="3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11"/>
    </row>
    <row r="181" ht="15.75" customHeight="1">
      <c r="D181" s="3"/>
      <c r="F181" s="3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11"/>
    </row>
    <row r="182" ht="15.75" customHeight="1">
      <c r="D182" s="3"/>
      <c r="F182" s="3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11"/>
    </row>
    <row r="183" ht="15.75" customHeight="1">
      <c r="D183" s="3"/>
      <c r="F183" s="3"/>
      <c r="I183" s="1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11"/>
    </row>
    <row r="184" ht="15.75" customHeight="1">
      <c r="D184" s="3"/>
      <c r="F184" s="3"/>
      <c r="I184" s="10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11"/>
    </row>
    <row r="185" ht="15.75" customHeight="1">
      <c r="D185" s="3"/>
      <c r="F185" s="3"/>
      <c r="I185" s="1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11"/>
    </row>
    <row r="186" ht="15.75" customHeight="1">
      <c r="D186" s="3"/>
      <c r="F186" s="3"/>
      <c r="I186" s="10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11"/>
    </row>
    <row r="187" ht="15.75" customHeight="1">
      <c r="D187" s="3"/>
      <c r="F187" s="3"/>
      <c r="I187" s="10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11"/>
    </row>
    <row r="188" ht="15.75" customHeight="1">
      <c r="D188" s="3"/>
      <c r="F188" s="3"/>
      <c r="I188" s="10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11"/>
    </row>
    <row r="189" ht="15.75" customHeight="1">
      <c r="D189" s="3"/>
      <c r="F189" s="3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11"/>
    </row>
    <row r="190" ht="15.75" customHeight="1">
      <c r="D190" s="3"/>
      <c r="F190" s="3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11"/>
    </row>
    <row r="191" ht="15.75" customHeight="1">
      <c r="D191" s="3"/>
      <c r="F191" s="3"/>
      <c r="I191" s="10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11"/>
    </row>
    <row r="192" ht="15.75" customHeight="1">
      <c r="D192" s="3"/>
      <c r="F192" s="3"/>
      <c r="I192" s="10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11"/>
    </row>
    <row r="193" ht="15.75" customHeight="1">
      <c r="D193" s="3"/>
      <c r="F193" s="3"/>
      <c r="I193" s="10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11"/>
    </row>
    <row r="194" ht="15.75" customHeight="1">
      <c r="D194" s="3"/>
      <c r="F194" s="3"/>
      <c r="I194" s="10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11"/>
    </row>
    <row r="195" ht="15.75" customHeight="1">
      <c r="D195" s="3"/>
      <c r="F195" s="3"/>
      <c r="I195" s="10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11"/>
    </row>
    <row r="196" ht="15.75" customHeight="1">
      <c r="D196" s="3"/>
      <c r="F196" s="3"/>
      <c r="I196" s="1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11"/>
    </row>
    <row r="197" ht="15.75" customHeight="1">
      <c r="D197" s="3"/>
      <c r="F197" s="3"/>
      <c r="I197" s="10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11"/>
    </row>
    <row r="198" ht="15.75" customHeight="1">
      <c r="D198" s="3"/>
      <c r="F198" s="3"/>
      <c r="I198" s="10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11"/>
    </row>
    <row r="199" ht="15.75" customHeight="1">
      <c r="D199" s="3"/>
      <c r="F199" s="3"/>
      <c r="I199" s="1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11"/>
    </row>
    <row r="200" ht="15.75" customHeight="1">
      <c r="D200" s="3"/>
      <c r="F200" s="3"/>
      <c r="I200" s="10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11"/>
    </row>
    <row r="201" ht="15.75" customHeight="1">
      <c r="D201" s="3"/>
      <c r="F201" s="3"/>
      <c r="I201" s="1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11"/>
    </row>
    <row r="202" ht="15.75" customHeight="1">
      <c r="D202" s="3"/>
      <c r="F202" s="3"/>
      <c r="I202" s="10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11"/>
    </row>
    <row r="203" ht="15.75" customHeight="1">
      <c r="D203" s="3"/>
      <c r="F203" s="3"/>
      <c r="I203" s="10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11"/>
    </row>
    <row r="204" ht="15.75" customHeight="1">
      <c r="D204" s="3"/>
      <c r="F204" s="3"/>
      <c r="I204" s="10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11"/>
    </row>
    <row r="205" ht="15.75" customHeight="1">
      <c r="D205" s="3"/>
      <c r="F205" s="3"/>
      <c r="I205" s="10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11"/>
    </row>
    <row r="206" ht="15.75" customHeight="1">
      <c r="D206" s="3"/>
      <c r="F206" s="3"/>
      <c r="I206" s="1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11"/>
    </row>
    <row r="207" ht="15.75" customHeight="1">
      <c r="D207" s="3"/>
      <c r="F207" s="3"/>
      <c r="I207" s="10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11"/>
    </row>
    <row r="208" ht="15.75" customHeight="1">
      <c r="D208" s="3"/>
      <c r="F208" s="3"/>
      <c r="I208" s="10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11"/>
    </row>
    <row r="209" ht="15.75" customHeight="1">
      <c r="D209" s="3"/>
      <c r="F209" s="3"/>
      <c r="I209" s="10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11"/>
    </row>
    <row r="210" ht="15.75" customHeight="1">
      <c r="D210" s="3"/>
      <c r="F210" s="3"/>
      <c r="I210" s="10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11"/>
    </row>
    <row r="211" ht="15.75" customHeight="1">
      <c r="D211" s="3"/>
      <c r="F211" s="3"/>
      <c r="I211" s="10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11"/>
    </row>
    <row r="212" ht="15.75" customHeight="1">
      <c r="D212" s="3"/>
      <c r="F212" s="3"/>
      <c r="I212" s="10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11"/>
    </row>
    <row r="213" ht="15.75" customHeight="1">
      <c r="D213" s="3"/>
      <c r="F213" s="3"/>
      <c r="I213" s="10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11"/>
    </row>
    <row r="214" ht="15.75" customHeight="1">
      <c r="D214" s="3"/>
      <c r="F214" s="3"/>
      <c r="I214" s="1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11"/>
    </row>
    <row r="215" ht="15.75" customHeight="1">
      <c r="D215" s="3"/>
      <c r="F215" s="3"/>
      <c r="I215" s="10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11"/>
    </row>
    <row r="216" ht="15.75" customHeight="1">
      <c r="D216" s="3"/>
      <c r="F216" s="3"/>
      <c r="I216" s="10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11"/>
    </row>
    <row r="217" ht="15.75" customHeight="1">
      <c r="D217" s="3"/>
      <c r="F217" s="3"/>
      <c r="I217" s="1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11"/>
    </row>
    <row r="218" ht="15.75" customHeight="1">
      <c r="D218" s="3"/>
      <c r="F218" s="3"/>
      <c r="I218" s="10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11"/>
    </row>
    <row r="219" ht="15.75" customHeight="1">
      <c r="D219" s="3"/>
      <c r="F219" s="3"/>
      <c r="I219" s="10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11"/>
    </row>
    <row r="220" ht="15.75" customHeight="1">
      <c r="D220" s="3"/>
      <c r="F220" s="3"/>
      <c r="I220" s="10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11"/>
    </row>
    <row r="221" ht="15.75" customHeight="1">
      <c r="D221" s="3"/>
      <c r="F221" s="3"/>
      <c r="I221" s="10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11"/>
    </row>
    <row r="222" ht="15.75" customHeight="1">
      <c r="D222" s="3"/>
      <c r="F222" s="3"/>
      <c r="I222" s="10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11"/>
    </row>
    <row r="223" ht="15.75" customHeight="1">
      <c r="D223" s="3"/>
      <c r="F223" s="3"/>
      <c r="I223" s="10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11"/>
    </row>
    <row r="224" ht="15.75" customHeight="1">
      <c r="D224" s="3"/>
      <c r="F224" s="3"/>
      <c r="I224" s="10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11"/>
    </row>
    <row r="225" ht="15.75" customHeight="1">
      <c r="D225" s="3"/>
      <c r="F225" s="3"/>
      <c r="I225" s="1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11"/>
    </row>
    <row r="226" ht="15.75" customHeight="1">
      <c r="D226" s="3"/>
      <c r="F226" s="3"/>
      <c r="I226" s="10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11"/>
    </row>
    <row r="227" ht="15.75" customHeight="1">
      <c r="D227" s="3"/>
      <c r="F227" s="3"/>
      <c r="I227" s="10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11"/>
    </row>
    <row r="228" ht="15.75" customHeight="1">
      <c r="D228" s="3"/>
      <c r="F228" s="3"/>
      <c r="I228" s="10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11"/>
    </row>
    <row r="229" ht="15.75" customHeight="1">
      <c r="D229" s="3"/>
      <c r="F229" s="3"/>
      <c r="I229" s="10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11"/>
    </row>
    <row r="230" ht="15.75" customHeight="1">
      <c r="D230" s="3"/>
      <c r="F230" s="3"/>
      <c r="I230" s="1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11"/>
    </row>
    <row r="231" ht="15.75" customHeight="1">
      <c r="D231" s="3"/>
      <c r="F231" s="3"/>
      <c r="I231" s="10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11"/>
    </row>
    <row r="232" ht="15.75" customHeight="1">
      <c r="D232" s="3"/>
      <c r="F232" s="3"/>
      <c r="I232" s="10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11"/>
    </row>
    <row r="233" ht="15.75" customHeight="1">
      <c r="D233" s="3"/>
      <c r="F233" s="3"/>
      <c r="I233" s="10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11"/>
    </row>
    <row r="234" ht="15.75" customHeight="1">
      <c r="D234" s="3"/>
      <c r="F234" s="3"/>
      <c r="I234" s="10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11"/>
    </row>
    <row r="235" ht="15.75" customHeight="1">
      <c r="D235" s="3"/>
      <c r="F235" s="3"/>
      <c r="I235" s="10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11"/>
    </row>
    <row r="236" ht="15.75" customHeight="1">
      <c r="D236" s="3"/>
      <c r="F236" s="3"/>
      <c r="I236" s="1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11"/>
    </row>
    <row r="237" ht="15.75" customHeight="1">
      <c r="D237" s="3"/>
      <c r="F237" s="3"/>
      <c r="I237" s="10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11"/>
    </row>
    <row r="238" ht="15.75" customHeight="1">
      <c r="D238" s="3"/>
      <c r="F238" s="3"/>
      <c r="I238" s="1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11"/>
    </row>
    <row r="239" ht="15.75" customHeight="1">
      <c r="D239" s="3"/>
      <c r="F239" s="3"/>
      <c r="I239" s="10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11"/>
    </row>
    <row r="240" ht="15.75" customHeight="1">
      <c r="D240" s="3"/>
      <c r="F240" s="3"/>
      <c r="I240" s="10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11"/>
    </row>
    <row r="241" ht="15.75" customHeight="1">
      <c r="D241" s="3"/>
      <c r="F241" s="3"/>
      <c r="I241" s="1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11"/>
    </row>
    <row r="242" ht="15.75" customHeight="1">
      <c r="D242" s="3"/>
      <c r="F242" s="3"/>
      <c r="I242" s="10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11"/>
    </row>
    <row r="243" ht="15.75" customHeight="1">
      <c r="D243" s="3"/>
      <c r="F243" s="3"/>
      <c r="I243" s="10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11"/>
    </row>
    <row r="244" ht="15.75" customHeight="1">
      <c r="D244" s="3"/>
      <c r="F244" s="3"/>
      <c r="I244" s="10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11"/>
    </row>
    <row r="245" ht="15.75" customHeight="1">
      <c r="D245" s="3"/>
      <c r="F245" s="3"/>
      <c r="I245" s="10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11"/>
    </row>
    <row r="246" ht="15.75" customHeight="1">
      <c r="D246" s="3"/>
      <c r="F246" s="3"/>
      <c r="I246" s="10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11"/>
    </row>
    <row r="247" ht="15.75" customHeight="1">
      <c r="D247" s="3"/>
      <c r="F247" s="3"/>
      <c r="I247" s="10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11"/>
    </row>
    <row r="248" ht="15.75" customHeight="1">
      <c r="D248" s="3"/>
      <c r="F248" s="3"/>
      <c r="I248" s="10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11"/>
    </row>
    <row r="249" ht="15.75" customHeight="1">
      <c r="D249" s="3"/>
      <c r="F249" s="3"/>
      <c r="I249" s="10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11"/>
    </row>
    <row r="250" ht="15.75" customHeight="1">
      <c r="D250" s="3"/>
      <c r="F250" s="3"/>
      <c r="I250" s="1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11"/>
    </row>
    <row r="251" ht="15.75" customHeight="1">
      <c r="D251" s="3"/>
      <c r="F251" s="3"/>
      <c r="I251" s="10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11"/>
    </row>
    <row r="252" ht="15.75" customHeight="1">
      <c r="D252" s="3"/>
      <c r="F252" s="3"/>
      <c r="I252" s="10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11"/>
    </row>
    <row r="253" ht="15.75" customHeight="1">
      <c r="D253" s="3"/>
      <c r="F253" s="3"/>
      <c r="I253" s="10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11"/>
    </row>
    <row r="254" ht="15.75" customHeight="1">
      <c r="D254" s="3"/>
      <c r="F254" s="3"/>
      <c r="I254" s="10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11"/>
    </row>
    <row r="255" ht="15.75" customHeight="1">
      <c r="D255" s="3"/>
      <c r="F255" s="3"/>
      <c r="I255" s="1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11"/>
    </row>
    <row r="256" ht="15.75" customHeight="1">
      <c r="D256" s="3"/>
      <c r="F256" s="3"/>
      <c r="I256" s="10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11"/>
    </row>
    <row r="257" ht="15.75" customHeight="1">
      <c r="D257" s="3"/>
      <c r="F257" s="3"/>
      <c r="I257" s="1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11"/>
    </row>
    <row r="258" ht="15.75" customHeight="1">
      <c r="D258" s="3"/>
      <c r="F258" s="3"/>
      <c r="I258" s="10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11"/>
    </row>
    <row r="259" ht="15.75" customHeight="1">
      <c r="D259" s="3"/>
      <c r="F259" s="3"/>
      <c r="I259" s="10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11"/>
    </row>
    <row r="260" ht="15.75" customHeight="1">
      <c r="D260" s="3"/>
      <c r="F260" s="3"/>
      <c r="I260" s="10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11"/>
    </row>
    <row r="261" ht="15.75" customHeight="1">
      <c r="D261" s="3"/>
      <c r="F261" s="3"/>
      <c r="I261" s="10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11"/>
    </row>
    <row r="262" ht="15.75" customHeight="1">
      <c r="D262" s="3"/>
      <c r="F262" s="3"/>
      <c r="I262" s="10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11"/>
    </row>
    <row r="263" ht="15.75" customHeight="1">
      <c r="D263" s="3"/>
      <c r="F263" s="3"/>
      <c r="I263" s="1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11"/>
    </row>
    <row r="264" ht="15.75" customHeight="1">
      <c r="D264" s="3"/>
      <c r="F264" s="3"/>
      <c r="I264" s="10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11"/>
    </row>
    <row r="265" ht="15.75" customHeight="1">
      <c r="D265" s="3"/>
      <c r="F265" s="3"/>
      <c r="I265" s="10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11"/>
    </row>
    <row r="266" ht="15.75" customHeight="1">
      <c r="D266" s="3"/>
      <c r="F266" s="3"/>
      <c r="I266" s="1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11"/>
    </row>
    <row r="267" ht="15.75" customHeight="1">
      <c r="D267" s="3"/>
      <c r="F267" s="3"/>
      <c r="I267" s="10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11"/>
    </row>
    <row r="268" ht="15.75" customHeight="1">
      <c r="D268" s="3"/>
      <c r="F268" s="3"/>
      <c r="I268" s="10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11"/>
    </row>
    <row r="269" ht="15.75" customHeight="1">
      <c r="D269" s="3"/>
      <c r="F269" s="3"/>
      <c r="I269" s="10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11"/>
    </row>
    <row r="270" ht="15.75" customHeight="1">
      <c r="I270" s="10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11"/>
    </row>
    <row r="271" ht="15.75" customHeight="1">
      <c r="I271" s="10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11"/>
    </row>
    <row r="272" ht="15.75" customHeight="1">
      <c r="I272" s="10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11"/>
    </row>
    <row r="273" ht="15.75" customHeight="1">
      <c r="I273" s="1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11"/>
    </row>
    <row r="274" ht="15.75" customHeight="1">
      <c r="I274" s="10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11"/>
    </row>
    <row r="275" ht="15.75" customHeight="1">
      <c r="I275" s="10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11"/>
    </row>
    <row r="276" ht="15.75" customHeight="1">
      <c r="I276" s="10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11"/>
    </row>
    <row r="277" ht="15.75" customHeight="1">
      <c r="I277" s="10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11"/>
    </row>
    <row r="278" ht="15.75" customHeight="1">
      <c r="I278" s="10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11"/>
    </row>
    <row r="279" ht="15.75" customHeight="1">
      <c r="I279" s="1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11"/>
    </row>
    <row r="280" ht="15.75" customHeight="1">
      <c r="I280" s="10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11"/>
    </row>
    <row r="281" ht="15.75" customHeight="1">
      <c r="I281" s="10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11"/>
    </row>
    <row r="282" ht="15.75" customHeight="1"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11"/>
    </row>
    <row r="283" ht="15.75" customHeight="1">
      <c r="I283" s="10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11"/>
    </row>
    <row r="284" ht="15.75" customHeight="1">
      <c r="I284" s="10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11"/>
    </row>
    <row r="285" ht="15.75" customHeight="1">
      <c r="I285" s="10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11"/>
    </row>
    <row r="286" ht="15.75" customHeight="1">
      <c r="I286" s="10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11"/>
    </row>
    <row r="287" ht="15.75" customHeight="1">
      <c r="I287" s="10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11"/>
    </row>
    <row r="288" ht="15.75" customHeight="1">
      <c r="I288" s="10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11"/>
    </row>
    <row r="289" ht="15.75" customHeight="1">
      <c r="I289" s="10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11"/>
    </row>
    <row r="290" ht="15.75" customHeight="1">
      <c r="I290" s="10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11"/>
    </row>
    <row r="291" ht="15.75" customHeight="1">
      <c r="I291" s="10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11"/>
    </row>
    <row r="292" ht="15.75" customHeight="1">
      <c r="I292" s="10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11"/>
    </row>
    <row r="293" ht="15.75" customHeight="1">
      <c r="I293" s="10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11"/>
    </row>
    <row r="294" ht="15.75" customHeight="1">
      <c r="I294" s="10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11"/>
    </row>
    <row r="295" ht="15.75" customHeight="1">
      <c r="I295" s="10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11"/>
    </row>
    <row r="296" ht="15.75" customHeight="1">
      <c r="I296" s="10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11"/>
    </row>
    <row r="297" ht="15.75" customHeight="1">
      <c r="I297" s="10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11"/>
    </row>
    <row r="298" ht="15.75" customHeight="1">
      <c r="I298" s="10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11"/>
    </row>
    <row r="299" ht="15.75" customHeight="1">
      <c r="I299" s="10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11"/>
    </row>
    <row r="300" ht="15.75" customHeight="1">
      <c r="I300" s="10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11"/>
    </row>
    <row r="301" ht="15.75" customHeight="1">
      <c r="I301" s="10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11"/>
    </row>
    <row r="302" ht="15.75" customHeight="1">
      <c r="I302" s="10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11"/>
    </row>
    <row r="303" ht="15.75" customHeight="1">
      <c r="I303" s="10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11"/>
    </row>
    <row r="304" ht="15.75" customHeight="1">
      <c r="I304" s="10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11"/>
    </row>
    <row r="305" ht="15.75" customHeight="1">
      <c r="I305" s="10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11"/>
    </row>
    <row r="306" ht="15.75" customHeight="1">
      <c r="I306" s="10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11"/>
    </row>
    <row r="307" ht="15.75" customHeight="1">
      <c r="I307" s="10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11"/>
    </row>
    <row r="308" ht="15.75" customHeight="1">
      <c r="I308" s="10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11"/>
    </row>
    <row r="309" ht="15.75" customHeight="1">
      <c r="I309" s="10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11"/>
    </row>
    <row r="310" ht="15.75" customHeight="1">
      <c r="I310" s="10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11"/>
    </row>
    <row r="311" ht="15.75" customHeight="1">
      <c r="I311" s="10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11"/>
    </row>
    <row r="312" ht="15.75" customHeight="1">
      <c r="I312" s="10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11"/>
    </row>
    <row r="313" ht="15.75" customHeight="1">
      <c r="I313" s="10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11"/>
    </row>
    <row r="314" ht="15.75" customHeight="1">
      <c r="I314" s="10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11"/>
    </row>
    <row r="315" ht="15.75" customHeight="1">
      <c r="I315" s="10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11"/>
    </row>
    <row r="316" ht="15.75" customHeight="1">
      <c r="I316" s="10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11"/>
    </row>
    <row r="317" ht="15.75" customHeight="1"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11"/>
    </row>
    <row r="318" ht="15.75" customHeight="1">
      <c r="I318" s="10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11"/>
    </row>
    <row r="319" ht="15.75" customHeight="1">
      <c r="I319" s="10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11"/>
    </row>
    <row r="320" ht="15.75" customHeight="1">
      <c r="I320" s="10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11"/>
    </row>
    <row r="321" ht="15.75" customHeight="1">
      <c r="I321" s="10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11"/>
    </row>
    <row r="322" ht="15.75" customHeight="1">
      <c r="I322" s="10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11"/>
    </row>
    <row r="323" ht="15.75" customHeight="1">
      <c r="I323" s="10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11"/>
    </row>
    <row r="324" ht="15.75" customHeight="1">
      <c r="I324" s="10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11"/>
    </row>
    <row r="325" ht="15.75" customHeight="1">
      <c r="I325" s="10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11"/>
    </row>
    <row r="326" ht="15.75" customHeight="1">
      <c r="I326" s="10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11"/>
    </row>
    <row r="327" ht="15.75" customHeight="1">
      <c r="I327" s="10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11"/>
    </row>
    <row r="328" ht="15.75" customHeight="1">
      <c r="I328" s="10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11"/>
    </row>
    <row r="329" ht="15.75" customHeight="1">
      <c r="I329" s="10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11"/>
    </row>
    <row r="330" ht="15.75" customHeight="1">
      <c r="I330" s="10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11"/>
    </row>
    <row r="331" ht="15.75" customHeight="1">
      <c r="I331" s="10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11"/>
    </row>
    <row r="332" ht="15.75" customHeight="1">
      <c r="I332" s="10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11"/>
    </row>
    <row r="333" ht="15.75" customHeight="1">
      <c r="I333" s="10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11"/>
    </row>
    <row r="334" ht="15.75" customHeight="1">
      <c r="I334" s="10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11"/>
    </row>
    <row r="335" ht="15.75" customHeight="1">
      <c r="I335" s="10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11"/>
    </row>
    <row r="336" ht="15.75" customHeight="1">
      <c r="I336" s="10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11"/>
    </row>
    <row r="337" ht="15.75" customHeight="1">
      <c r="I337" s="10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11"/>
    </row>
    <row r="338" ht="15.75" customHeight="1">
      <c r="I338" s="10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11"/>
    </row>
    <row r="339" ht="15.75" customHeight="1">
      <c r="I339" s="10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11"/>
    </row>
    <row r="340" ht="15.75" customHeight="1">
      <c r="I340" s="10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11"/>
    </row>
    <row r="341" ht="15.75" customHeight="1">
      <c r="I341" s="10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11"/>
    </row>
    <row r="342" ht="15.75" customHeight="1">
      <c r="I342" s="10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11"/>
    </row>
    <row r="343" ht="15.75" customHeight="1">
      <c r="I343" s="10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11"/>
    </row>
    <row r="344" ht="15.75" customHeight="1">
      <c r="I344" s="10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11"/>
    </row>
    <row r="345" ht="15.75" customHeight="1">
      <c r="I345" s="10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11"/>
    </row>
    <row r="346" ht="15.75" customHeight="1">
      <c r="I346" s="10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11"/>
    </row>
    <row r="347" ht="15.75" customHeight="1">
      <c r="I347" s="10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11"/>
    </row>
    <row r="348" ht="15.75" customHeight="1">
      <c r="I348" s="10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11"/>
    </row>
    <row r="349" ht="15.75" customHeight="1">
      <c r="I349" s="10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11"/>
    </row>
    <row r="350" ht="15.75" customHeight="1">
      <c r="I350" s="10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11"/>
    </row>
    <row r="351" ht="15.75" customHeight="1">
      <c r="I351" s="10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11"/>
    </row>
    <row r="352" ht="15.75" customHeight="1">
      <c r="I352" s="10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11"/>
    </row>
    <row r="353" ht="15.75" customHeight="1">
      <c r="I353" s="10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11"/>
    </row>
    <row r="354" ht="15.75" customHeight="1">
      <c r="I354" s="10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11"/>
    </row>
    <row r="355" ht="15.75" customHeight="1">
      <c r="I355" s="10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11"/>
    </row>
    <row r="356" ht="15.75" customHeight="1">
      <c r="I356" s="10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11"/>
    </row>
    <row r="357" ht="15.75" customHeight="1">
      <c r="I357" s="10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11"/>
    </row>
    <row r="358" ht="15.75" customHeight="1">
      <c r="I358" s="10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11"/>
    </row>
    <row r="359" ht="15.75" customHeight="1">
      <c r="I359" s="10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11"/>
    </row>
    <row r="360" ht="15.75" customHeight="1">
      <c r="I360" s="10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11"/>
    </row>
    <row r="361" ht="15.75" customHeight="1">
      <c r="I361" s="10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11"/>
    </row>
    <row r="362" ht="15.75" customHeight="1">
      <c r="I362" s="10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11"/>
    </row>
    <row r="363" ht="15.75" customHeight="1">
      <c r="I363" s="10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11"/>
    </row>
    <row r="364" ht="15.75" customHeight="1">
      <c r="I364" s="10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11"/>
    </row>
    <row r="365" ht="15.75" customHeight="1">
      <c r="I365" s="10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11"/>
    </row>
    <row r="366" ht="15.75" customHeight="1">
      <c r="I366" s="10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11"/>
    </row>
    <row r="367" ht="15.75" customHeight="1">
      <c r="I367" s="10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11"/>
    </row>
    <row r="368" ht="15.75" customHeight="1">
      <c r="I368" s="10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11"/>
    </row>
    <row r="369" ht="15.75" customHeight="1">
      <c r="I369" s="10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11"/>
    </row>
    <row r="370" ht="15.75" customHeight="1">
      <c r="I370" s="10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11"/>
    </row>
    <row r="371" ht="15.75" customHeight="1">
      <c r="I371" s="10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11"/>
    </row>
    <row r="372" ht="15.75" customHeight="1">
      <c r="I372" s="10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11"/>
    </row>
    <row r="373" ht="15.75" customHeight="1">
      <c r="I373" s="10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11"/>
    </row>
    <row r="374" ht="15.75" customHeight="1">
      <c r="I374" s="10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11"/>
    </row>
    <row r="375" ht="15.75" customHeight="1">
      <c r="I375" s="10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11"/>
    </row>
    <row r="376" ht="15.75" customHeight="1">
      <c r="I376" s="10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11"/>
    </row>
    <row r="377" ht="15.75" customHeight="1">
      <c r="I377" s="10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11"/>
    </row>
    <row r="378" ht="15.75" customHeight="1">
      <c r="I378" s="10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11"/>
    </row>
    <row r="379" ht="15.75" customHeight="1">
      <c r="I379" s="10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11"/>
    </row>
    <row r="380" ht="15.75" customHeight="1">
      <c r="I380" s="10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11"/>
    </row>
    <row r="381" ht="15.75" customHeight="1">
      <c r="I381" s="10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11"/>
    </row>
    <row r="382" ht="15.75" customHeight="1">
      <c r="I382" s="10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11"/>
    </row>
    <row r="383" ht="15.75" customHeight="1">
      <c r="I383" s="10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11"/>
    </row>
    <row r="384" ht="15.75" customHeight="1">
      <c r="I384" s="10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11"/>
    </row>
    <row r="385" ht="15.75" customHeight="1">
      <c r="I385" s="10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11"/>
    </row>
    <row r="386" ht="15.75" customHeight="1">
      <c r="I386" s="10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11"/>
    </row>
    <row r="387" ht="15.75" customHeight="1">
      <c r="I387" s="10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11"/>
    </row>
    <row r="388" ht="15.75" customHeight="1">
      <c r="I388" s="10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11"/>
    </row>
    <row r="389" ht="15.75" customHeight="1">
      <c r="I389" s="10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11"/>
    </row>
    <row r="390" ht="15.75" customHeight="1">
      <c r="I390" s="10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11"/>
    </row>
    <row r="391" ht="15.75" customHeight="1">
      <c r="I391" s="10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11"/>
    </row>
    <row r="392" ht="15.75" customHeight="1">
      <c r="I392" s="10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11"/>
    </row>
    <row r="393" ht="15.75" customHeight="1">
      <c r="I393" s="10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11"/>
    </row>
    <row r="394" ht="15.75" customHeight="1">
      <c r="I394" s="10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11"/>
    </row>
    <row r="395" ht="15.75" customHeight="1">
      <c r="I395" s="10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11"/>
    </row>
    <row r="396" ht="15.75" customHeight="1">
      <c r="I396" s="10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11"/>
    </row>
    <row r="397" ht="15.75" customHeight="1">
      <c r="I397" s="10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11"/>
    </row>
    <row r="398" ht="15.75" customHeight="1">
      <c r="I398" s="10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11"/>
    </row>
    <row r="399" ht="15.75" customHeight="1">
      <c r="I399" s="10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11"/>
    </row>
    <row r="400" ht="15.75" customHeight="1">
      <c r="I400" s="10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11"/>
    </row>
    <row r="401" ht="15.75" customHeight="1">
      <c r="I401" s="10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11"/>
    </row>
    <row r="402" ht="15.75" customHeight="1">
      <c r="I402" s="10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11"/>
    </row>
    <row r="403" ht="15.75" customHeight="1">
      <c r="I403" s="10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11"/>
    </row>
    <row r="404" ht="15.75" customHeight="1">
      <c r="I404" s="10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11"/>
    </row>
    <row r="405" ht="15.75" customHeight="1">
      <c r="I405" s="10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11"/>
    </row>
    <row r="406" ht="15.75" customHeight="1">
      <c r="I406" s="10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11"/>
    </row>
    <row r="407" ht="15.75" customHeight="1">
      <c r="I407" s="10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11"/>
    </row>
    <row r="408" ht="15.75" customHeight="1">
      <c r="I408" s="10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11"/>
    </row>
    <row r="409" ht="15.75" customHeight="1">
      <c r="I409" s="10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11"/>
    </row>
    <row r="410" ht="15.75" customHeight="1">
      <c r="I410" s="10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11"/>
    </row>
    <row r="411" ht="15.75" customHeight="1">
      <c r="I411" s="10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11"/>
    </row>
    <row r="412" ht="15.75" customHeight="1">
      <c r="I412" s="10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11"/>
    </row>
    <row r="413" ht="15.75" customHeight="1">
      <c r="I413" s="10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11"/>
    </row>
    <row r="414" ht="15.75" customHeight="1">
      <c r="I414" s="10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11"/>
    </row>
    <row r="415" ht="15.75" customHeight="1">
      <c r="I415" s="10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11"/>
    </row>
    <row r="416" ht="15.75" customHeight="1">
      <c r="I416" s="10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11"/>
    </row>
    <row r="417" ht="15.75" customHeight="1">
      <c r="I417" s="10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11"/>
    </row>
    <row r="418" ht="15.75" customHeight="1">
      <c r="I418" s="10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11"/>
    </row>
    <row r="419" ht="15.75" customHeight="1">
      <c r="I419" s="10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11"/>
    </row>
    <row r="420" ht="15.75" customHeight="1">
      <c r="I420" s="10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11"/>
    </row>
    <row r="421" ht="15.75" customHeight="1">
      <c r="I421" s="10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11"/>
    </row>
    <row r="422" ht="15.75" customHeight="1">
      <c r="I422" s="10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11"/>
    </row>
    <row r="423" ht="15.75" customHeight="1">
      <c r="I423" s="10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11"/>
    </row>
    <row r="424" ht="15.75" customHeight="1">
      <c r="I424" s="10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11"/>
    </row>
    <row r="425" ht="15.75" customHeight="1">
      <c r="I425" s="10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11"/>
    </row>
    <row r="426" ht="15.75" customHeight="1">
      <c r="I426" s="10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11"/>
    </row>
    <row r="427" ht="15.75" customHeight="1">
      <c r="I427" s="10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11"/>
    </row>
    <row r="428" ht="15.75" customHeight="1">
      <c r="I428" s="10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11"/>
    </row>
    <row r="429" ht="15.75" customHeight="1">
      <c r="I429" s="10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11"/>
    </row>
    <row r="430" ht="15.75" customHeight="1">
      <c r="I430" s="10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11"/>
    </row>
    <row r="431" ht="15.75" customHeight="1">
      <c r="I431" s="10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11"/>
    </row>
    <row r="432" ht="15.75" customHeight="1">
      <c r="I432" s="10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11"/>
    </row>
    <row r="433" ht="15.75" customHeight="1">
      <c r="I433" s="10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11"/>
    </row>
    <row r="434" ht="15.75" customHeight="1">
      <c r="I434" s="10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11"/>
    </row>
    <row r="435" ht="15.75" customHeight="1">
      <c r="I435" s="10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11"/>
    </row>
    <row r="436" ht="15.75" customHeight="1">
      <c r="I436" s="10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11"/>
    </row>
    <row r="437" ht="15.75" customHeight="1">
      <c r="I437" s="10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11"/>
    </row>
    <row r="438" ht="15.75" customHeight="1">
      <c r="I438" s="10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11"/>
    </row>
    <row r="439" ht="15.75" customHeight="1">
      <c r="I439" s="10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11"/>
    </row>
    <row r="440" ht="15.75" customHeight="1">
      <c r="I440" s="10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11"/>
    </row>
    <row r="441" ht="15.75" customHeight="1">
      <c r="I441" s="10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11"/>
    </row>
    <row r="442" ht="15.75" customHeight="1">
      <c r="I442" s="10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11"/>
    </row>
    <row r="443" ht="15.75" customHeight="1">
      <c r="I443" s="10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11"/>
    </row>
    <row r="444" ht="15.75" customHeight="1">
      <c r="I444" s="10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11"/>
    </row>
    <row r="445" ht="15.75" customHeight="1">
      <c r="I445" s="10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11"/>
    </row>
    <row r="446" ht="15.75" customHeight="1">
      <c r="I446" s="10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11"/>
    </row>
    <row r="447" ht="15.75" customHeight="1">
      <c r="I447" s="10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11"/>
    </row>
    <row r="448" ht="15.75" customHeight="1">
      <c r="I448" s="10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11"/>
    </row>
    <row r="449" ht="15.75" customHeight="1">
      <c r="I449" s="10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11"/>
    </row>
    <row r="450" ht="15.75" customHeight="1">
      <c r="I450" s="10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11"/>
    </row>
    <row r="451" ht="15.75" customHeight="1">
      <c r="I451" s="10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11"/>
    </row>
    <row r="452" ht="15.75" customHeight="1">
      <c r="I452" s="10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11"/>
    </row>
    <row r="453" ht="15.75" customHeight="1">
      <c r="I453" s="10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11"/>
    </row>
    <row r="454" ht="15.75" customHeight="1">
      <c r="I454" s="10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11"/>
    </row>
    <row r="455" ht="15.75" customHeight="1">
      <c r="I455" s="10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11"/>
    </row>
    <row r="456" ht="15.75" customHeight="1">
      <c r="I456" s="10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11"/>
    </row>
    <row r="457" ht="15.75" customHeight="1">
      <c r="I457" s="10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11"/>
    </row>
    <row r="458" ht="15.75" customHeight="1">
      <c r="I458" s="10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11"/>
    </row>
    <row r="459" ht="15.75" customHeight="1">
      <c r="I459" s="10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11"/>
    </row>
    <row r="460" ht="15.75" customHeight="1">
      <c r="I460" s="10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11"/>
    </row>
    <row r="461" ht="15.75" customHeight="1">
      <c r="I461" s="10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11"/>
    </row>
    <row r="462" ht="15.75" customHeight="1">
      <c r="I462" s="10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11"/>
    </row>
    <row r="463" ht="15.75" customHeight="1">
      <c r="I463" s="10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11"/>
    </row>
    <row r="464" ht="15.75" customHeight="1">
      <c r="I464" s="10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11"/>
    </row>
    <row r="465" ht="15.75" customHeight="1">
      <c r="I465" s="10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11"/>
    </row>
    <row r="466" ht="15.75" customHeight="1">
      <c r="I466" s="10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11"/>
    </row>
    <row r="467" ht="15.75" customHeight="1">
      <c r="I467" s="10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11"/>
    </row>
    <row r="468" ht="15.75" customHeight="1">
      <c r="I468" s="10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11"/>
    </row>
    <row r="469" ht="15.75" customHeight="1">
      <c r="I469" s="10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11"/>
    </row>
    <row r="470" ht="15.75" customHeight="1">
      <c r="I470" s="10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11"/>
    </row>
    <row r="471" ht="15.75" customHeight="1">
      <c r="I471" s="10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11"/>
    </row>
    <row r="472" ht="15.75" customHeight="1">
      <c r="I472" s="10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11"/>
    </row>
    <row r="473" ht="15.75" customHeight="1">
      <c r="I473" s="10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11"/>
    </row>
    <row r="474" ht="15.75" customHeight="1">
      <c r="I474" s="10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11"/>
    </row>
    <row r="475" ht="15.75" customHeight="1">
      <c r="I475" s="10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11"/>
    </row>
    <row r="476" ht="15.75" customHeight="1">
      <c r="I476" s="10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11"/>
    </row>
    <row r="477" ht="15.75" customHeight="1">
      <c r="I477" s="10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11"/>
    </row>
    <row r="478" ht="15.75" customHeight="1">
      <c r="I478" s="10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11"/>
    </row>
    <row r="479" ht="15.75" customHeight="1">
      <c r="I479" s="10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11"/>
    </row>
    <row r="480" ht="15.75" customHeight="1">
      <c r="I480" s="10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11"/>
    </row>
    <row r="481" ht="15.75" customHeight="1">
      <c r="I481" s="10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11"/>
    </row>
    <row r="482" ht="15.75" customHeight="1">
      <c r="I482" s="10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11"/>
    </row>
    <row r="483" ht="15.75" customHeight="1">
      <c r="I483" s="10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11"/>
    </row>
    <row r="484" ht="15.75" customHeight="1">
      <c r="I484" s="10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11"/>
    </row>
    <row r="485" ht="15.75" customHeight="1">
      <c r="I485" s="10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11"/>
    </row>
    <row r="486" ht="15.75" customHeight="1">
      <c r="I486" s="10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11"/>
    </row>
    <row r="487" ht="15.75" customHeight="1">
      <c r="I487" s="10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11"/>
    </row>
    <row r="488" ht="15.75" customHeight="1">
      <c r="I488" s="10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11"/>
    </row>
    <row r="489" ht="15.75" customHeight="1">
      <c r="I489" s="10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11"/>
    </row>
    <row r="490" ht="15.75" customHeight="1">
      <c r="I490" s="10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11"/>
    </row>
    <row r="491" ht="15.75" customHeight="1">
      <c r="I491" s="10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11"/>
    </row>
    <row r="492" ht="15.75" customHeight="1">
      <c r="I492" s="10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11"/>
    </row>
    <row r="493" ht="15.75" customHeight="1">
      <c r="I493" s="10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11"/>
    </row>
    <row r="494" ht="15.75" customHeight="1">
      <c r="I494" s="10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11"/>
    </row>
    <row r="495" ht="15.75" customHeight="1">
      <c r="I495" s="10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11"/>
    </row>
    <row r="496" ht="15.75" customHeight="1">
      <c r="I496" s="10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11"/>
    </row>
    <row r="497" ht="15.75" customHeight="1">
      <c r="I497" s="10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11"/>
    </row>
    <row r="498" ht="15.75" customHeight="1">
      <c r="I498" s="10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11"/>
    </row>
    <row r="499" ht="15.75" customHeight="1">
      <c r="I499" s="10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11"/>
    </row>
    <row r="500" ht="15.75" customHeight="1">
      <c r="I500" s="10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11"/>
    </row>
    <row r="501" ht="15.75" customHeight="1">
      <c r="I501" s="10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11"/>
    </row>
    <row r="502" ht="15.75" customHeight="1">
      <c r="I502" s="10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11"/>
    </row>
    <row r="503" ht="15.75" customHeight="1">
      <c r="I503" s="10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11"/>
    </row>
    <row r="504" ht="15.75" customHeight="1">
      <c r="I504" s="10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11"/>
    </row>
    <row r="505" ht="15.75" customHeight="1">
      <c r="I505" s="10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11"/>
    </row>
    <row r="506" ht="15.75" customHeight="1">
      <c r="I506" s="10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11"/>
    </row>
    <row r="507" ht="15.75" customHeight="1">
      <c r="I507" s="10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11"/>
    </row>
    <row r="508" ht="15.75" customHeight="1">
      <c r="I508" s="10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11"/>
    </row>
    <row r="509" ht="15.75" customHeight="1">
      <c r="I509" s="10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11"/>
    </row>
    <row r="510" ht="15.75" customHeight="1">
      <c r="I510" s="10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11"/>
    </row>
    <row r="511" ht="15.75" customHeight="1">
      <c r="I511" s="10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11"/>
    </row>
    <row r="512" ht="15.75" customHeight="1">
      <c r="I512" s="10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11"/>
    </row>
    <row r="513" ht="15.75" customHeight="1">
      <c r="I513" s="10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11"/>
    </row>
    <row r="514" ht="15.75" customHeight="1">
      <c r="I514" s="10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11"/>
    </row>
    <row r="515" ht="15.75" customHeight="1">
      <c r="I515" s="10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11"/>
    </row>
    <row r="516" ht="15.75" customHeight="1">
      <c r="I516" s="10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11"/>
    </row>
    <row r="517" ht="15.75" customHeight="1">
      <c r="I517" s="10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11"/>
    </row>
    <row r="518" ht="15.75" customHeight="1">
      <c r="I518" s="10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11"/>
    </row>
    <row r="519" ht="15.75" customHeight="1">
      <c r="I519" s="10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11"/>
    </row>
    <row r="520" ht="15.75" customHeight="1">
      <c r="I520" s="10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11"/>
    </row>
    <row r="521" ht="15.75" customHeight="1">
      <c r="I521" s="10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11"/>
    </row>
    <row r="522" ht="15.75" customHeight="1"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11"/>
    </row>
    <row r="523" ht="15.75" customHeight="1">
      <c r="I523" s="10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11"/>
    </row>
    <row r="524" ht="15.75" customHeight="1">
      <c r="I524" s="10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11"/>
    </row>
    <row r="525" ht="15.75" customHeight="1">
      <c r="I525" s="10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11"/>
    </row>
    <row r="526" ht="15.75" customHeight="1">
      <c r="I526" s="10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11"/>
    </row>
    <row r="527" ht="15.75" customHeight="1">
      <c r="I527" s="10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11"/>
    </row>
    <row r="528" ht="15.75" customHeight="1">
      <c r="I528" s="10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11"/>
    </row>
    <row r="529" ht="15.75" customHeight="1">
      <c r="I529" s="10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11"/>
    </row>
    <row r="530" ht="15.75" customHeight="1">
      <c r="I530" s="10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11"/>
    </row>
    <row r="531" ht="15.75" customHeight="1">
      <c r="I531" s="10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11"/>
    </row>
    <row r="532" ht="15.75" customHeight="1">
      <c r="I532" s="10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11"/>
    </row>
    <row r="533" ht="15.75" customHeight="1">
      <c r="I533" s="10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11"/>
    </row>
    <row r="534" ht="15.75" customHeight="1">
      <c r="I534" s="10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11"/>
    </row>
    <row r="535" ht="15.75" customHeight="1">
      <c r="I535" s="10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11"/>
    </row>
    <row r="536" ht="15.75" customHeight="1">
      <c r="I536" s="10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11"/>
    </row>
    <row r="537" ht="15.75" customHeight="1">
      <c r="I537" s="10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11"/>
    </row>
    <row r="538" ht="15.75" customHeight="1">
      <c r="I538" s="10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11"/>
    </row>
    <row r="539" ht="15.75" customHeight="1">
      <c r="I539" s="10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11"/>
    </row>
    <row r="540" ht="15.75" customHeight="1">
      <c r="I540" s="10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11"/>
    </row>
    <row r="541" ht="15.75" customHeight="1">
      <c r="I541" s="10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11"/>
    </row>
    <row r="542" ht="15.75" customHeight="1">
      <c r="I542" s="10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11"/>
    </row>
    <row r="543" ht="15.75" customHeight="1">
      <c r="I543" s="10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11"/>
    </row>
    <row r="544" ht="15.75" customHeight="1">
      <c r="I544" s="10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11"/>
    </row>
    <row r="545" ht="15.75" customHeight="1">
      <c r="I545" s="10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11"/>
    </row>
    <row r="546" ht="15.75" customHeight="1">
      <c r="I546" s="10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11"/>
    </row>
    <row r="547" ht="15.75" customHeight="1">
      <c r="I547" s="10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11"/>
    </row>
    <row r="548" ht="15.75" customHeight="1">
      <c r="I548" s="10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11"/>
    </row>
    <row r="549" ht="15.75" customHeight="1">
      <c r="I549" s="10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11"/>
    </row>
    <row r="550" ht="15.75" customHeight="1"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11"/>
    </row>
    <row r="551" ht="15.75" customHeight="1">
      <c r="I551" s="10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11"/>
    </row>
    <row r="552" ht="15.75" customHeight="1">
      <c r="I552" s="10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11"/>
    </row>
    <row r="553" ht="15.75" customHeight="1">
      <c r="I553" s="10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11"/>
    </row>
    <row r="554" ht="15.75" customHeight="1">
      <c r="I554" s="10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11"/>
    </row>
    <row r="555" ht="15.75" customHeight="1">
      <c r="I555" s="10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11"/>
    </row>
    <row r="556" ht="15.75" customHeight="1">
      <c r="I556" s="10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11"/>
    </row>
    <row r="557" ht="15.75" customHeight="1">
      <c r="I557" s="10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11"/>
    </row>
    <row r="558" ht="15.75" customHeight="1">
      <c r="I558" s="10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11"/>
    </row>
    <row r="559" ht="15.75" customHeight="1">
      <c r="I559" s="10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11"/>
    </row>
    <row r="560" ht="15.75" customHeight="1">
      <c r="I560" s="10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11"/>
    </row>
    <row r="561" ht="15.75" customHeight="1">
      <c r="I561" s="10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11"/>
    </row>
    <row r="562" ht="15.75" customHeight="1">
      <c r="I562" s="10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11"/>
    </row>
    <row r="563" ht="15.75" customHeight="1">
      <c r="I563" s="10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11"/>
    </row>
    <row r="564" ht="15.75" customHeight="1">
      <c r="I564" s="10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11"/>
    </row>
    <row r="565" ht="15.75" customHeight="1">
      <c r="I565" s="10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11"/>
    </row>
    <row r="566" ht="15.75" customHeight="1">
      <c r="I566" s="10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11"/>
    </row>
    <row r="567" ht="15.75" customHeight="1">
      <c r="I567" s="10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11"/>
    </row>
    <row r="568" ht="15.75" customHeight="1">
      <c r="I568" s="10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11"/>
    </row>
    <row r="569" ht="15.75" customHeight="1">
      <c r="I569" s="10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11"/>
    </row>
    <row r="570" ht="15.75" customHeight="1">
      <c r="I570" s="10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11"/>
    </row>
    <row r="571" ht="15.75" customHeight="1">
      <c r="I571" s="10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11"/>
    </row>
    <row r="572" ht="15.75" customHeight="1">
      <c r="I572" s="10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11"/>
    </row>
    <row r="573" ht="15.75" customHeight="1">
      <c r="I573" s="10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11"/>
    </row>
    <row r="574" ht="15.75" customHeight="1">
      <c r="I574" s="10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11"/>
    </row>
    <row r="575" ht="15.75" customHeight="1">
      <c r="I575" s="10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11"/>
    </row>
    <row r="576" ht="15.75" customHeight="1">
      <c r="I576" s="10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11"/>
    </row>
    <row r="577" ht="15.75" customHeight="1">
      <c r="I577" s="10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11"/>
    </row>
    <row r="578" ht="15.75" customHeight="1">
      <c r="I578" s="10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11"/>
    </row>
    <row r="579" ht="15.75" customHeight="1">
      <c r="I579" s="10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11"/>
    </row>
    <row r="580" ht="15.75" customHeight="1">
      <c r="I580" s="10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11"/>
    </row>
    <row r="581" ht="15.75" customHeight="1">
      <c r="I581" s="10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11"/>
    </row>
    <row r="582" ht="15.75" customHeight="1">
      <c r="I582" s="10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11"/>
    </row>
    <row r="583" ht="15.75" customHeight="1">
      <c r="I583" s="10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11"/>
    </row>
    <row r="584" ht="15.75" customHeight="1">
      <c r="I584" s="10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11"/>
    </row>
    <row r="585" ht="15.75" customHeight="1">
      <c r="I585" s="10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11"/>
    </row>
    <row r="586" ht="15.75" customHeight="1">
      <c r="I586" s="10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11"/>
    </row>
    <row r="587" ht="15.75" customHeight="1">
      <c r="I587" s="10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11"/>
    </row>
    <row r="588" ht="15.75" customHeight="1">
      <c r="I588" s="10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11"/>
    </row>
    <row r="589" ht="15.75" customHeight="1">
      <c r="I589" s="10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11"/>
    </row>
    <row r="590" ht="15.75" customHeight="1">
      <c r="I590" s="10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11"/>
    </row>
    <row r="591" ht="15.75" customHeight="1">
      <c r="I591" s="10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11"/>
    </row>
    <row r="592" ht="15.75" customHeight="1">
      <c r="I592" s="10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11"/>
    </row>
    <row r="593" ht="15.75" customHeight="1">
      <c r="I593" s="10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11"/>
    </row>
    <row r="594" ht="15.75" customHeight="1">
      <c r="I594" s="10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11"/>
    </row>
    <row r="595" ht="15.75" customHeight="1">
      <c r="I595" s="10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11"/>
    </row>
    <row r="596" ht="15.75" customHeight="1">
      <c r="I596" s="10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11"/>
    </row>
    <row r="597" ht="15.75" customHeight="1">
      <c r="I597" s="10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11"/>
    </row>
    <row r="598" ht="15.75" customHeight="1">
      <c r="I598" s="10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11"/>
    </row>
    <row r="599" ht="15.75" customHeight="1">
      <c r="I599" s="10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11"/>
    </row>
    <row r="600" ht="15.75" customHeight="1">
      <c r="I600" s="10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11"/>
    </row>
    <row r="601" ht="15.75" customHeight="1">
      <c r="I601" s="10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11"/>
    </row>
    <row r="602" ht="15.75" customHeight="1">
      <c r="I602" s="10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11"/>
    </row>
    <row r="603" ht="15.75" customHeight="1">
      <c r="I603" s="10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11"/>
    </row>
    <row r="604" ht="15.75" customHeight="1">
      <c r="I604" s="10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11"/>
    </row>
    <row r="605" ht="15.75" customHeight="1">
      <c r="I605" s="10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11"/>
    </row>
    <row r="606" ht="15.75" customHeight="1">
      <c r="I606" s="10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11"/>
    </row>
    <row r="607" ht="15.75" customHeight="1">
      <c r="I607" s="10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11"/>
    </row>
    <row r="608" ht="15.75" customHeight="1">
      <c r="I608" s="10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11"/>
    </row>
    <row r="609" ht="15.75" customHeight="1">
      <c r="I609" s="10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11"/>
    </row>
    <row r="610" ht="15.75" customHeight="1">
      <c r="I610" s="10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11"/>
    </row>
    <row r="611" ht="15.75" customHeight="1">
      <c r="I611" s="10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11"/>
    </row>
    <row r="612" ht="15.75" customHeight="1">
      <c r="I612" s="10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11"/>
    </row>
    <row r="613" ht="15.75" customHeight="1">
      <c r="I613" s="10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11"/>
    </row>
    <row r="614" ht="15.75" customHeight="1">
      <c r="I614" s="10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11"/>
    </row>
    <row r="615" ht="15.75" customHeight="1">
      <c r="I615" s="10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11"/>
    </row>
    <row r="616" ht="15.75" customHeight="1">
      <c r="I616" s="10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11"/>
    </row>
    <row r="617" ht="15.75" customHeight="1">
      <c r="I617" s="10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11"/>
    </row>
    <row r="618" ht="15.75" customHeight="1">
      <c r="I618" s="10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11"/>
    </row>
    <row r="619" ht="15.75" customHeight="1">
      <c r="I619" s="10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11"/>
    </row>
    <row r="620" ht="15.75" customHeight="1">
      <c r="I620" s="10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11"/>
    </row>
    <row r="621" ht="15.75" customHeight="1">
      <c r="I621" s="10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11"/>
    </row>
    <row r="622" ht="15.75" customHeight="1">
      <c r="I622" s="10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11"/>
    </row>
    <row r="623" ht="15.75" customHeight="1">
      <c r="I623" s="10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11"/>
    </row>
    <row r="624" ht="15.75" customHeight="1">
      <c r="I624" s="10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11"/>
    </row>
    <row r="625" ht="15.75" customHeight="1">
      <c r="I625" s="10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11"/>
    </row>
    <row r="626" ht="15.75" customHeight="1">
      <c r="I626" s="10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11"/>
    </row>
    <row r="627" ht="15.75" customHeight="1">
      <c r="I627" s="10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11"/>
    </row>
    <row r="628" ht="15.75" customHeight="1">
      <c r="I628" s="10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11"/>
    </row>
    <row r="629" ht="15.75" customHeight="1">
      <c r="I629" s="10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11"/>
    </row>
    <row r="630" ht="15.75" customHeight="1">
      <c r="I630" s="10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11"/>
    </row>
    <row r="631" ht="15.75" customHeight="1">
      <c r="I631" s="10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11"/>
    </row>
    <row r="632" ht="15.75" customHeight="1">
      <c r="I632" s="10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11"/>
    </row>
    <row r="633" ht="15.75" customHeight="1">
      <c r="I633" s="10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11"/>
    </row>
    <row r="634" ht="15.75" customHeight="1">
      <c r="I634" s="10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11"/>
    </row>
    <row r="635" ht="15.75" customHeight="1">
      <c r="I635" s="10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11"/>
    </row>
    <row r="636" ht="15.75" customHeight="1">
      <c r="I636" s="10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11"/>
    </row>
    <row r="637" ht="15.75" customHeight="1">
      <c r="I637" s="10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11"/>
    </row>
    <row r="638" ht="15.75" customHeight="1">
      <c r="I638" s="10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11"/>
    </row>
    <row r="639" ht="15.75" customHeight="1">
      <c r="I639" s="10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11"/>
    </row>
    <row r="640" ht="15.75" customHeight="1">
      <c r="I640" s="10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11"/>
    </row>
    <row r="641" ht="15.75" customHeight="1">
      <c r="I641" s="10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11"/>
    </row>
    <row r="642" ht="15.75" customHeight="1">
      <c r="I642" s="10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11"/>
    </row>
    <row r="643" ht="15.75" customHeight="1">
      <c r="I643" s="10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11"/>
    </row>
    <row r="644" ht="15.75" customHeight="1">
      <c r="I644" s="10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11"/>
    </row>
    <row r="645" ht="15.75" customHeight="1">
      <c r="I645" s="10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11"/>
    </row>
    <row r="646" ht="15.75" customHeight="1">
      <c r="I646" s="10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11"/>
    </row>
    <row r="647" ht="15.75" customHeight="1">
      <c r="I647" s="10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11"/>
    </row>
    <row r="648" ht="15.75" customHeight="1">
      <c r="I648" s="10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11"/>
    </row>
    <row r="649" ht="15.75" customHeight="1">
      <c r="I649" s="10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11"/>
    </row>
    <row r="650" ht="15.75" customHeight="1">
      <c r="I650" s="10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11"/>
    </row>
    <row r="651" ht="15.75" customHeight="1">
      <c r="I651" s="10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11"/>
    </row>
    <row r="652" ht="15.75" customHeight="1">
      <c r="I652" s="10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11"/>
    </row>
    <row r="653" ht="15.75" customHeight="1">
      <c r="I653" s="10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11"/>
    </row>
    <row r="654" ht="15.75" customHeight="1">
      <c r="I654" s="10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11"/>
    </row>
    <row r="655" ht="15.75" customHeight="1">
      <c r="I655" s="10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11"/>
    </row>
    <row r="656" ht="15.75" customHeight="1">
      <c r="I656" s="10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11"/>
    </row>
    <row r="657" ht="15.75" customHeight="1">
      <c r="I657" s="10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11"/>
    </row>
    <row r="658" ht="15.75" customHeight="1">
      <c r="I658" s="10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11"/>
    </row>
    <row r="659" ht="15.75" customHeight="1">
      <c r="I659" s="10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11"/>
    </row>
    <row r="660" ht="15.75" customHeight="1">
      <c r="I660" s="10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11"/>
    </row>
    <row r="661" ht="15.75" customHeight="1">
      <c r="I661" s="10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11"/>
    </row>
    <row r="662" ht="15.75" customHeight="1">
      <c r="I662" s="10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11"/>
    </row>
    <row r="663" ht="15.75" customHeight="1">
      <c r="I663" s="10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11"/>
    </row>
    <row r="664" ht="15.75" customHeight="1">
      <c r="I664" s="10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11"/>
    </row>
    <row r="665" ht="15.75" customHeight="1">
      <c r="I665" s="10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11"/>
    </row>
    <row r="666" ht="15.75" customHeight="1">
      <c r="I666" s="10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11"/>
    </row>
    <row r="667" ht="15.75" customHeight="1">
      <c r="I667" s="10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11"/>
    </row>
    <row r="668" ht="15.75" customHeight="1">
      <c r="I668" s="10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11"/>
    </row>
    <row r="669" ht="15.75" customHeight="1">
      <c r="I669" s="10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11"/>
    </row>
    <row r="670" ht="15.75" customHeight="1">
      <c r="I670" s="10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11"/>
    </row>
    <row r="671" ht="15.75" customHeight="1">
      <c r="I671" s="10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11"/>
    </row>
    <row r="672" ht="15.75" customHeight="1">
      <c r="I672" s="10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11"/>
    </row>
    <row r="673" ht="15.75" customHeight="1">
      <c r="I673" s="10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11"/>
    </row>
    <row r="674" ht="15.75" customHeight="1">
      <c r="I674" s="10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11"/>
    </row>
    <row r="675" ht="15.75" customHeight="1">
      <c r="I675" s="10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11"/>
    </row>
    <row r="676" ht="15.75" customHeight="1">
      <c r="I676" s="10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11"/>
    </row>
    <row r="677" ht="15.75" customHeight="1">
      <c r="I677" s="10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11"/>
    </row>
    <row r="678" ht="15.75" customHeight="1">
      <c r="I678" s="10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11"/>
    </row>
    <row r="679" ht="15.75" customHeight="1">
      <c r="I679" s="10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11"/>
    </row>
    <row r="680" ht="15.75" customHeight="1">
      <c r="I680" s="10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11"/>
    </row>
    <row r="681" ht="15.75" customHeight="1">
      <c r="I681" s="10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11"/>
    </row>
    <row r="682" ht="15.75" customHeight="1">
      <c r="I682" s="10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11"/>
    </row>
    <row r="683" ht="15.75" customHeight="1">
      <c r="I683" s="10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11"/>
    </row>
    <row r="684" ht="15.75" customHeight="1">
      <c r="I684" s="10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11"/>
    </row>
    <row r="685" ht="15.75" customHeight="1">
      <c r="I685" s="10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11"/>
    </row>
    <row r="686" ht="15.75" customHeight="1">
      <c r="I686" s="10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11"/>
    </row>
    <row r="687" ht="15.75" customHeight="1">
      <c r="I687" s="10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11"/>
    </row>
    <row r="688" ht="15.75" customHeight="1">
      <c r="I688" s="10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11"/>
    </row>
    <row r="689" ht="15.75" customHeight="1">
      <c r="I689" s="10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11"/>
    </row>
    <row r="690" ht="15.75" customHeight="1">
      <c r="I690" s="10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11"/>
    </row>
    <row r="691" ht="15.75" customHeight="1">
      <c r="I691" s="10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11"/>
    </row>
    <row r="692" ht="15.75" customHeight="1">
      <c r="I692" s="10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11"/>
    </row>
    <row r="693" ht="15.75" customHeight="1">
      <c r="I693" s="10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11"/>
    </row>
    <row r="694" ht="15.75" customHeight="1">
      <c r="I694" s="10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11"/>
    </row>
    <row r="695" ht="15.75" customHeight="1">
      <c r="I695" s="10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11"/>
    </row>
    <row r="696" ht="15.75" customHeight="1">
      <c r="I696" s="10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11"/>
    </row>
    <row r="697" ht="15.75" customHeight="1">
      <c r="I697" s="10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11"/>
    </row>
    <row r="698" ht="15.75" customHeight="1">
      <c r="I698" s="10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11"/>
    </row>
    <row r="699" ht="15.75" customHeight="1">
      <c r="I699" s="10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11"/>
    </row>
    <row r="700" ht="15.75" customHeight="1">
      <c r="I700" s="10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11"/>
    </row>
    <row r="701" ht="15.75" customHeight="1">
      <c r="I701" s="10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11"/>
    </row>
    <row r="702" ht="15.75" customHeight="1">
      <c r="I702" s="10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11"/>
    </row>
    <row r="703" ht="15.75" customHeight="1">
      <c r="I703" s="10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11"/>
    </row>
    <row r="704" ht="15.75" customHeight="1">
      <c r="I704" s="10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11"/>
    </row>
    <row r="705" ht="15.75" customHeight="1">
      <c r="I705" s="10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11"/>
    </row>
    <row r="706" ht="15.75" customHeight="1">
      <c r="I706" s="10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11"/>
    </row>
    <row r="707" ht="15.75" customHeight="1">
      <c r="I707" s="10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11"/>
    </row>
    <row r="708" ht="15.75" customHeight="1">
      <c r="I708" s="10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11"/>
    </row>
    <row r="709" ht="15.75" customHeight="1">
      <c r="I709" s="10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11"/>
    </row>
    <row r="710" ht="15.75" customHeight="1">
      <c r="I710" s="10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11"/>
    </row>
    <row r="711" ht="15.75" customHeight="1">
      <c r="I711" s="10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11"/>
    </row>
    <row r="712" ht="15.75" customHeight="1">
      <c r="I712" s="10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11"/>
    </row>
    <row r="713" ht="15.75" customHeight="1">
      <c r="I713" s="10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11"/>
    </row>
    <row r="714" ht="15.75" customHeight="1">
      <c r="I714" s="10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11"/>
    </row>
    <row r="715" ht="15.75" customHeight="1">
      <c r="I715" s="10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11"/>
    </row>
    <row r="716" ht="15.75" customHeight="1">
      <c r="I716" s="10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11"/>
    </row>
    <row r="717" ht="15.75" customHeight="1">
      <c r="I717" s="10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11"/>
    </row>
    <row r="718" ht="15.75" customHeight="1">
      <c r="I718" s="10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11"/>
    </row>
    <row r="719" ht="15.75" customHeight="1">
      <c r="I719" s="10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11"/>
    </row>
    <row r="720" ht="15.75" customHeight="1">
      <c r="I720" s="10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11"/>
    </row>
    <row r="721" ht="15.75" customHeight="1">
      <c r="I721" s="10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11"/>
    </row>
    <row r="722" ht="15.75" customHeight="1">
      <c r="I722" s="10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11"/>
    </row>
    <row r="723" ht="15.75" customHeight="1">
      <c r="I723" s="10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11"/>
    </row>
    <row r="724" ht="15.75" customHeight="1">
      <c r="I724" s="10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11"/>
    </row>
    <row r="725" ht="15.75" customHeight="1">
      <c r="I725" s="10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11"/>
    </row>
    <row r="726" ht="15.75" customHeight="1">
      <c r="I726" s="10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11"/>
    </row>
    <row r="727" ht="15.75" customHeight="1">
      <c r="I727" s="10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11"/>
    </row>
    <row r="728" ht="15.75" customHeight="1">
      <c r="I728" s="10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11"/>
    </row>
    <row r="729" ht="15.75" customHeight="1">
      <c r="I729" s="10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11"/>
    </row>
    <row r="730" ht="15.75" customHeight="1">
      <c r="I730" s="10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11"/>
    </row>
    <row r="731" ht="15.75" customHeight="1">
      <c r="I731" s="10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11"/>
    </row>
    <row r="732" ht="15.75" customHeight="1">
      <c r="I732" s="10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11"/>
    </row>
    <row r="733" ht="15.75" customHeight="1">
      <c r="I733" s="10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11"/>
    </row>
    <row r="734" ht="15.75" customHeight="1">
      <c r="I734" s="10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11"/>
    </row>
    <row r="735" ht="15.75" customHeight="1">
      <c r="I735" s="10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11"/>
    </row>
    <row r="736" ht="15.75" customHeight="1">
      <c r="I736" s="10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11"/>
    </row>
    <row r="737" ht="15.75" customHeight="1">
      <c r="I737" s="10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11"/>
    </row>
    <row r="738" ht="15.75" customHeight="1">
      <c r="I738" s="10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11"/>
    </row>
    <row r="739" ht="15.75" customHeight="1">
      <c r="I739" s="10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11"/>
    </row>
    <row r="740" ht="15.75" customHeight="1">
      <c r="I740" s="10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11"/>
    </row>
    <row r="741" ht="15.75" customHeight="1">
      <c r="I741" s="10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11"/>
    </row>
    <row r="742" ht="15.75" customHeight="1">
      <c r="I742" s="10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11"/>
    </row>
    <row r="743" ht="15.75" customHeight="1">
      <c r="I743" s="10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11"/>
    </row>
    <row r="744" ht="15.75" customHeight="1">
      <c r="I744" s="10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11"/>
    </row>
    <row r="745" ht="15.75" customHeight="1">
      <c r="I745" s="10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11"/>
    </row>
    <row r="746" ht="15.75" customHeight="1">
      <c r="I746" s="10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11"/>
    </row>
    <row r="747" ht="15.75" customHeight="1">
      <c r="I747" s="10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11"/>
    </row>
    <row r="748" ht="15.75" customHeight="1">
      <c r="I748" s="10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11"/>
    </row>
    <row r="749" ht="15.75" customHeight="1">
      <c r="I749" s="10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11"/>
    </row>
    <row r="750" ht="15.75" customHeight="1">
      <c r="I750" s="10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11"/>
    </row>
    <row r="751" ht="15.75" customHeight="1">
      <c r="I751" s="10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11"/>
    </row>
    <row r="752" ht="15.75" customHeight="1">
      <c r="I752" s="10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11"/>
    </row>
    <row r="753" ht="15.75" customHeight="1">
      <c r="I753" s="10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11"/>
    </row>
    <row r="754" ht="15.75" customHeight="1">
      <c r="I754" s="10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11"/>
    </row>
    <row r="755" ht="15.75" customHeight="1">
      <c r="I755" s="10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11"/>
    </row>
    <row r="756" ht="15.75" customHeight="1">
      <c r="I756" s="10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11"/>
    </row>
    <row r="757" ht="15.75" customHeight="1">
      <c r="I757" s="10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11"/>
    </row>
    <row r="758" ht="15.75" customHeight="1">
      <c r="I758" s="10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11"/>
    </row>
    <row r="759" ht="15.75" customHeight="1">
      <c r="I759" s="10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11"/>
    </row>
    <row r="760" ht="15.75" customHeight="1">
      <c r="I760" s="10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11"/>
    </row>
    <row r="761" ht="15.75" customHeight="1">
      <c r="I761" s="10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11"/>
    </row>
    <row r="762" ht="15.75" customHeight="1">
      <c r="I762" s="10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11"/>
    </row>
    <row r="763" ht="15.75" customHeight="1">
      <c r="I763" s="10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11"/>
    </row>
    <row r="764" ht="15.75" customHeight="1">
      <c r="I764" s="10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11"/>
    </row>
    <row r="765" ht="15.75" customHeight="1">
      <c r="I765" s="10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11"/>
    </row>
    <row r="766" ht="15.75" customHeight="1">
      <c r="I766" s="10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11"/>
    </row>
    <row r="767" ht="15.75" customHeight="1">
      <c r="I767" s="10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11"/>
    </row>
    <row r="768" ht="15.75" customHeight="1">
      <c r="I768" s="10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11"/>
    </row>
    <row r="769" ht="15.75" customHeight="1">
      <c r="I769" s="10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11"/>
    </row>
    <row r="770" ht="15.75" customHeight="1">
      <c r="I770" s="10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11"/>
    </row>
    <row r="771" ht="15.75" customHeight="1">
      <c r="I771" s="10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11"/>
    </row>
    <row r="772" ht="15.75" customHeight="1">
      <c r="I772" s="10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11"/>
    </row>
    <row r="773" ht="15.75" customHeight="1">
      <c r="I773" s="10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11"/>
    </row>
    <row r="774" ht="15.75" customHeight="1">
      <c r="I774" s="10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11"/>
    </row>
    <row r="775" ht="15.75" customHeight="1">
      <c r="I775" s="10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11"/>
    </row>
    <row r="776" ht="15.75" customHeight="1">
      <c r="I776" s="10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11"/>
    </row>
    <row r="777" ht="15.75" customHeight="1">
      <c r="I777" s="10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11"/>
    </row>
    <row r="778" ht="15.75" customHeight="1">
      <c r="I778" s="10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11"/>
    </row>
    <row r="779" ht="15.75" customHeight="1">
      <c r="I779" s="10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11"/>
    </row>
    <row r="780" ht="15.75" customHeight="1">
      <c r="I780" s="10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11"/>
    </row>
    <row r="781" ht="15.75" customHeight="1">
      <c r="I781" s="10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11"/>
    </row>
    <row r="782" ht="15.75" customHeight="1">
      <c r="I782" s="10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11"/>
    </row>
    <row r="783" ht="15.75" customHeight="1">
      <c r="I783" s="10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11"/>
    </row>
    <row r="784" ht="15.75" customHeight="1">
      <c r="I784" s="10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11"/>
    </row>
    <row r="785" ht="15.75" customHeight="1">
      <c r="I785" s="10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11"/>
    </row>
    <row r="786" ht="15.75" customHeight="1">
      <c r="I786" s="10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11"/>
    </row>
    <row r="787" ht="15.75" customHeight="1">
      <c r="I787" s="10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11"/>
    </row>
    <row r="788" ht="15.75" customHeight="1">
      <c r="I788" s="10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11"/>
    </row>
    <row r="789" ht="15.75" customHeight="1">
      <c r="I789" s="10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11"/>
    </row>
    <row r="790" ht="15.75" customHeight="1">
      <c r="I790" s="10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11"/>
    </row>
    <row r="791" ht="15.75" customHeight="1">
      <c r="I791" s="10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11"/>
    </row>
    <row r="792" ht="15.75" customHeight="1">
      <c r="I792" s="10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11"/>
    </row>
    <row r="793" ht="15.75" customHeight="1">
      <c r="I793" s="10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11"/>
    </row>
    <row r="794" ht="15.75" customHeight="1">
      <c r="I794" s="10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11"/>
    </row>
    <row r="795" ht="15.75" customHeight="1">
      <c r="I795" s="10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11"/>
    </row>
    <row r="796" ht="15.75" customHeight="1">
      <c r="I796" s="10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11"/>
    </row>
    <row r="797" ht="15.75" customHeight="1">
      <c r="I797" s="10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11"/>
    </row>
    <row r="798" ht="15.75" customHeight="1">
      <c r="I798" s="10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11"/>
    </row>
    <row r="799" ht="15.75" customHeight="1">
      <c r="I799" s="10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11"/>
    </row>
    <row r="800" ht="15.75" customHeight="1">
      <c r="I800" s="10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11"/>
    </row>
    <row r="801" ht="15.75" customHeight="1">
      <c r="I801" s="10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11"/>
    </row>
    <row r="802" ht="15.75" customHeight="1">
      <c r="I802" s="10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11"/>
    </row>
    <row r="803" ht="15.75" customHeight="1">
      <c r="I803" s="10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11"/>
    </row>
    <row r="804" ht="15.75" customHeight="1">
      <c r="I804" s="10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11"/>
    </row>
    <row r="805" ht="15.75" customHeight="1">
      <c r="I805" s="10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11"/>
    </row>
    <row r="806" ht="15.75" customHeight="1">
      <c r="I806" s="10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11"/>
    </row>
    <row r="807" ht="15.75" customHeight="1">
      <c r="I807" s="10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11"/>
    </row>
    <row r="808" ht="15.75" customHeight="1">
      <c r="I808" s="10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11"/>
    </row>
    <row r="809" ht="15.75" customHeight="1">
      <c r="I809" s="10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11"/>
    </row>
    <row r="810" ht="15.75" customHeight="1">
      <c r="I810" s="10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11"/>
    </row>
    <row r="811" ht="15.75" customHeight="1">
      <c r="I811" s="10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11"/>
    </row>
    <row r="812" ht="15.75" customHeight="1">
      <c r="I812" s="10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11"/>
    </row>
    <row r="813" ht="15.75" customHeight="1">
      <c r="I813" s="10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11"/>
    </row>
    <row r="814" ht="15.75" customHeight="1">
      <c r="I814" s="10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11"/>
    </row>
    <row r="815" ht="15.75" customHeight="1">
      <c r="I815" s="10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11"/>
    </row>
    <row r="816" ht="15.75" customHeight="1">
      <c r="I816" s="10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11"/>
    </row>
    <row r="817" ht="15.75" customHeight="1">
      <c r="I817" s="10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11"/>
    </row>
    <row r="818" ht="15.75" customHeight="1">
      <c r="I818" s="10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11"/>
    </row>
    <row r="819" ht="15.75" customHeight="1">
      <c r="I819" s="10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11"/>
    </row>
    <row r="820" ht="15.75" customHeight="1">
      <c r="I820" s="10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11"/>
    </row>
    <row r="821" ht="15.75" customHeight="1">
      <c r="I821" s="10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11"/>
    </row>
    <row r="822" ht="15.75" customHeight="1">
      <c r="I822" s="10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11"/>
    </row>
    <row r="823" ht="15.75" customHeight="1">
      <c r="I823" s="10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11"/>
    </row>
    <row r="824" ht="15.75" customHeight="1">
      <c r="I824" s="10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11"/>
    </row>
    <row r="825" ht="15.75" customHeight="1">
      <c r="I825" s="10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11"/>
    </row>
    <row r="826" ht="15.75" customHeight="1">
      <c r="I826" s="10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11"/>
    </row>
    <row r="827" ht="15.75" customHeight="1">
      <c r="I827" s="10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11"/>
    </row>
    <row r="828" ht="15.75" customHeight="1">
      <c r="I828" s="10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11"/>
    </row>
    <row r="829" ht="15.75" customHeight="1">
      <c r="I829" s="10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11"/>
    </row>
    <row r="830" ht="15.75" customHeight="1">
      <c r="I830" s="10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11"/>
    </row>
    <row r="831" ht="15.75" customHeight="1">
      <c r="I831" s="10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11"/>
    </row>
    <row r="832" ht="15.75" customHeight="1">
      <c r="I832" s="10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11"/>
    </row>
    <row r="833" ht="15.75" customHeight="1">
      <c r="I833" s="10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11"/>
    </row>
    <row r="834" ht="15.75" customHeight="1">
      <c r="I834" s="10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11"/>
    </row>
    <row r="835" ht="15.75" customHeight="1">
      <c r="I835" s="10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11"/>
    </row>
    <row r="836" ht="15.75" customHeight="1">
      <c r="I836" s="10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11"/>
    </row>
    <row r="837" ht="15.75" customHeight="1">
      <c r="I837" s="10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11"/>
    </row>
    <row r="838" ht="15.75" customHeight="1">
      <c r="I838" s="10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11"/>
    </row>
    <row r="839" ht="15.75" customHeight="1">
      <c r="I839" s="10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11"/>
    </row>
    <row r="840" ht="15.75" customHeight="1">
      <c r="I840" s="10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11"/>
    </row>
    <row r="841" ht="15.75" customHeight="1">
      <c r="I841" s="10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11"/>
    </row>
    <row r="842" ht="15.75" customHeight="1">
      <c r="I842" s="10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11"/>
    </row>
    <row r="843" ht="15.75" customHeight="1">
      <c r="I843" s="10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11"/>
    </row>
    <row r="844" ht="15.75" customHeight="1">
      <c r="I844" s="10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11"/>
    </row>
    <row r="845" ht="15.75" customHeight="1">
      <c r="I845" s="10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11"/>
    </row>
    <row r="846" ht="15.75" customHeight="1">
      <c r="I846" s="10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11"/>
    </row>
    <row r="847" ht="15.75" customHeight="1">
      <c r="I847" s="10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11"/>
    </row>
    <row r="848" ht="15.75" customHeight="1">
      <c r="I848" s="10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11"/>
    </row>
    <row r="849" ht="15.75" customHeight="1">
      <c r="I849" s="10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11"/>
    </row>
    <row r="850" ht="15.75" customHeight="1">
      <c r="I850" s="10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11"/>
    </row>
    <row r="851" ht="15.75" customHeight="1">
      <c r="I851" s="10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11"/>
    </row>
    <row r="852" ht="15.75" customHeight="1">
      <c r="I852" s="10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11"/>
    </row>
    <row r="853" ht="15.75" customHeight="1">
      <c r="I853" s="10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11"/>
    </row>
    <row r="854" ht="15.75" customHeight="1">
      <c r="I854" s="10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11"/>
    </row>
    <row r="855" ht="15.75" customHeight="1">
      <c r="I855" s="10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11"/>
    </row>
    <row r="856" ht="15.75" customHeight="1">
      <c r="I856" s="10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11"/>
    </row>
    <row r="857" ht="15.75" customHeight="1">
      <c r="I857" s="10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11"/>
    </row>
    <row r="858" ht="15.75" customHeight="1">
      <c r="I858" s="10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11"/>
    </row>
    <row r="859" ht="15.75" customHeight="1">
      <c r="I859" s="10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11"/>
    </row>
    <row r="860" ht="15.75" customHeight="1">
      <c r="I860" s="10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11"/>
    </row>
    <row r="861" ht="15.75" customHeight="1">
      <c r="I861" s="10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11"/>
    </row>
    <row r="862" ht="15.75" customHeight="1">
      <c r="I862" s="10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11"/>
    </row>
    <row r="863" ht="15.75" customHeight="1">
      <c r="I863" s="10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11"/>
    </row>
    <row r="864" ht="15.75" customHeight="1">
      <c r="I864" s="10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11"/>
    </row>
    <row r="865" ht="15.75" customHeight="1">
      <c r="I865" s="10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11"/>
    </row>
    <row r="866" ht="15.75" customHeight="1">
      <c r="I866" s="10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11"/>
    </row>
    <row r="867" ht="15.75" customHeight="1">
      <c r="I867" s="10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11"/>
    </row>
    <row r="868" ht="15.75" customHeight="1">
      <c r="I868" s="10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11"/>
    </row>
    <row r="869" ht="15.75" customHeight="1">
      <c r="I869" s="10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11"/>
    </row>
    <row r="870" ht="15.75" customHeight="1">
      <c r="I870" s="10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11"/>
    </row>
    <row r="871" ht="15.75" customHeight="1">
      <c r="I871" s="10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11"/>
    </row>
    <row r="872" ht="15.75" customHeight="1">
      <c r="I872" s="10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11"/>
    </row>
    <row r="873" ht="15.75" customHeight="1">
      <c r="I873" s="10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11"/>
    </row>
    <row r="874" ht="15.75" customHeight="1">
      <c r="I874" s="10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11"/>
    </row>
    <row r="875" ht="15.75" customHeight="1">
      <c r="I875" s="10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11"/>
    </row>
    <row r="876" ht="15.75" customHeight="1">
      <c r="I876" s="10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11"/>
    </row>
    <row r="877" ht="15.75" customHeight="1">
      <c r="I877" s="10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11"/>
    </row>
    <row r="878" ht="15.75" customHeight="1">
      <c r="I878" s="10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11"/>
    </row>
    <row r="879" ht="15.75" customHeight="1">
      <c r="I879" s="10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11"/>
    </row>
    <row r="880" ht="15.75" customHeight="1">
      <c r="I880" s="10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11"/>
    </row>
    <row r="881" ht="15.75" customHeight="1">
      <c r="I881" s="10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11"/>
    </row>
    <row r="882" ht="15.75" customHeight="1">
      <c r="I882" s="10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11"/>
    </row>
    <row r="883" ht="15.75" customHeight="1">
      <c r="I883" s="10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11"/>
    </row>
    <row r="884" ht="15.75" customHeight="1">
      <c r="I884" s="10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11"/>
    </row>
    <row r="885" ht="15.75" customHeight="1">
      <c r="I885" s="10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11"/>
    </row>
    <row r="886" ht="15.75" customHeight="1">
      <c r="I886" s="10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11"/>
    </row>
    <row r="887" ht="15.75" customHeight="1">
      <c r="I887" s="10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11"/>
    </row>
    <row r="888" ht="15.75" customHeight="1">
      <c r="I888" s="10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11"/>
    </row>
    <row r="889" ht="15.75" customHeight="1">
      <c r="I889" s="10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11"/>
    </row>
    <row r="890" ht="15.75" customHeight="1">
      <c r="I890" s="10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11"/>
    </row>
    <row r="891" ht="15.75" customHeight="1">
      <c r="I891" s="10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11"/>
    </row>
    <row r="892" ht="15.75" customHeight="1">
      <c r="I892" s="10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11"/>
    </row>
    <row r="893" ht="15.75" customHeight="1">
      <c r="I893" s="10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11"/>
    </row>
    <row r="894" ht="15.75" customHeight="1">
      <c r="I894" s="10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11"/>
    </row>
    <row r="895" ht="15.75" customHeight="1">
      <c r="I895" s="10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11"/>
    </row>
    <row r="896" ht="15.75" customHeight="1">
      <c r="I896" s="10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11"/>
    </row>
    <row r="897" ht="15.75" customHeight="1">
      <c r="I897" s="10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11"/>
    </row>
    <row r="898" ht="15.75" customHeight="1">
      <c r="I898" s="10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11"/>
    </row>
    <row r="899" ht="15.75" customHeight="1">
      <c r="I899" s="10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11"/>
    </row>
    <row r="900" ht="15.75" customHeight="1">
      <c r="I900" s="10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11"/>
    </row>
    <row r="901" ht="15.75" customHeight="1">
      <c r="I901" s="10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11"/>
    </row>
    <row r="902" ht="15.75" customHeight="1">
      <c r="I902" s="10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11"/>
    </row>
    <row r="903" ht="15.75" customHeight="1">
      <c r="I903" s="10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11"/>
    </row>
    <row r="904" ht="15.75" customHeight="1">
      <c r="I904" s="10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11"/>
    </row>
    <row r="905" ht="15.75" customHeight="1">
      <c r="I905" s="10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11"/>
    </row>
    <row r="906" ht="15.75" customHeight="1">
      <c r="I906" s="10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11"/>
    </row>
    <row r="907" ht="15.75" customHeight="1">
      <c r="I907" s="10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11"/>
    </row>
    <row r="908" ht="15.75" customHeight="1">
      <c r="I908" s="10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11"/>
    </row>
    <row r="909" ht="15.75" customHeight="1">
      <c r="I909" s="10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11"/>
    </row>
    <row r="910" ht="15.75" customHeight="1">
      <c r="I910" s="10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11"/>
    </row>
    <row r="911" ht="15.75" customHeight="1">
      <c r="I911" s="10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11"/>
    </row>
    <row r="912" ht="15.75" customHeight="1">
      <c r="I912" s="10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11"/>
    </row>
    <row r="913" ht="15.75" customHeight="1">
      <c r="I913" s="10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11"/>
    </row>
    <row r="914" ht="15.75" customHeight="1">
      <c r="I914" s="10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11"/>
    </row>
    <row r="915" ht="15.75" customHeight="1">
      <c r="I915" s="10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11"/>
    </row>
    <row r="916" ht="15.75" customHeight="1">
      <c r="I916" s="10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11"/>
    </row>
    <row r="917" ht="15.75" customHeight="1">
      <c r="I917" s="10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11"/>
    </row>
    <row r="918" ht="15.75" customHeight="1">
      <c r="I918" s="10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11"/>
    </row>
    <row r="919" ht="15.75" customHeight="1">
      <c r="I919" s="10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11"/>
    </row>
    <row r="920" ht="15.75" customHeight="1">
      <c r="I920" s="10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11"/>
    </row>
    <row r="921" ht="15.75" customHeight="1">
      <c r="I921" s="10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11"/>
    </row>
    <row r="922" ht="15.75" customHeight="1">
      <c r="I922" s="10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11"/>
    </row>
    <row r="923" ht="15.75" customHeight="1">
      <c r="I923" s="10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11"/>
    </row>
    <row r="924" ht="15.75" customHeight="1">
      <c r="I924" s="10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11"/>
    </row>
    <row r="925" ht="15.75" customHeight="1">
      <c r="I925" s="10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11"/>
    </row>
    <row r="926" ht="15.75" customHeight="1">
      <c r="I926" s="10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11"/>
    </row>
    <row r="927" ht="15.75" customHeight="1">
      <c r="I927" s="10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11"/>
    </row>
    <row r="928" ht="15.75" customHeight="1">
      <c r="I928" s="10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11"/>
    </row>
    <row r="929" ht="15.75" customHeight="1">
      <c r="I929" s="10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11"/>
    </row>
    <row r="930" ht="15.75" customHeight="1">
      <c r="I930" s="10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11"/>
    </row>
    <row r="931" ht="15.75" customHeight="1">
      <c r="I931" s="10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11"/>
    </row>
    <row r="932" ht="15.75" customHeight="1">
      <c r="I932" s="10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11"/>
    </row>
    <row r="933" ht="15.75" customHeight="1">
      <c r="I933" s="10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11"/>
    </row>
    <row r="934" ht="15.75" customHeight="1">
      <c r="I934" s="10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11"/>
    </row>
    <row r="935" ht="15.75" customHeight="1">
      <c r="I935" s="10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11"/>
    </row>
    <row r="936" ht="15.75" customHeight="1">
      <c r="I936" s="10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11"/>
    </row>
    <row r="937" ht="15.75" customHeight="1">
      <c r="I937" s="10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11"/>
    </row>
    <row r="938" ht="15.75" customHeight="1">
      <c r="I938" s="10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11"/>
    </row>
    <row r="939" ht="15.75" customHeight="1">
      <c r="I939" s="10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11"/>
    </row>
    <row r="940" ht="15.75" customHeight="1">
      <c r="I940" s="10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11"/>
    </row>
    <row r="941" ht="15.75" customHeight="1">
      <c r="I941" s="10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11"/>
    </row>
    <row r="942" ht="15.75" customHeight="1">
      <c r="I942" s="10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11"/>
    </row>
    <row r="943" ht="15.75" customHeight="1">
      <c r="I943" s="10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11"/>
    </row>
    <row r="944" ht="15.75" customHeight="1">
      <c r="I944" s="10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11"/>
    </row>
    <row r="945" ht="15.75" customHeight="1">
      <c r="I945" s="10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11"/>
    </row>
    <row r="946" ht="15.75" customHeight="1">
      <c r="I946" s="10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11"/>
    </row>
    <row r="947" ht="15.75" customHeight="1">
      <c r="I947" s="10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11"/>
    </row>
    <row r="948" ht="15.75" customHeight="1">
      <c r="I948" s="10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11"/>
    </row>
    <row r="949" ht="15.75" customHeight="1">
      <c r="I949" s="10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11"/>
    </row>
    <row r="950" ht="15.75" customHeight="1">
      <c r="I950" s="10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11"/>
    </row>
    <row r="951" ht="15.75" customHeight="1">
      <c r="I951" s="10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11"/>
    </row>
    <row r="952" ht="15.75" customHeight="1">
      <c r="I952" s="10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11"/>
    </row>
    <row r="953" ht="15.75" customHeight="1">
      <c r="I953" s="10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11"/>
    </row>
    <row r="954" ht="15.75" customHeight="1">
      <c r="I954" s="10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11"/>
    </row>
    <row r="955" ht="15.75" customHeight="1">
      <c r="I955" s="10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11"/>
    </row>
    <row r="956" ht="15.75" customHeight="1">
      <c r="I956" s="10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11"/>
    </row>
    <row r="957" ht="15.75" customHeight="1">
      <c r="I957" s="10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11"/>
    </row>
    <row r="958" ht="15.75" customHeight="1">
      <c r="I958" s="10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11"/>
    </row>
    <row r="959" ht="15.75" customHeight="1">
      <c r="I959" s="10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11"/>
    </row>
    <row r="960" ht="15.75" customHeight="1">
      <c r="I960" s="10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11"/>
    </row>
    <row r="961" ht="15.75" customHeight="1">
      <c r="I961" s="10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11"/>
    </row>
    <row r="962" ht="15.75" customHeight="1">
      <c r="I962" s="10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11"/>
    </row>
    <row r="963" ht="15.75" customHeight="1">
      <c r="I963" s="10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11"/>
    </row>
    <row r="964" ht="15.75" customHeight="1">
      <c r="I964" s="10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11"/>
    </row>
    <row r="965" ht="15.75" customHeight="1">
      <c r="I965" s="10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11"/>
    </row>
    <row r="966" ht="15.75" customHeight="1">
      <c r="I966" s="10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11"/>
    </row>
    <row r="967" ht="15.75" customHeight="1">
      <c r="I967" s="10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11"/>
    </row>
    <row r="968" ht="15.75" customHeight="1">
      <c r="I968" s="10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11"/>
    </row>
    <row r="969" ht="15.75" customHeight="1">
      <c r="I969" s="10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11"/>
    </row>
    <row r="970" ht="15.75" customHeight="1">
      <c r="I970" s="10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11"/>
    </row>
    <row r="971" ht="15.75" customHeight="1"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</row>
    <row r="972" ht="15.75" customHeight="1"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</row>
    <row r="973" ht="15.75" customHeight="1"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</row>
    <row r="974" ht="15.75" customHeight="1"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</row>
    <row r="975" ht="15.75" customHeight="1"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</row>
    <row r="976" ht="15.75" customHeight="1"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</row>
    <row r="977" ht="15.75" customHeight="1"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</row>
    <row r="978" ht="15.75" customHeight="1"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</row>
    <row r="979" ht="15.75" customHeight="1"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</row>
    <row r="980" ht="15.75" customHeight="1"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</row>
    <row r="981" ht="15.75" customHeight="1"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</row>
    <row r="982" ht="15.75" customHeight="1"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</row>
    <row r="983" ht="15.75" customHeight="1"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5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