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320" windowHeight="15480" tabRatio="500" activeTab="5"/>
  </bookViews>
  <sheets>
    <sheet name="CO" sheetId="1" r:id="rId1"/>
    <sheet name="MT" sheetId="2" r:id="rId2"/>
    <sheet name="WA" sheetId="5" r:id="rId3"/>
    <sheet name="species codes" sheetId="3" r:id="rId4"/>
    <sheet name="column descriptions" sheetId="4" r:id="rId5"/>
    <sheet name="CO-pipo locations" sheetId="6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6" l="1"/>
  <c r="Q4" i="6"/>
  <c r="P4" i="6"/>
  <c r="R3" i="6"/>
  <c r="P3" i="6"/>
  <c r="Q3" i="6"/>
  <c r="R2" i="6"/>
  <c r="Q2" i="6"/>
  <c r="P2" i="6"/>
  <c r="H70" i="6"/>
  <c r="L70" i="6"/>
  <c r="J70" i="6"/>
  <c r="J48" i="6"/>
  <c r="L48" i="6"/>
  <c r="H48" i="6"/>
  <c r="L26" i="6"/>
  <c r="J26" i="6"/>
  <c r="H26" i="6"/>
  <c r="J69" i="6"/>
  <c r="F69" i="6"/>
  <c r="J68" i="6"/>
  <c r="F68" i="6"/>
  <c r="J67" i="6"/>
  <c r="F67" i="6"/>
  <c r="J66" i="6"/>
  <c r="F66" i="6"/>
  <c r="J65" i="6"/>
  <c r="F65" i="6"/>
  <c r="J64" i="6"/>
  <c r="F64" i="6"/>
  <c r="J63" i="6"/>
  <c r="F63" i="6"/>
  <c r="J62" i="6"/>
  <c r="F62" i="6"/>
  <c r="J61" i="6"/>
  <c r="F61" i="6"/>
  <c r="J60" i="6"/>
  <c r="F60" i="6"/>
  <c r="J59" i="6"/>
  <c r="F59" i="6"/>
  <c r="J58" i="6"/>
  <c r="F58" i="6"/>
  <c r="J57" i="6"/>
  <c r="F57" i="6"/>
  <c r="J56" i="6"/>
  <c r="F56" i="6"/>
  <c r="J55" i="6"/>
  <c r="F55" i="6"/>
  <c r="J54" i="6"/>
  <c r="F54" i="6"/>
  <c r="J53" i="6"/>
  <c r="F53" i="6"/>
  <c r="J52" i="6"/>
  <c r="F52" i="6"/>
  <c r="J51" i="6"/>
  <c r="F51" i="6"/>
  <c r="J50" i="6"/>
  <c r="F50" i="6"/>
  <c r="J47" i="6"/>
  <c r="H47" i="6"/>
  <c r="F47" i="6"/>
  <c r="J46" i="6"/>
  <c r="H46" i="6"/>
  <c r="F46" i="6"/>
  <c r="J45" i="6"/>
  <c r="H45" i="6"/>
  <c r="F45" i="6"/>
  <c r="J44" i="6"/>
  <c r="H44" i="6"/>
  <c r="F44" i="6"/>
  <c r="J43" i="6"/>
  <c r="H43" i="6"/>
  <c r="F43" i="6"/>
  <c r="J42" i="6"/>
  <c r="H42" i="6"/>
  <c r="F42" i="6"/>
  <c r="J41" i="6"/>
  <c r="H41" i="6"/>
  <c r="F41" i="6"/>
  <c r="J40" i="6"/>
  <c r="H40" i="6"/>
  <c r="J39" i="6"/>
  <c r="H39" i="6"/>
  <c r="J38" i="6"/>
  <c r="H38" i="6"/>
  <c r="J37" i="6"/>
  <c r="H37" i="6"/>
  <c r="J36" i="6"/>
  <c r="H36" i="6"/>
  <c r="J35" i="6"/>
  <c r="H35" i="6"/>
  <c r="J34" i="6"/>
  <c r="H34" i="6"/>
  <c r="J33" i="6"/>
  <c r="H33" i="6"/>
  <c r="J32" i="6"/>
  <c r="H32" i="6"/>
  <c r="J31" i="6"/>
  <c r="H31" i="6"/>
  <c r="J30" i="6"/>
  <c r="H30" i="6"/>
  <c r="J29" i="6"/>
  <c r="H29" i="6"/>
  <c r="L25" i="6"/>
  <c r="J25" i="6"/>
  <c r="H25" i="6"/>
  <c r="F25" i="6"/>
  <c r="L24" i="6"/>
  <c r="J24" i="6"/>
  <c r="H24" i="6"/>
  <c r="F24" i="6"/>
  <c r="L23" i="6"/>
  <c r="J23" i="6"/>
  <c r="H23" i="6"/>
  <c r="F23" i="6"/>
  <c r="L22" i="6"/>
  <c r="J22" i="6"/>
  <c r="H22" i="6"/>
  <c r="F22" i="6"/>
  <c r="L21" i="6"/>
  <c r="J21" i="6"/>
  <c r="H21" i="6"/>
  <c r="F21" i="6"/>
  <c r="L20" i="6"/>
  <c r="J20" i="6"/>
  <c r="H20" i="6"/>
  <c r="F20" i="6"/>
  <c r="L19" i="6"/>
  <c r="J19" i="6"/>
  <c r="H19" i="6"/>
  <c r="F19" i="6"/>
  <c r="L18" i="6"/>
  <c r="J18" i="6"/>
  <c r="H18" i="6"/>
  <c r="F18" i="6"/>
  <c r="L17" i="6"/>
  <c r="J17" i="6"/>
  <c r="H17" i="6"/>
  <c r="F17" i="6"/>
  <c r="L16" i="6"/>
  <c r="J16" i="6"/>
  <c r="H16" i="6"/>
  <c r="F16" i="6"/>
  <c r="L15" i="6"/>
  <c r="J15" i="6"/>
  <c r="H15" i="6"/>
  <c r="F15" i="6"/>
  <c r="L14" i="6"/>
  <c r="J14" i="6"/>
  <c r="H14" i="6"/>
  <c r="F14" i="6"/>
  <c r="L13" i="6"/>
  <c r="J13" i="6"/>
  <c r="H13" i="6"/>
  <c r="F13" i="6"/>
  <c r="L12" i="6"/>
  <c r="J12" i="6"/>
  <c r="H12" i="6"/>
  <c r="F12" i="6"/>
  <c r="L11" i="6"/>
  <c r="J11" i="6"/>
  <c r="H11" i="6"/>
  <c r="F11" i="6"/>
  <c r="L10" i="6"/>
  <c r="J10" i="6"/>
  <c r="H10" i="6"/>
  <c r="F10" i="6"/>
  <c r="L9" i="6"/>
  <c r="J9" i="6"/>
  <c r="H9" i="6"/>
  <c r="F9" i="6"/>
  <c r="L8" i="6"/>
  <c r="J8" i="6"/>
  <c r="H8" i="6"/>
  <c r="F8" i="6"/>
  <c r="L7" i="6"/>
  <c r="J7" i="6"/>
  <c r="H7" i="6"/>
  <c r="F7" i="6"/>
  <c r="L6" i="6"/>
  <c r="J6" i="6"/>
  <c r="H6" i="6"/>
  <c r="F6" i="6"/>
  <c r="L5" i="6"/>
  <c r="J5" i="6"/>
  <c r="H5" i="6"/>
  <c r="F5" i="6"/>
  <c r="L4" i="6"/>
  <c r="J4" i="6"/>
  <c r="H4" i="6"/>
  <c r="F4" i="6"/>
  <c r="L3" i="6"/>
  <c r="J3" i="6"/>
  <c r="H3" i="6"/>
  <c r="F3" i="6"/>
  <c r="L2" i="6"/>
  <c r="J2" i="6"/>
  <c r="H2" i="6"/>
  <c r="F2" i="6"/>
  <c r="L86" i="1"/>
  <c r="L87" i="1"/>
  <c r="L88" i="1"/>
  <c r="L89" i="1"/>
  <c r="L90" i="1"/>
  <c r="L91" i="1"/>
  <c r="L92" i="1"/>
  <c r="L93" i="1"/>
  <c r="L94" i="1"/>
  <c r="L95" i="1"/>
  <c r="L96" i="1"/>
  <c r="L97" i="1"/>
  <c r="L191" i="1"/>
  <c r="L192" i="1"/>
  <c r="L98" i="1"/>
  <c r="L99" i="1"/>
  <c r="L100" i="1"/>
  <c r="L101" i="1"/>
  <c r="L193" i="1"/>
  <c r="L194" i="1"/>
  <c r="L195" i="1"/>
  <c r="L196" i="1"/>
  <c r="J88" i="1"/>
  <c r="J89" i="1"/>
  <c r="J90" i="1"/>
  <c r="J91" i="1"/>
  <c r="J92" i="1"/>
  <c r="J93" i="1"/>
  <c r="J94" i="1"/>
  <c r="J95" i="1"/>
  <c r="J96" i="1"/>
  <c r="J97" i="1"/>
  <c r="J191" i="1"/>
  <c r="J192" i="1"/>
  <c r="J98" i="1"/>
  <c r="J99" i="1"/>
  <c r="J100" i="1"/>
  <c r="J101" i="1"/>
  <c r="J193" i="1"/>
  <c r="J194" i="1"/>
  <c r="J195" i="1"/>
  <c r="J196" i="1"/>
  <c r="J87" i="1"/>
  <c r="J86" i="1"/>
  <c r="J190" i="1"/>
  <c r="H101" i="1"/>
  <c r="H193" i="1"/>
  <c r="H194" i="1"/>
  <c r="H195" i="1"/>
  <c r="H196" i="1"/>
  <c r="H100" i="1"/>
  <c r="H99" i="1"/>
  <c r="H98" i="1"/>
  <c r="H87" i="1"/>
  <c r="H88" i="1"/>
  <c r="H89" i="1"/>
  <c r="H90" i="1"/>
  <c r="H91" i="1"/>
  <c r="H92" i="1"/>
  <c r="H93" i="1"/>
  <c r="H94" i="1"/>
  <c r="H95" i="1"/>
  <c r="H96" i="1"/>
  <c r="H97" i="1"/>
  <c r="H191" i="1"/>
  <c r="H192" i="1"/>
  <c r="H86" i="1"/>
  <c r="F196" i="1"/>
  <c r="F195" i="1"/>
  <c r="F194" i="1"/>
  <c r="F193" i="1"/>
  <c r="F101" i="1"/>
  <c r="F100" i="1"/>
  <c r="F99" i="1"/>
  <c r="F98" i="1"/>
  <c r="F192" i="1"/>
  <c r="F191" i="1"/>
  <c r="F97" i="1"/>
  <c r="F96" i="1"/>
  <c r="F95" i="1"/>
  <c r="F94" i="1"/>
  <c r="F93" i="1"/>
  <c r="F92" i="1"/>
  <c r="F91" i="1"/>
  <c r="F90" i="1"/>
  <c r="F89" i="1"/>
  <c r="F88" i="1"/>
  <c r="F87" i="1"/>
  <c r="F86" i="1"/>
  <c r="L170" i="1"/>
  <c r="L78" i="1"/>
  <c r="L79" i="1"/>
  <c r="L171" i="1"/>
  <c r="L172" i="1"/>
  <c r="L173" i="1"/>
  <c r="L174" i="1"/>
  <c r="L80" i="1"/>
  <c r="L81" i="1"/>
  <c r="L175" i="1"/>
  <c r="L176" i="1"/>
  <c r="L82" i="1"/>
  <c r="L83" i="1"/>
  <c r="L177" i="1"/>
  <c r="L178" i="1"/>
  <c r="L179" i="1"/>
  <c r="L180" i="1"/>
  <c r="L84" i="1"/>
  <c r="L85" i="1"/>
  <c r="L181" i="1"/>
  <c r="L182" i="1"/>
  <c r="L183" i="1"/>
  <c r="L184" i="1"/>
  <c r="L185" i="1"/>
  <c r="L186" i="1"/>
  <c r="L187" i="1"/>
  <c r="L188" i="1"/>
  <c r="L189" i="1"/>
  <c r="L190" i="1"/>
  <c r="L169" i="1"/>
  <c r="J170" i="1"/>
  <c r="J78" i="1"/>
  <c r="J79" i="1"/>
  <c r="J171" i="1"/>
  <c r="J172" i="1"/>
  <c r="J173" i="1"/>
  <c r="J174" i="1"/>
  <c r="J80" i="1"/>
  <c r="J81" i="1"/>
  <c r="J175" i="1"/>
  <c r="J176" i="1"/>
  <c r="J82" i="1"/>
  <c r="J83" i="1"/>
  <c r="J177" i="1"/>
  <c r="J178" i="1"/>
  <c r="J179" i="1"/>
  <c r="J180" i="1"/>
  <c r="J84" i="1"/>
  <c r="J85" i="1"/>
  <c r="J181" i="1"/>
  <c r="J182" i="1"/>
  <c r="J183" i="1"/>
  <c r="J184" i="1"/>
  <c r="J185" i="1"/>
  <c r="J186" i="1"/>
  <c r="J187" i="1"/>
  <c r="J188" i="1"/>
  <c r="J189" i="1"/>
  <c r="J169" i="1"/>
  <c r="H186" i="1"/>
  <c r="H187" i="1"/>
  <c r="H188" i="1"/>
  <c r="H189" i="1"/>
  <c r="H190" i="1"/>
  <c r="H185" i="1"/>
  <c r="H184" i="1"/>
  <c r="H183" i="1"/>
  <c r="H170" i="1"/>
  <c r="H78" i="1"/>
  <c r="H79" i="1"/>
  <c r="H171" i="1"/>
  <c r="H172" i="1"/>
  <c r="H173" i="1"/>
  <c r="H174" i="1"/>
  <c r="H80" i="1"/>
  <c r="H81" i="1"/>
  <c r="H175" i="1"/>
  <c r="H176" i="1"/>
  <c r="H82" i="1"/>
  <c r="H83" i="1"/>
  <c r="H177" i="1"/>
  <c r="H178" i="1"/>
  <c r="H179" i="1"/>
  <c r="H180" i="1"/>
  <c r="H84" i="1"/>
  <c r="H85" i="1"/>
  <c r="H181" i="1"/>
  <c r="H182" i="1"/>
  <c r="F170" i="1"/>
  <c r="F78" i="1"/>
  <c r="F79" i="1"/>
  <c r="F171" i="1"/>
  <c r="F172" i="1"/>
  <c r="F173" i="1"/>
  <c r="F174" i="1"/>
  <c r="F80" i="1"/>
  <c r="F81" i="1"/>
  <c r="F175" i="1"/>
  <c r="F176" i="1"/>
  <c r="F82" i="1"/>
  <c r="F83" i="1"/>
  <c r="F177" i="1"/>
  <c r="F178" i="1"/>
  <c r="F179" i="1"/>
  <c r="F180" i="1"/>
  <c r="F84" i="1"/>
  <c r="F85" i="1"/>
  <c r="F181" i="1"/>
  <c r="F182" i="1"/>
  <c r="F183" i="1"/>
  <c r="F184" i="1"/>
  <c r="F185" i="1"/>
  <c r="F186" i="1"/>
  <c r="F187" i="1"/>
  <c r="F188" i="1"/>
  <c r="F189" i="1"/>
  <c r="F190" i="1"/>
  <c r="H169" i="1"/>
  <c r="F169" i="1"/>
  <c r="BI116" i="1"/>
  <c r="BI117" i="1"/>
  <c r="BI118" i="1"/>
  <c r="BI119" i="1"/>
  <c r="BI120" i="1"/>
  <c r="BI121" i="1"/>
  <c r="BI115" i="1"/>
  <c r="F116" i="1"/>
  <c r="F117" i="1"/>
  <c r="F118" i="1"/>
  <c r="F119" i="1"/>
  <c r="F120" i="1"/>
  <c r="F121" i="1"/>
  <c r="F115" i="1"/>
  <c r="H109" i="1"/>
  <c r="H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04" i="1"/>
  <c r="J105" i="1"/>
  <c r="J106" i="1"/>
  <c r="J103" i="1"/>
  <c r="H113" i="1"/>
  <c r="H114" i="1"/>
  <c r="H115" i="1"/>
  <c r="H116" i="1"/>
  <c r="H117" i="1"/>
  <c r="H118" i="1"/>
  <c r="H119" i="1"/>
  <c r="H120" i="1"/>
  <c r="H121" i="1"/>
  <c r="H112" i="1"/>
  <c r="H104" i="1"/>
  <c r="H106" i="1"/>
  <c r="H107" i="1"/>
  <c r="H108" i="1"/>
  <c r="H110" i="1"/>
  <c r="H111" i="1"/>
  <c r="H103" i="1"/>
  <c r="H55" i="1"/>
  <c r="H167" i="1"/>
  <c r="BI52" i="1"/>
  <c r="BI163" i="1"/>
  <c r="BI164" i="1"/>
  <c r="BI165" i="1"/>
  <c r="BI166" i="1"/>
  <c r="BI53" i="1"/>
  <c r="BI54" i="1"/>
  <c r="BI55" i="1"/>
  <c r="BI56" i="1"/>
  <c r="BI167" i="1"/>
  <c r="BI168" i="1"/>
  <c r="BI51" i="1"/>
  <c r="L52" i="1"/>
  <c r="L163" i="1"/>
  <c r="L164" i="1"/>
  <c r="L165" i="1"/>
  <c r="L166" i="1"/>
  <c r="L53" i="1"/>
  <c r="L54" i="1"/>
  <c r="L55" i="1"/>
  <c r="L56" i="1"/>
  <c r="L167" i="1"/>
  <c r="L168" i="1"/>
  <c r="L51" i="1"/>
  <c r="J52" i="1"/>
  <c r="J163" i="1"/>
  <c r="J164" i="1"/>
  <c r="J165" i="1"/>
  <c r="J166" i="1"/>
  <c r="J53" i="1"/>
  <c r="J54" i="1"/>
  <c r="J55" i="1"/>
  <c r="J56" i="1"/>
  <c r="J167" i="1"/>
  <c r="J168" i="1"/>
  <c r="J51" i="1"/>
  <c r="H163" i="1"/>
  <c r="H164" i="1"/>
  <c r="H165" i="1"/>
  <c r="H166" i="1"/>
  <c r="H53" i="1"/>
  <c r="H54" i="1"/>
  <c r="H56" i="1"/>
  <c r="H168" i="1"/>
  <c r="H51" i="1"/>
  <c r="H52" i="1"/>
  <c r="F168" i="1"/>
  <c r="F167" i="1"/>
  <c r="F56" i="1"/>
  <c r="F55" i="1"/>
  <c r="F54" i="1"/>
  <c r="F53" i="1"/>
  <c r="F166" i="1"/>
  <c r="F165" i="1"/>
  <c r="F164" i="1"/>
  <c r="F163" i="1"/>
  <c r="F52" i="1"/>
  <c r="F51" i="1"/>
  <c r="BI155" i="1"/>
  <c r="BI156" i="1"/>
  <c r="BI157" i="1"/>
  <c r="BI158" i="1"/>
  <c r="BI43" i="1"/>
  <c r="BI44" i="1"/>
  <c r="BI159" i="1"/>
  <c r="BI160" i="1"/>
  <c r="BI45" i="1"/>
  <c r="BI46" i="1"/>
  <c r="BI47" i="1"/>
  <c r="BI48" i="1"/>
  <c r="BI161" i="1"/>
  <c r="BI162" i="1"/>
  <c r="BI49" i="1"/>
  <c r="BI50" i="1"/>
  <c r="BI154" i="1"/>
  <c r="CB147" i="1"/>
  <c r="CA147" i="1"/>
  <c r="BW147" i="1"/>
  <c r="BV147" i="1"/>
  <c r="BU147" i="1"/>
  <c r="BT147" i="1"/>
  <c r="BP147" i="1"/>
  <c r="BO147" i="1"/>
  <c r="L162" i="1"/>
  <c r="L161" i="1"/>
  <c r="L48" i="1"/>
  <c r="L47" i="1"/>
  <c r="L46" i="1"/>
  <c r="L45" i="1"/>
  <c r="L160" i="1"/>
  <c r="L159" i="1"/>
  <c r="L44" i="1"/>
  <c r="L43" i="1"/>
  <c r="L158" i="1"/>
  <c r="L157" i="1"/>
  <c r="L156" i="1"/>
  <c r="L155" i="1"/>
  <c r="L154" i="1"/>
  <c r="L153" i="1"/>
  <c r="J162" i="1"/>
  <c r="J161" i="1"/>
  <c r="J48" i="1"/>
  <c r="J47" i="1"/>
  <c r="J46" i="1"/>
  <c r="J45" i="1"/>
  <c r="J160" i="1"/>
  <c r="J159" i="1"/>
  <c r="J44" i="1"/>
  <c r="J43" i="1"/>
  <c r="J158" i="1"/>
  <c r="J157" i="1"/>
  <c r="J156" i="1"/>
  <c r="J155" i="1"/>
  <c r="J154" i="1"/>
  <c r="J153" i="1"/>
  <c r="H162" i="1"/>
  <c r="H161" i="1"/>
  <c r="H48" i="1"/>
  <c r="H47" i="1"/>
  <c r="H46" i="1"/>
  <c r="H45" i="1"/>
  <c r="H160" i="1"/>
  <c r="H159" i="1"/>
  <c r="H44" i="1"/>
  <c r="H43" i="1"/>
  <c r="H158" i="1"/>
  <c r="H157" i="1"/>
  <c r="H156" i="1"/>
  <c r="H155" i="1"/>
  <c r="H154" i="1"/>
  <c r="H153" i="1"/>
  <c r="F153" i="1"/>
  <c r="F154" i="1"/>
  <c r="F155" i="1"/>
  <c r="F156" i="1"/>
  <c r="F157" i="1"/>
  <c r="F158" i="1"/>
  <c r="F43" i="1"/>
  <c r="F44" i="1"/>
  <c r="F159" i="1"/>
  <c r="F160" i="1"/>
  <c r="F45" i="1"/>
  <c r="F46" i="1"/>
  <c r="F47" i="1"/>
  <c r="F48" i="1"/>
  <c r="F161" i="1"/>
  <c r="F162" i="1"/>
  <c r="F49" i="1"/>
  <c r="F50" i="1"/>
  <c r="L35" i="1"/>
  <c r="L36" i="1"/>
  <c r="L37" i="1"/>
  <c r="L38" i="1"/>
  <c r="L147" i="1"/>
  <c r="L148" i="1"/>
  <c r="L149" i="1"/>
  <c r="L150" i="1"/>
  <c r="L39" i="1"/>
  <c r="L40" i="1"/>
  <c r="L41" i="1"/>
  <c r="L42" i="1"/>
  <c r="L151" i="1"/>
  <c r="L152" i="1"/>
  <c r="J36" i="1"/>
  <c r="J37" i="1"/>
  <c r="J38" i="1"/>
  <c r="J147" i="1"/>
  <c r="J148" i="1"/>
  <c r="J149" i="1"/>
  <c r="J150" i="1"/>
  <c r="J39" i="1"/>
  <c r="J40" i="1"/>
  <c r="J41" i="1"/>
  <c r="J42" i="1"/>
  <c r="J151" i="1"/>
  <c r="J152" i="1"/>
  <c r="J35" i="1"/>
  <c r="H36" i="1"/>
  <c r="H37" i="1"/>
  <c r="H38" i="1"/>
  <c r="H147" i="1"/>
  <c r="H148" i="1"/>
  <c r="H149" i="1"/>
  <c r="H150" i="1"/>
  <c r="H39" i="1"/>
  <c r="H40" i="1"/>
  <c r="H41" i="1"/>
  <c r="H42" i="1"/>
  <c r="H151" i="1"/>
  <c r="H152" i="1"/>
  <c r="H35" i="1"/>
  <c r="F152" i="1"/>
  <c r="F151" i="1"/>
  <c r="F42" i="1"/>
  <c r="F41" i="1"/>
  <c r="F40" i="1"/>
  <c r="F39" i="1"/>
  <c r="F150" i="1"/>
  <c r="F149" i="1"/>
  <c r="F148" i="1"/>
  <c r="F147" i="1"/>
  <c r="F38" i="1"/>
  <c r="F37" i="1"/>
  <c r="F36" i="1"/>
  <c r="F35" i="1"/>
  <c r="L144" i="1"/>
  <c r="L33" i="1"/>
  <c r="L34" i="1"/>
  <c r="L145" i="1"/>
  <c r="L146" i="1"/>
  <c r="L143" i="1"/>
  <c r="J33" i="1"/>
  <c r="J34" i="1"/>
  <c r="J145" i="1"/>
  <c r="J146" i="1"/>
  <c r="J144" i="1"/>
  <c r="J143" i="1"/>
  <c r="H144" i="1"/>
  <c r="H33" i="1"/>
  <c r="H34" i="1"/>
  <c r="H145" i="1"/>
  <c r="H146" i="1"/>
  <c r="H143" i="1"/>
  <c r="F144" i="1"/>
  <c r="F33" i="1"/>
  <c r="F34" i="1"/>
  <c r="F145" i="1"/>
  <c r="F146" i="1"/>
  <c r="F143" i="1"/>
  <c r="BB26" i="1"/>
  <c r="L32" i="1"/>
  <c r="L31" i="1"/>
  <c r="L30" i="1"/>
  <c r="L29" i="1"/>
  <c r="L28" i="1"/>
  <c r="L27" i="1"/>
  <c r="L26" i="1"/>
  <c r="L25" i="1"/>
  <c r="J32" i="1"/>
  <c r="J31" i="1"/>
  <c r="J30" i="1"/>
  <c r="J29" i="1"/>
  <c r="J28" i="1"/>
  <c r="J27" i="1"/>
  <c r="J26" i="1"/>
  <c r="J25" i="1"/>
  <c r="H32" i="1"/>
  <c r="H31" i="1"/>
  <c r="H30" i="1"/>
  <c r="H29" i="1"/>
  <c r="H28" i="1"/>
  <c r="H27" i="1"/>
  <c r="H26" i="1"/>
  <c r="H25" i="1"/>
  <c r="F3" i="5"/>
  <c r="F4" i="5"/>
  <c r="BB76" i="1"/>
  <c r="BB75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57" i="1"/>
  <c r="H76" i="1"/>
  <c r="H75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57" i="1"/>
  <c r="F25" i="1"/>
  <c r="F26" i="1"/>
  <c r="F27" i="1"/>
  <c r="F28" i="1"/>
  <c r="F29" i="1"/>
  <c r="F30" i="1"/>
  <c r="F31" i="1"/>
  <c r="F32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L24" i="1"/>
  <c r="L23" i="1"/>
  <c r="J24" i="1"/>
  <c r="J23" i="1"/>
  <c r="H24" i="1"/>
  <c r="H23" i="1"/>
  <c r="F24" i="1"/>
  <c r="F23" i="1"/>
  <c r="BB14" i="1"/>
  <c r="BB5" i="1"/>
  <c r="F22" i="1"/>
  <c r="F21" i="1"/>
  <c r="F20" i="1"/>
  <c r="F19" i="1"/>
  <c r="H52" i="2"/>
  <c r="H51" i="2"/>
  <c r="H50" i="2"/>
  <c r="H49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27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L20" i="2"/>
  <c r="L21" i="2"/>
  <c r="L22" i="2"/>
  <c r="L23" i="2"/>
  <c r="L24" i="2"/>
  <c r="L25" i="2"/>
  <c r="L26" i="2"/>
  <c r="L19" i="2"/>
  <c r="H12" i="2"/>
  <c r="J12" i="2"/>
  <c r="L12" i="2"/>
  <c r="H13" i="2"/>
  <c r="J13" i="2"/>
  <c r="L13" i="2"/>
  <c r="H14" i="2"/>
  <c r="J14" i="2"/>
  <c r="L14" i="2"/>
  <c r="H15" i="2"/>
  <c r="J15" i="2"/>
  <c r="L15" i="2"/>
  <c r="H16" i="2"/>
  <c r="J16" i="2"/>
  <c r="L16" i="2"/>
  <c r="H17" i="2"/>
  <c r="J17" i="2"/>
  <c r="L17" i="2"/>
  <c r="H18" i="2"/>
  <c r="J18" i="2"/>
  <c r="L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L4" i="2"/>
  <c r="L5" i="2"/>
  <c r="L6" i="2"/>
  <c r="L7" i="2"/>
  <c r="L8" i="2"/>
  <c r="L9" i="2"/>
  <c r="L10" i="2"/>
  <c r="L11" i="2"/>
  <c r="L3" i="2"/>
  <c r="J4" i="2"/>
  <c r="J5" i="2"/>
  <c r="J6" i="2"/>
  <c r="J7" i="2"/>
  <c r="J8" i="2"/>
  <c r="J9" i="2"/>
  <c r="J10" i="2"/>
  <c r="J11" i="2"/>
  <c r="J3" i="2"/>
  <c r="H4" i="2"/>
  <c r="H5" i="2"/>
  <c r="H6" i="2"/>
  <c r="H7" i="2"/>
  <c r="H8" i="2"/>
  <c r="H9" i="2"/>
  <c r="H10" i="2"/>
  <c r="H11" i="2"/>
  <c r="H3" i="2"/>
  <c r="F4" i="2"/>
  <c r="F5" i="2"/>
  <c r="F6" i="2"/>
  <c r="F7" i="2"/>
  <c r="F8" i="2"/>
  <c r="F9" i="2"/>
  <c r="F10" i="2"/>
  <c r="F11" i="2"/>
  <c r="F3" i="2"/>
  <c r="H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4" i="1"/>
  <c r="J12" i="1"/>
  <c r="J11" i="1"/>
  <c r="J5" i="1"/>
  <c r="J6" i="1"/>
  <c r="J7" i="1"/>
  <c r="J8" i="1"/>
  <c r="J9" i="1"/>
  <c r="J10" i="1"/>
  <c r="J13" i="1"/>
  <c r="J14" i="1"/>
  <c r="J15" i="1"/>
  <c r="J16" i="1"/>
  <c r="J17" i="1"/>
  <c r="J18" i="1"/>
  <c r="J19" i="1"/>
  <c r="J20" i="1"/>
  <c r="J21" i="1"/>
  <c r="J22" i="1"/>
  <c r="J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J140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BB3" i="1"/>
  <c r="F3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22" i="1"/>
  <c r="J133" i="1"/>
  <c r="J134" i="1"/>
  <c r="J135" i="1"/>
  <c r="J136" i="1"/>
  <c r="J137" i="1"/>
  <c r="J138" i="1"/>
  <c r="J139" i="1"/>
  <c r="J141" i="1"/>
  <c r="J132" i="1"/>
  <c r="J123" i="1"/>
  <c r="J124" i="1"/>
  <c r="J125" i="1"/>
  <c r="J126" i="1"/>
  <c r="J127" i="1"/>
  <c r="J128" i="1"/>
  <c r="J129" i="1"/>
  <c r="J130" i="1"/>
  <c r="J131" i="1"/>
  <c r="J122" i="1"/>
</calcChain>
</file>

<file path=xl/sharedStrings.xml><?xml version="1.0" encoding="utf-8"?>
<sst xmlns="http://schemas.openxmlformats.org/spreadsheetml/2006/main" count="2976" uniqueCount="316">
  <si>
    <t>State</t>
  </si>
  <si>
    <t>Species</t>
  </si>
  <si>
    <t>Elev</t>
  </si>
  <si>
    <t>Pair</t>
  </si>
  <si>
    <t>Comp</t>
  </si>
  <si>
    <t>CO</t>
  </si>
  <si>
    <t>PIPO</t>
  </si>
  <si>
    <t>M</t>
  </si>
  <si>
    <t>L</t>
  </si>
  <si>
    <t>Lat</t>
  </si>
  <si>
    <t>Long</t>
  </si>
  <si>
    <t>Slope</t>
  </si>
  <si>
    <t>Aspect</t>
  </si>
  <si>
    <t>DBH</t>
  </si>
  <si>
    <t>Bark</t>
  </si>
  <si>
    <t>H</t>
  </si>
  <si>
    <t>S</t>
  </si>
  <si>
    <t>J</t>
  </si>
  <si>
    <t>WSW</t>
  </si>
  <si>
    <t>SW</t>
  </si>
  <si>
    <t>SSW</t>
  </si>
  <si>
    <t>BAF</t>
  </si>
  <si>
    <t>PIPO_5</t>
  </si>
  <si>
    <t>PIPO_5d</t>
  </si>
  <si>
    <t>N_Cr</t>
  </si>
  <si>
    <t>dist</t>
  </si>
  <si>
    <t>Notes</t>
  </si>
  <si>
    <t>three_cams</t>
  </si>
  <si>
    <t>y</t>
  </si>
  <si>
    <t>n</t>
  </si>
  <si>
    <t>Tag</t>
  </si>
  <si>
    <t>will be logged</t>
  </si>
  <si>
    <t>in logging unit but saved</t>
  </si>
  <si>
    <t>PIPO_r1</t>
  </si>
  <si>
    <t>PIPO_r2</t>
  </si>
  <si>
    <t>PIPO_r3</t>
  </si>
  <si>
    <t>PIPO_r4</t>
  </si>
  <si>
    <t>PIPO_reg_dead</t>
  </si>
  <si>
    <t>other</t>
  </si>
  <si>
    <t>POTR_r1</t>
  </si>
  <si>
    <t>POTR_r2</t>
  </si>
  <si>
    <t>POTR_r3</t>
  </si>
  <si>
    <t>POTR_r4</t>
  </si>
  <si>
    <t>POTR_reg_dead</t>
  </si>
  <si>
    <t>Mountain juniper 3</t>
  </si>
  <si>
    <t>Pinus edulis 3</t>
  </si>
  <si>
    <t>ABLA</t>
  </si>
  <si>
    <t>37.27.441</t>
  </si>
  <si>
    <t>108.05.029</t>
  </si>
  <si>
    <t>PIEN</t>
  </si>
  <si>
    <t>just iphone and Olympia. No regen</t>
  </si>
  <si>
    <t>W</t>
  </si>
  <si>
    <t>p_base(ref)</t>
  </si>
  <si>
    <t>p_bot(of canopy)</t>
  </si>
  <si>
    <t>p_top(of canopy)</t>
  </si>
  <si>
    <t>MT</t>
  </si>
  <si>
    <t>lat scratch</t>
  </si>
  <si>
    <t>long scratch</t>
  </si>
  <si>
    <t>elev scratch</t>
  </si>
  <si>
    <t>ABLA_L</t>
  </si>
  <si>
    <t>ABLA_R</t>
  </si>
  <si>
    <t>ABLA_G</t>
  </si>
  <si>
    <t>PSME_L</t>
  </si>
  <si>
    <t>PSME_R</t>
  </si>
  <si>
    <t>PIEN_L</t>
  </si>
  <si>
    <t>PIEN_R</t>
  </si>
  <si>
    <t>PIEN_G</t>
  </si>
  <si>
    <t>PIMO_L</t>
  </si>
  <si>
    <t>PIMO_R</t>
  </si>
  <si>
    <t>PIMO_G</t>
  </si>
  <si>
    <t>LAOC_L</t>
  </si>
  <si>
    <t>LAOC_R</t>
  </si>
  <si>
    <t>LAOC_G</t>
  </si>
  <si>
    <t>species abreviations</t>
  </si>
  <si>
    <t>Abies lasiocarpa</t>
  </si>
  <si>
    <t>PSME</t>
  </si>
  <si>
    <t>Pseudotsuga menziesii</t>
  </si>
  <si>
    <t>LAOC</t>
  </si>
  <si>
    <t>Picea engelmanii</t>
  </si>
  <si>
    <t>TSHE_L</t>
  </si>
  <si>
    <t>TSHE_R</t>
  </si>
  <si>
    <t>TSHE_G</t>
  </si>
  <si>
    <t>THPL_L</t>
  </si>
  <si>
    <t>THPL_R</t>
  </si>
  <si>
    <t>THPL_G</t>
  </si>
  <si>
    <t>ABGR?</t>
  </si>
  <si>
    <t>ABGR?_L</t>
  </si>
  <si>
    <t>ABGR?_G</t>
  </si>
  <si>
    <t>ABGR?_R</t>
  </si>
  <si>
    <t>PIAL</t>
  </si>
  <si>
    <t>Pinus albicaulis</t>
  </si>
  <si>
    <t>whitebark pine</t>
  </si>
  <si>
    <t>PIAL_L</t>
  </si>
  <si>
    <t>PIAL_R</t>
  </si>
  <si>
    <t>PIAL_G</t>
  </si>
  <si>
    <t>Pop_sp</t>
  </si>
  <si>
    <t>Pop_sp_L</t>
  </si>
  <si>
    <t>Pop_sp_R</t>
  </si>
  <si>
    <t>Pop_sp_G</t>
  </si>
  <si>
    <t>Populus species (probably Populus balsamifera</t>
  </si>
  <si>
    <t>ABLA_5</t>
  </si>
  <si>
    <t>PSME_5</t>
  </si>
  <si>
    <t>PIEN_5</t>
  </si>
  <si>
    <t>PIMO_5</t>
  </si>
  <si>
    <t>LAOC_5</t>
  </si>
  <si>
    <t>TSHE_5</t>
  </si>
  <si>
    <t>THPL_5</t>
  </si>
  <si>
    <t>ABRG?_5</t>
  </si>
  <si>
    <t>PIAL_5</t>
  </si>
  <si>
    <t>ABLA_5d</t>
  </si>
  <si>
    <t>PSME_5d</t>
  </si>
  <si>
    <t>PIEN_5d</t>
  </si>
  <si>
    <t>PIMO_5d</t>
  </si>
  <si>
    <t>LAOC_5d</t>
  </si>
  <si>
    <t>TSHE_5d</t>
  </si>
  <si>
    <t>THPL_5d</t>
  </si>
  <si>
    <t>ABRG?_5d</t>
  </si>
  <si>
    <t>PIAL_5d</t>
  </si>
  <si>
    <t>Location</t>
  </si>
  <si>
    <t>BAF prism</t>
  </si>
  <si>
    <t>W/in 5 m</t>
  </si>
  <si>
    <t>REGEN</t>
  </si>
  <si>
    <t>PIMO</t>
  </si>
  <si>
    <t>TSHE</t>
  </si>
  <si>
    <t>THPL</t>
  </si>
  <si>
    <t>TSHE_r5</t>
  </si>
  <si>
    <t>THPL_r5</t>
  </si>
  <si>
    <t>LAOC_rdead</t>
  </si>
  <si>
    <t>ABLA_r1</t>
  </si>
  <si>
    <t>ABLA_r2</t>
  </si>
  <si>
    <t>ABLA_r3</t>
  </si>
  <si>
    <t>ABLA_r4</t>
  </si>
  <si>
    <t>ABLA_rdead</t>
  </si>
  <si>
    <t>PSME_r1</t>
  </si>
  <si>
    <t>PSME_r2</t>
  </si>
  <si>
    <t>PSME_r3</t>
  </si>
  <si>
    <t>PSME_r4</t>
  </si>
  <si>
    <t>PSME_rdead</t>
  </si>
  <si>
    <t>PIEN_r1</t>
  </si>
  <si>
    <t>PIEN_r2</t>
  </si>
  <si>
    <t>PIEN_r3</t>
  </si>
  <si>
    <t>PIEN_r4</t>
  </si>
  <si>
    <t>PIEN_rdead</t>
  </si>
  <si>
    <t>PIMO_r1</t>
  </si>
  <si>
    <t>PIMO_r2</t>
  </si>
  <si>
    <t>PIMO_r3</t>
  </si>
  <si>
    <t>PIMO_r4</t>
  </si>
  <si>
    <t>PIMO_rdead</t>
  </si>
  <si>
    <t>LAOC_r1</t>
  </si>
  <si>
    <t>LAOC_r2</t>
  </si>
  <si>
    <t>LAOC_r3</t>
  </si>
  <si>
    <t>LAOC_r4</t>
  </si>
  <si>
    <t>TSHE_r1</t>
  </si>
  <si>
    <t>TSHE_r2</t>
  </si>
  <si>
    <t>TSHE_r3</t>
  </si>
  <si>
    <t>TSHE_r4</t>
  </si>
  <si>
    <t>TSHE_rdead</t>
  </si>
  <si>
    <t>THPL_r1</t>
  </si>
  <si>
    <t>THPL_r2</t>
  </si>
  <si>
    <t>THPL_r3</t>
  </si>
  <si>
    <t>THPL_r4</t>
  </si>
  <si>
    <t>THPL_rdead</t>
  </si>
  <si>
    <t>ABGR?_r1</t>
  </si>
  <si>
    <t>ABGR?_r2</t>
  </si>
  <si>
    <t>ABGR?_r3</t>
  </si>
  <si>
    <t>ABGR?_r4</t>
  </si>
  <si>
    <t>PIAL_r1</t>
  </si>
  <si>
    <t>PIAL_r2</t>
  </si>
  <si>
    <t>PIAL_r3</t>
  </si>
  <si>
    <t>PIAL_r4</t>
  </si>
  <si>
    <t>ABGR?_rdead</t>
  </si>
  <si>
    <t>PIAL_rdead</t>
  </si>
  <si>
    <t>OTHER</t>
  </si>
  <si>
    <t>clino % to bottom of canopy</t>
  </si>
  <si>
    <t>clino % to top of canopy</t>
  </si>
  <si>
    <t>clino % to base of trunk ("ref" on data sheets)</t>
  </si>
  <si>
    <t>clino distance to tree</t>
  </si>
  <si>
    <t>number of crowns touching focal tree</t>
  </si>
  <si>
    <t>Larix occidentalis</t>
  </si>
  <si>
    <t>Abies grandis? Potentially ABLA</t>
  </si>
  <si>
    <t>Pinus monticola</t>
  </si>
  <si>
    <t>subalpine fir</t>
  </si>
  <si>
    <t>Douglas fir</t>
  </si>
  <si>
    <t>Engelmann spruce</t>
  </si>
  <si>
    <t>western white pine</t>
  </si>
  <si>
    <t>(labeled PICO for most of MT transect, but probably PIMO instead)</t>
  </si>
  <si>
    <t>Western Larch</t>
  </si>
  <si>
    <t>Tsuga heterophylla</t>
  </si>
  <si>
    <t>Western hemlock</t>
  </si>
  <si>
    <t>Thuja plicata</t>
  </si>
  <si>
    <t>Western redcedar</t>
  </si>
  <si>
    <t>C</t>
  </si>
  <si>
    <t>N</t>
  </si>
  <si>
    <t>PSME_G</t>
  </si>
  <si>
    <t>NA</t>
  </si>
  <si>
    <t>3,</t>
  </si>
  <si>
    <t>2,3,</t>
  </si>
  <si>
    <t>2,</t>
  </si>
  <si>
    <t>1,1,1,</t>
  </si>
  <si>
    <t>1,2,</t>
  </si>
  <si>
    <t>1,</t>
  </si>
  <si>
    <t>4,</t>
  </si>
  <si>
    <t>* 1 Tiny PSME</t>
  </si>
  <si>
    <t>PIPO_L</t>
  </si>
  <si>
    <t>PIPO_R</t>
  </si>
  <si>
    <t>PIPO_G</t>
  </si>
  <si>
    <t>POTR_L</t>
  </si>
  <si>
    <t>POTR_R</t>
  </si>
  <si>
    <t>POTR_G</t>
  </si>
  <si>
    <t>Jun_sp_L</t>
  </si>
  <si>
    <t>Jun_sp_R</t>
  </si>
  <si>
    <t>Jun_sp_G</t>
  </si>
  <si>
    <t>Jun_sp</t>
  </si>
  <si>
    <t>Juniperus spp (probably Juniperus osteosperma, but possibly mountain juniper</t>
  </si>
  <si>
    <t>PIED_L</t>
  </si>
  <si>
    <t>PIED_R</t>
  </si>
  <si>
    <t>PIED_G</t>
  </si>
  <si>
    <t>PIED</t>
  </si>
  <si>
    <t>Pinus edulis</t>
  </si>
  <si>
    <t>pinion pine</t>
  </si>
  <si>
    <t>POTR_5</t>
  </si>
  <si>
    <t>POTR_5d</t>
  </si>
  <si>
    <t>PIED_5</t>
  </si>
  <si>
    <t>PIED_5d</t>
  </si>
  <si>
    <t>CLINO/crowns</t>
  </si>
  <si>
    <t>W/in 5m</t>
  </si>
  <si>
    <t>Clino/canopy</t>
  </si>
  <si>
    <t>PSME_rt</t>
  </si>
  <si>
    <t>easily noticable (&gt;5cm tall) to knee height</t>
  </si>
  <si>
    <t>_r2</t>
  </si>
  <si>
    <t>_r1</t>
  </si>
  <si>
    <t>above knee to having a DBH</t>
  </si>
  <si>
    <t>_r3</t>
  </si>
  <si>
    <t>DBH &lt;2.5cm</t>
  </si>
  <si>
    <t>_r4</t>
  </si>
  <si>
    <t>2.5cm &lt; DBH &lt; 5cm</t>
  </si>
  <si>
    <t>_r5</t>
  </si>
  <si>
    <t>5cm &lt; DBH &lt; 10ish cm (but definitely not in canopy. Only used in very large, closed canopy forests, where large stems can still obviously not be mature)</t>
  </si>
  <si>
    <t>_rt</t>
  </si>
  <si>
    <t>height &lt; 5cm (essentially small stuff that it's not a given I would notice on every plot)</t>
  </si>
  <si>
    <t>ABLA_rt</t>
  </si>
  <si>
    <t>Band</t>
  </si>
  <si>
    <t>p_taller</t>
  </si>
  <si>
    <t>pic_N</t>
  </si>
  <si>
    <t>pic_S</t>
  </si>
  <si>
    <t>something funky</t>
  </si>
  <si>
    <t>missing/to recheck if revisted</t>
  </si>
  <si>
    <t>iphone and Olympia</t>
  </si>
  <si>
    <t>PIEN_rt</t>
  </si>
  <si>
    <t>NONE</t>
  </si>
  <si>
    <t>getting attacked by beetles</t>
  </si>
  <si>
    <t>WA</t>
  </si>
  <si>
    <t>80% ACF</t>
  </si>
  <si>
    <t>180-181</t>
  </si>
  <si>
    <t>POTR</t>
  </si>
  <si>
    <t>use 132</t>
  </si>
  <si>
    <t>use 133</t>
  </si>
  <si>
    <t>near ABLA-L-1H</t>
  </si>
  <si>
    <t>near ABLA-L-1L</t>
  </si>
  <si>
    <t>near POTR-H-1H</t>
  </si>
  <si>
    <t>near POTR-H-1L</t>
  </si>
  <si>
    <t>only one pic with all</t>
  </si>
  <si>
    <t>same pics as ABLA-L-3H</t>
  </si>
  <si>
    <t>158, 159</t>
  </si>
  <si>
    <t>missed second pic</t>
  </si>
  <si>
    <t>2,3</t>
  </si>
  <si>
    <t>3,3</t>
  </si>
  <si>
    <t>only swung 1/2 of regen survey</t>
  </si>
  <si>
    <t>missed w/in 5m and #crowns</t>
  </si>
  <si>
    <t>2,3,4</t>
  </si>
  <si>
    <t>4,3</t>
  </si>
  <si>
    <t>2,1</t>
  </si>
  <si>
    <t>2,4,4</t>
  </si>
  <si>
    <t>3,2,2,2</t>
  </si>
  <si>
    <t>1,1,1,1</t>
  </si>
  <si>
    <t>1,1,1,4,4</t>
  </si>
  <si>
    <t>2,3,2</t>
  </si>
  <si>
    <t>4,4</t>
  </si>
  <si>
    <t>1,1,1,1,1,1,1,2</t>
  </si>
  <si>
    <t>1,1,1,1,1</t>
  </si>
  <si>
    <t>Jun_sp_5</t>
  </si>
  <si>
    <t>Jun_sp_5d</t>
  </si>
  <si>
    <t>PIPO-L-1H</t>
  </si>
  <si>
    <t>SE</t>
  </si>
  <si>
    <t>PIPO-L-1L</t>
  </si>
  <si>
    <t>SSE</t>
  </si>
  <si>
    <t>PIPO-L-2H</t>
  </si>
  <si>
    <t>PIPO-L-2L</t>
  </si>
  <si>
    <t>PIPO-L-3H</t>
  </si>
  <si>
    <t>PIPO-L-3L</t>
  </si>
  <si>
    <t>PIPO-L-4H</t>
  </si>
  <si>
    <t>PIPO-L-4L</t>
  </si>
  <si>
    <t>PIPO-L-5H</t>
  </si>
  <si>
    <t>PIPO-L-5L</t>
  </si>
  <si>
    <t>6 SCRUB OAK</t>
  </si>
  <si>
    <t>PIPO-L-6H</t>
  </si>
  <si>
    <t>PIPO-L-6L</t>
  </si>
  <si>
    <t>PIPO-L-7H</t>
  </si>
  <si>
    <t>PIED_R1</t>
  </si>
  <si>
    <t>PIED_r2</t>
  </si>
  <si>
    <t>PIED_r3</t>
  </si>
  <si>
    <t>PIED_r4</t>
  </si>
  <si>
    <t>PIED_rdead</t>
  </si>
  <si>
    <t>Jun_spR1</t>
  </si>
  <si>
    <t>Jun_spr2</t>
  </si>
  <si>
    <t>Jun_spr3</t>
  </si>
  <si>
    <t>Jun_spr4</t>
  </si>
  <si>
    <t>Jun_sprdead</t>
  </si>
  <si>
    <t>pirvate in subdivision</t>
  </si>
  <si>
    <t>private on burl guy's land</t>
  </si>
  <si>
    <t>mean lat</t>
  </si>
  <si>
    <t>mean long</t>
  </si>
  <si>
    <t>mean elev</t>
  </si>
  <si>
    <t>PIPO-H</t>
  </si>
  <si>
    <t>PIPO-L</t>
  </si>
  <si>
    <t>PIPO-M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</si>
</sst>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2" borderId="0" xfId="0" applyFill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0" fontId="0" fillId="0" borderId="0" xfId="0" applyFont="1"/>
    <xf numFmtId="0" fontId="0" fillId="0" borderId="0" xfId="0" applyFont="1" applyFill="1" applyBorder="1"/>
    <xf numFmtId="0" fontId="0" fillId="2" borderId="0" xfId="0" applyFill="1" applyBorder="1"/>
    <xf numFmtId="0" fontId="4" fillId="0" borderId="2" xfId="0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0" fontId="0" fillId="0" borderId="16" xfId="0" applyBorder="1"/>
    <xf numFmtId="0" fontId="5" fillId="3" borderId="0" xfId="49" applyBorder="1"/>
    <xf numFmtId="0" fontId="5" fillId="3" borderId="0" xfId="49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7" xfId="0" applyFill="1" applyBorder="1"/>
    <xf numFmtId="0" fontId="0" fillId="0" borderId="20" xfId="0" applyBorder="1"/>
    <xf numFmtId="0" fontId="0" fillId="2" borderId="10" xfId="0" applyFill="1" applyBorder="1"/>
    <xf numFmtId="0" fontId="0" fillId="0" borderId="21" xfId="0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11" xfId="0" applyFill="1" applyBorder="1"/>
    <xf numFmtId="0" fontId="6" fillId="4" borderId="0" xfId="108"/>
    <xf numFmtId="0" fontId="6" fillId="4" borderId="2" xfId="108" applyBorder="1"/>
    <xf numFmtId="0" fontId="6" fillId="4" borderId="0" xfId="108" applyBorder="1"/>
    <xf numFmtId="0" fontId="7" fillId="0" borderId="0" xfId="0" applyFont="1"/>
    <xf numFmtId="0" fontId="7" fillId="0" borderId="0" xfId="0" applyFont="1" applyBorder="1"/>
    <xf numFmtId="0" fontId="7" fillId="0" borderId="0" xfId="0" applyFont="1" applyFill="1" applyBorder="1"/>
    <xf numFmtId="0" fontId="4" fillId="0" borderId="1" xfId="0" applyFont="1" applyBorder="1"/>
    <xf numFmtId="0" fontId="3" fillId="0" borderId="22" xfId="0" applyFont="1" applyBorder="1"/>
    <xf numFmtId="0" fontId="0" fillId="0" borderId="1" xfId="0" applyBorder="1"/>
    <xf numFmtId="0" fontId="0" fillId="0" borderId="15" xfId="0" applyFill="1" applyBorder="1"/>
    <xf numFmtId="0" fontId="0" fillId="0" borderId="11" xfId="0" applyFill="1" applyBorder="1"/>
    <xf numFmtId="0" fontId="0" fillId="0" borderId="14" xfId="0" applyFill="1" applyBorder="1"/>
    <xf numFmtId="0" fontId="7" fillId="0" borderId="21" xfId="0" applyFont="1" applyBorder="1"/>
    <xf numFmtId="0" fontId="7" fillId="0" borderId="17" xfId="0" applyFont="1" applyBorder="1"/>
    <xf numFmtId="0" fontId="0" fillId="0" borderId="23" xfId="0" applyFill="1" applyBorder="1"/>
    <xf numFmtId="0" fontId="0" fillId="0" borderId="21" xfId="0" applyBorder="1"/>
    <xf numFmtId="0" fontId="3" fillId="0" borderId="0" xfId="0" applyFont="1" applyBorder="1"/>
  </cellXfs>
  <cellStyles count="121">
    <cellStyle name="Bad" xfId="4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eutral" xfId="108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3"/>
  <sheetViews>
    <sheetView workbookViewId="0">
      <pane xSplit="6" ySplit="2" topLeftCell="G109" activePane="bottomRight" state="frozen"/>
      <selection activeCell="F1" sqref="F1"/>
      <selection pane="topRight" activeCell="G1" sqref="G1"/>
      <selection pane="bottomLeft" activeCell="F3" sqref="F3"/>
      <selection pane="bottomRight" activeCell="A78" sqref="A78:L141"/>
    </sheetView>
  </sheetViews>
  <sheetFormatPr defaultColWidth="11" defaultRowHeight="15.75" x14ac:dyDescent="0.25"/>
  <cols>
    <col min="1" max="5" width="11" customWidth="1"/>
    <col min="7" max="7" width="11" style="15"/>
    <col min="8" max="13" width="10.875" style="1" customWidth="1"/>
    <col min="14" max="14" width="10.875" style="16" customWidth="1"/>
    <col min="15" max="15" width="10.875" style="15" customWidth="1"/>
    <col min="16" max="16" width="10.875" style="16" customWidth="1"/>
    <col min="17" max="17" width="10.875" style="15" customWidth="1"/>
    <col min="18" max="20" width="10.875" style="1" customWidth="1"/>
    <col min="21" max="23" width="10.875" style="1" hidden="1" customWidth="1"/>
    <col min="24" max="25" width="0" style="1" hidden="1" customWidth="1"/>
    <col min="26" max="32" width="10.875" style="1" hidden="1" customWidth="1"/>
    <col min="33" max="37" width="10.875" style="1" customWidth="1"/>
    <col min="38" max="38" width="10.875" style="16" customWidth="1"/>
    <col min="39" max="39" width="10.875" style="15" customWidth="1"/>
    <col min="40" max="40" width="10.875" style="1" customWidth="1"/>
    <col min="41" max="48" width="10.875" style="1" hidden="1" customWidth="1"/>
    <col min="49" max="49" width="10.875" style="1" customWidth="1"/>
    <col min="50" max="50" width="10.875" style="16" customWidth="1"/>
    <col min="51" max="52" width="10.875" style="1" customWidth="1"/>
    <col min="53" max="53" width="10.875" style="15" customWidth="1"/>
    <col min="54" max="58" width="10.875" style="1" customWidth="1"/>
    <col min="59" max="60" width="11" style="1"/>
    <col min="61" max="61" width="11" style="16"/>
    <col min="62" max="65" width="11" style="1"/>
    <col min="66" max="66" width="11" style="2"/>
    <col min="71" max="71" width="11" style="2"/>
    <col min="77" max="77" width="11" style="2"/>
    <col min="78" max="83" width="11" style="1"/>
    <col min="84" max="84" width="11" style="48"/>
    <col min="85" max="93" width="11" style="1"/>
    <col min="94" max="94" width="11" customWidth="1"/>
  </cols>
  <sheetData>
    <row r="1" spans="1:94" s="8" customFormat="1" ht="18.75" x14ac:dyDescent="0.3">
      <c r="G1" s="10" t="s">
        <v>118</v>
      </c>
      <c r="H1" s="11"/>
      <c r="I1" s="11"/>
      <c r="J1" s="11"/>
      <c r="K1" s="11"/>
      <c r="L1" s="11"/>
      <c r="M1" s="11"/>
      <c r="N1" s="12"/>
      <c r="O1" s="10"/>
      <c r="P1" s="12"/>
      <c r="Q1" s="10" t="s">
        <v>119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2"/>
      <c r="AM1" s="10" t="s">
        <v>225</v>
      </c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2"/>
      <c r="AY1" s="11"/>
      <c r="AZ1" s="11"/>
      <c r="BA1" s="10" t="s">
        <v>226</v>
      </c>
      <c r="BB1" s="11"/>
      <c r="BC1" s="11"/>
      <c r="BD1" s="11"/>
      <c r="BE1" s="11"/>
      <c r="BF1" s="11"/>
      <c r="BG1" s="11"/>
      <c r="BH1" s="11"/>
      <c r="BI1" s="12"/>
      <c r="BJ1" s="9" t="s">
        <v>121</v>
      </c>
      <c r="BK1" s="9"/>
      <c r="BL1" s="9"/>
      <c r="BM1" s="9"/>
      <c r="BN1" s="21"/>
      <c r="BS1" s="21"/>
      <c r="BY1" s="21"/>
      <c r="BZ1" s="9"/>
      <c r="CA1" s="9"/>
      <c r="CB1" s="9"/>
      <c r="CC1" s="9"/>
      <c r="CD1" s="9"/>
      <c r="CE1" s="9"/>
      <c r="CF1" s="46"/>
      <c r="CG1" s="9"/>
      <c r="CH1" s="9"/>
      <c r="CI1" s="9"/>
      <c r="CJ1" s="9"/>
      <c r="CK1" s="9"/>
      <c r="CL1" s="9"/>
      <c r="CM1" s="9"/>
      <c r="CN1" s="9"/>
      <c r="CO1" s="9"/>
    </row>
    <row r="2" spans="1:94" s="6" customFormat="1" ht="16.5" thickBot="1" x14ac:dyDescent="0.3">
      <c r="A2" s="6" t="s">
        <v>0</v>
      </c>
      <c r="B2" s="6" t="s">
        <v>1</v>
      </c>
      <c r="C2" s="6" t="s">
        <v>241</v>
      </c>
      <c r="D2" s="6" t="s">
        <v>3</v>
      </c>
      <c r="E2" s="6" t="s">
        <v>4</v>
      </c>
      <c r="F2" s="6" t="s">
        <v>30</v>
      </c>
      <c r="G2" s="13"/>
      <c r="H2" s="6" t="s">
        <v>9</v>
      </c>
      <c r="J2" s="6" t="s">
        <v>10</v>
      </c>
      <c r="L2" s="6" t="s">
        <v>2</v>
      </c>
      <c r="M2" s="6" t="s">
        <v>12</v>
      </c>
      <c r="N2" s="14" t="s">
        <v>11</v>
      </c>
      <c r="O2" s="13" t="s">
        <v>13</v>
      </c>
      <c r="P2" s="14" t="s">
        <v>14</v>
      </c>
      <c r="Q2" s="13" t="s">
        <v>21</v>
      </c>
      <c r="R2" s="6" t="s">
        <v>203</v>
      </c>
      <c r="S2" s="6" t="s">
        <v>204</v>
      </c>
      <c r="T2" s="6" t="s">
        <v>205</v>
      </c>
      <c r="U2" s="6" t="s">
        <v>206</v>
      </c>
      <c r="V2" s="6" t="s">
        <v>207</v>
      </c>
      <c r="W2" s="6" t="s">
        <v>208</v>
      </c>
      <c r="X2" s="6" t="s">
        <v>64</v>
      </c>
      <c r="Y2" s="6" t="s">
        <v>65</v>
      </c>
      <c r="Z2" s="6" t="s">
        <v>66</v>
      </c>
      <c r="AA2" s="6" t="s">
        <v>62</v>
      </c>
      <c r="AB2" s="6" t="s">
        <v>63</v>
      </c>
      <c r="AC2" s="6" t="s">
        <v>193</v>
      </c>
      <c r="AD2" s="6" t="s">
        <v>59</v>
      </c>
      <c r="AE2" s="6" t="s">
        <v>60</v>
      </c>
      <c r="AF2" s="6" t="s">
        <v>61</v>
      </c>
      <c r="AG2" s="6" t="s">
        <v>214</v>
      </c>
      <c r="AH2" s="6" t="s">
        <v>215</v>
      </c>
      <c r="AI2" s="6" t="s">
        <v>216</v>
      </c>
      <c r="AJ2" s="6" t="s">
        <v>209</v>
      </c>
      <c r="AK2" s="6" t="s">
        <v>210</v>
      </c>
      <c r="AL2" s="14" t="s">
        <v>211</v>
      </c>
      <c r="AM2" s="13" t="s">
        <v>22</v>
      </c>
      <c r="AN2" s="6" t="s">
        <v>23</v>
      </c>
      <c r="AO2" s="6" t="s">
        <v>220</v>
      </c>
      <c r="AP2" s="6" t="s">
        <v>221</v>
      </c>
      <c r="AQ2" s="6" t="s">
        <v>102</v>
      </c>
      <c r="AR2" s="6" t="s">
        <v>111</v>
      </c>
      <c r="AS2" s="6" t="s">
        <v>100</v>
      </c>
      <c r="AT2" s="6" t="s">
        <v>109</v>
      </c>
      <c r="AU2" s="6" t="s">
        <v>101</v>
      </c>
      <c r="AV2" s="6" t="s">
        <v>110</v>
      </c>
      <c r="AW2" s="6" t="s">
        <v>222</v>
      </c>
      <c r="AX2" s="14" t="s">
        <v>223</v>
      </c>
      <c r="AY2" s="6" t="s">
        <v>280</v>
      </c>
      <c r="AZ2" s="6" t="s">
        <v>281</v>
      </c>
      <c r="BA2" s="13" t="s">
        <v>24</v>
      </c>
      <c r="BB2" s="6" t="s">
        <v>53</v>
      </c>
      <c r="BC2" s="6" t="s">
        <v>54</v>
      </c>
      <c r="BD2" s="6" t="s">
        <v>52</v>
      </c>
      <c r="BE2" s="6" t="s">
        <v>25</v>
      </c>
      <c r="BF2" s="6" t="s">
        <v>27</v>
      </c>
      <c r="BG2" s="6" t="s">
        <v>26</v>
      </c>
      <c r="BH2" s="6" t="s">
        <v>243</v>
      </c>
      <c r="BI2" s="14" t="s">
        <v>244</v>
      </c>
      <c r="BJ2" s="6" t="s">
        <v>33</v>
      </c>
      <c r="BK2" s="6" t="s">
        <v>34</v>
      </c>
      <c r="BL2" s="6" t="s">
        <v>35</v>
      </c>
      <c r="BM2" s="6" t="s">
        <v>36</v>
      </c>
      <c r="BN2" s="7" t="s">
        <v>37</v>
      </c>
      <c r="BO2" s="6" t="s">
        <v>39</v>
      </c>
      <c r="BP2" s="6" t="s">
        <v>40</v>
      </c>
      <c r="BQ2" s="6" t="s">
        <v>41</v>
      </c>
      <c r="BR2" s="6" t="s">
        <v>42</v>
      </c>
      <c r="BS2" s="7" t="s">
        <v>43</v>
      </c>
      <c r="BT2" s="6" t="s">
        <v>128</v>
      </c>
      <c r="BU2" s="6" t="s">
        <v>129</v>
      </c>
      <c r="BV2" s="6" t="s">
        <v>130</v>
      </c>
      <c r="BW2" s="6" t="s">
        <v>131</v>
      </c>
      <c r="BX2" s="6" t="s">
        <v>240</v>
      </c>
      <c r="BY2" s="7" t="s">
        <v>132</v>
      </c>
      <c r="BZ2" s="6" t="s">
        <v>138</v>
      </c>
      <c r="CA2" s="6" t="s">
        <v>139</v>
      </c>
      <c r="CB2" s="6" t="s">
        <v>140</v>
      </c>
      <c r="CC2" s="6" t="s">
        <v>141</v>
      </c>
      <c r="CD2" s="6" t="s">
        <v>248</v>
      </c>
      <c r="CE2" s="6" t="s">
        <v>142</v>
      </c>
      <c r="CF2" s="47" t="s">
        <v>298</v>
      </c>
      <c r="CG2" s="6" t="s">
        <v>299</v>
      </c>
      <c r="CH2" s="6" t="s">
        <v>300</v>
      </c>
      <c r="CI2" s="6" t="s">
        <v>301</v>
      </c>
      <c r="CJ2" s="6" t="s">
        <v>302</v>
      </c>
      <c r="CK2" s="6" t="s">
        <v>303</v>
      </c>
      <c r="CL2" s="6" t="s">
        <v>304</v>
      </c>
      <c r="CM2" s="6" t="s">
        <v>305</v>
      </c>
      <c r="CN2" s="6" t="s">
        <v>306</v>
      </c>
      <c r="CO2" s="6" t="s">
        <v>307</v>
      </c>
      <c r="CP2" s="6" t="s">
        <v>38</v>
      </c>
    </row>
    <row r="3" spans="1:94" ht="16.5" thickTop="1" x14ac:dyDescent="0.25">
      <c r="A3" s="1" t="s">
        <v>5</v>
      </c>
      <c r="B3" s="1" t="s">
        <v>46</v>
      </c>
      <c r="C3" s="1" t="s">
        <v>15</v>
      </c>
      <c r="D3" s="1">
        <v>1</v>
      </c>
      <c r="E3" s="1" t="s">
        <v>15</v>
      </c>
      <c r="F3" s="1" t="str">
        <f>CONCATENATE(B3,"-",C3,"-",D3,E3)</f>
        <v>ABLA-H-1H</v>
      </c>
      <c r="H3" s="20" t="s">
        <v>47</v>
      </c>
      <c r="J3" s="20" t="s">
        <v>48</v>
      </c>
      <c r="K3" s="20"/>
      <c r="L3" s="20">
        <v>4360</v>
      </c>
      <c r="M3" s="1">
        <v>255</v>
      </c>
      <c r="N3" s="16">
        <v>19.5</v>
      </c>
      <c r="O3" s="15">
        <v>33.1</v>
      </c>
      <c r="P3" s="16">
        <v>1.1000000000000001</v>
      </c>
      <c r="Q3" s="15">
        <v>5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13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5">
        <v>0</v>
      </c>
      <c r="AN3" s="3">
        <v>0</v>
      </c>
      <c r="AO3" s="1">
        <v>0</v>
      </c>
      <c r="AP3" s="1">
        <v>0</v>
      </c>
      <c r="AQ3" s="1">
        <v>4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6">
        <v>0</v>
      </c>
      <c r="BA3" s="15">
        <v>3</v>
      </c>
      <c r="BB3" s="1">
        <f>(8.5+40.5)/2</f>
        <v>24.5</v>
      </c>
      <c r="BC3" s="1">
        <v>95.2</v>
      </c>
      <c r="BD3" s="1">
        <v>0</v>
      </c>
      <c r="BE3" s="1">
        <v>19</v>
      </c>
      <c r="BF3" s="1" t="s">
        <v>29</v>
      </c>
      <c r="BG3" s="1" t="s">
        <v>50</v>
      </c>
      <c r="BJ3" s="1">
        <v>0</v>
      </c>
      <c r="BK3" s="1">
        <v>0</v>
      </c>
      <c r="BL3" s="1">
        <v>0</v>
      </c>
      <c r="BM3" s="1">
        <v>0</v>
      </c>
      <c r="BN3" s="1" t="s">
        <v>194</v>
      </c>
      <c r="BO3" s="1">
        <v>0</v>
      </c>
      <c r="BP3" s="1">
        <v>0</v>
      </c>
      <c r="BQ3" s="1">
        <v>0</v>
      </c>
      <c r="BR3" s="1">
        <v>0</v>
      </c>
      <c r="BS3" s="2" t="s">
        <v>194</v>
      </c>
      <c r="BT3" s="28"/>
      <c r="BU3" s="28"/>
      <c r="BV3" s="28"/>
      <c r="BW3" s="28"/>
      <c r="BX3" s="28"/>
      <c r="BY3" s="2" t="s">
        <v>194</v>
      </c>
      <c r="BZ3" s="28"/>
      <c r="CA3" s="28"/>
      <c r="CB3" s="28"/>
      <c r="CC3" s="28"/>
      <c r="CD3" s="28"/>
      <c r="CP3" s="1"/>
    </row>
    <row r="4" spans="1:94" x14ac:dyDescent="0.25">
      <c r="A4" t="s">
        <v>5</v>
      </c>
      <c r="B4" t="s">
        <v>46</v>
      </c>
      <c r="C4" t="s">
        <v>15</v>
      </c>
      <c r="D4">
        <v>1</v>
      </c>
      <c r="E4" t="s">
        <v>8</v>
      </c>
      <c r="F4" t="str">
        <f>CONCATENATE(B4,"-",C4,"-",D4,E4)</f>
        <v>ABLA-H-1L</v>
      </c>
      <c r="H4" s="1">
        <v>37.45758</v>
      </c>
      <c r="I4" s="1">
        <v>465</v>
      </c>
      <c r="J4" s="1">
        <f>I4/100000 +108.08</f>
        <v>108.08465</v>
      </c>
      <c r="K4" s="1">
        <v>52</v>
      </c>
      <c r="L4" s="1">
        <f>3400+K4</f>
        <v>3452</v>
      </c>
      <c r="M4" s="1">
        <v>230</v>
      </c>
      <c r="N4" s="16">
        <v>17</v>
      </c>
      <c r="O4" s="15">
        <v>45.5</v>
      </c>
      <c r="P4" s="16">
        <v>2</v>
      </c>
      <c r="Q4" s="15">
        <v>5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16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1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15">
        <v>0</v>
      </c>
      <c r="AN4" s="3">
        <v>0</v>
      </c>
      <c r="AO4" s="3">
        <v>0</v>
      </c>
      <c r="AP4" s="3">
        <v>0</v>
      </c>
      <c r="AQ4" s="3">
        <v>1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50">
        <v>0</v>
      </c>
      <c r="AY4" s="3"/>
      <c r="AZ4" s="3"/>
      <c r="BA4" s="15">
        <v>0</v>
      </c>
      <c r="BB4" s="3">
        <v>10</v>
      </c>
      <c r="BC4" s="3">
        <v>78</v>
      </c>
      <c r="BD4" s="1">
        <v>0</v>
      </c>
      <c r="BE4" s="3">
        <v>17</v>
      </c>
      <c r="BF4" s="3" t="s">
        <v>29</v>
      </c>
      <c r="BG4" s="1" t="s">
        <v>50</v>
      </c>
      <c r="BJ4" s="3">
        <v>0</v>
      </c>
      <c r="BK4" s="3">
        <v>0</v>
      </c>
      <c r="BL4" s="3">
        <v>0</v>
      </c>
      <c r="BM4" s="3">
        <v>0</v>
      </c>
      <c r="BN4" s="1" t="s">
        <v>194</v>
      </c>
      <c r="BO4" s="3">
        <v>0</v>
      </c>
      <c r="BP4" s="3">
        <v>0</v>
      </c>
      <c r="BQ4" s="3">
        <v>0</v>
      </c>
      <c r="BR4" s="3">
        <v>0</v>
      </c>
      <c r="BS4" s="2" t="s">
        <v>194</v>
      </c>
      <c r="BT4" s="29"/>
      <c r="BU4" s="29"/>
      <c r="BV4" s="29"/>
      <c r="BW4" s="29"/>
      <c r="BX4" s="29"/>
      <c r="BY4" s="2" t="s">
        <v>194</v>
      </c>
      <c r="BZ4" s="28"/>
      <c r="CA4" s="28"/>
      <c r="CB4" s="28"/>
      <c r="CC4" s="28"/>
      <c r="CD4" s="28"/>
    </row>
    <row r="5" spans="1:94" x14ac:dyDescent="0.25">
      <c r="A5" t="s">
        <v>5</v>
      </c>
      <c r="B5" t="s">
        <v>46</v>
      </c>
      <c r="C5" t="s">
        <v>15</v>
      </c>
      <c r="D5">
        <v>2</v>
      </c>
      <c r="E5" t="s">
        <v>15</v>
      </c>
      <c r="F5" t="str">
        <f>CONCATENATE(B5,"-",C5,"-",D5,E5)</f>
        <v>ABLA-H-2H</v>
      </c>
      <c r="H5" s="1">
        <v>37.456220000000002</v>
      </c>
      <c r="I5" s="1">
        <v>311</v>
      </c>
      <c r="J5" s="1">
        <f>I5/100000 +108.08</f>
        <v>108.08311</v>
      </c>
      <c r="K5" s="1">
        <v>98</v>
      </c>
      <c r="L5" s="1">
        <f>3400+K5</f>
        <v>3498</v>
      </c>
      <c r="M5" s="1">
        <v>210</v>
      </c>
      <c r="N5" s="16">
        <v>15</v>
      </c>
      <c r="O5" s="15">
        <v>26.2</v>
      </c>
      <c r="P5" s="16">
        <v>1.5</v>
      </c>
      <c r="Q5" s="15">
        <v>10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15">
        <v>0</v>
      </c>
      <c r="AN5" s="3">
        <v>0</v>
      </c>
      <c r="AO5" s="3">
        <v>0</v>
      </c>
      <c r="AP5" s="3">
        <v>0</v>
      </c>
      <c r="AQ5" s="3">
        <v>6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50">
        <v>0</v>
      </c>
      <c r="AY5" s="3"/>
      <c r="AZ5" s="3"/>
      <c r="BB5" s="1">
        <f>0.5*13+0.5*32</f>
        <v>22.5</v>
      </c>
      <c r="BC5" s="3">
        <v>75</v>
      </c>
      <c r="BD5" s="1">
        <v>0</v>
      </c>
      <c r="BE5" s="28"/>
      <c r="BF5" s="3" t="s">
        <v>29</v>
      </c>
      <c r="BG5" s="1" t="s">
        <v>50</v>
      </c>
      <c r="BJ5" s="3">
        <v>0</v>
      </c>
      <c r="BK5" s="3">
        <v>0</v>
      </c>
      <c r="BL5" s="3">
        <v>0</v>
      </c>
      <c r="BM5" s="3">
        <v>0</v>
      </c>
      <c r="BN5" s="2" t="s">
        <v>194</v>
      </c>
      <c r="BO5" s="3">
        <v>0</v>
      </c>
      <c r="BP5" s="3">
        <v>0</v>
      </c>
      <c r="BQ5" s="3">
        <v>0</v>
      </c>
      <c r="BR5" s="3">
        <v>0</v>
      </c>
      <c r="BS5" s="2" t="s">
        <v>194</v>
      </c>
      <c r="BT5" s="29"/>
      <c r="BU5" s="29"/>
      <c r="BV5" s="29"/>
      <c r="BW5" s="29"/>
      <c r="BX5" s="29"/>
      <c r="BY5" s="2" t="s">
        <v>194</v>
      </c>
      <c r="BZ5" s="28"/>
      <c r="CA5" s="28"/>
      <c r="CB5" s="28"/>
      <c r="CC5" s="28"/>
      <c r="CD5" s="28"/>
    </row>
    <row r="6" spans="1:94" x14ac:dyDescent="0.25">
      <c r="A6" t="s">
        <v>5</v>
      </c>
      <c r="B6" t="s">
        <v>46</v>
      </c>
      <c r="C6" t="s">
        <v>15</v>
      </c>
      <c r="D6">
        <v>2</v>
      </c>
      <c r="E6" t="s">
        <v>8</v>
      </c>
      <c r="F6" t="str">
        <f>CONCATENATE(B6,"-",C6,"-",D6,E6)</f>
        <v>ABLA-H-2L</v>
      </c>
      <c r="H6" s="1">
        <v>37.45635</v>
      </c>
      <c r="I6" s="1">
        <v>355</v>
      </c>
      <c r="J6" s="1">
        <f>I6/100000 +108.08</f>
        <v>108.08355</v>
      </c>
      <c r="K6" s="1">
        <v>96</v>
      </c>
      <c r="L6" s="1">
        <f>3400+K6</f>
        <v>3496</v>
      </c>
      <c r="M6" s="1">
        <v>230</v>
      </c>
      <c r="N6" s="16">
        <v>10</v>
      </c>
      <c r="O6" s="15">
        <v>19.399999999999999</v>
      </c>
      <c r="P6" s="16">
        <v>1.5</v>
      </c>
      <c r="Q6" s="15">
        <v>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5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15">
        <v>0</v>
      </c>
      <c r="AN6" s="3">
        <v>0</v>
      </c>
      <c r="AO6" s="3">
        <v>0</v>
      </c>
      <c r="AP6" s="3">
        <v>0</v>
      </c>
      <c r="AQ6" s="3">
        <v>2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50">
        <v>0</v>
      </c>
      <c r="AY6" s="3"/>
      <c r="AZ6" s="3"/>
      <c r="BB6" s="28">
        <v>0</v>
      </c>
      <c r="BC6" s="3">
        <v>52.4</v>
      </c>
      <c r="BD6" s="1">
        <v>0</v>
      </c>
      <c r="BE6" s="3">
        <v>15</v>
      </c>
      <c r="BF6" s="3" t="s">
        <v>29</v>
      </c>
      <c r="BG6" s="1" t="s">
        <v>50</v>
      </c>
      <c r="BJ6" s="3">
        <v>0</v>
      </c>
      <c r="BK6" s="3">
        <v>0</v>
      </c>
      <c r="BL6" s="3">
        <v>0</v>
      </c>
      <c r="BM6" s="3">
        <v>0</v>
      </c>
      <c r="BN6" s="2" t="s">
        <v>194</v>
      </c>
      <c r="BO6" s="3">
        <v>0</v>
      </c>
      <c r="BP6" s="3">
        <v>0</v>
      </c>
      <c r="BQ6" s="3">
        <v>0</v>
      </c>
      <c r="BR6" s="3">
        <v>0</v>
      </c>
      <c r="BS6" s="2" t="s">
        <v>194</v>
      </c>
      <c r="BT6" s="29"/>
      <c r="BU6" s="29"/>
      <c r="BV6" s="29"/>
      <c r="BW6" s="29"/>
      <c r="BX6" s="29"/>
      <c r="BY6" s="2" t="s">
        <v>194</v>
      </c>
      <c r="BZ6" s="28"/>
      <c r="CA6" s="28"/>
      <c r="CB6" s="28"/>
      <c r="CC6" s="28"/>
      <c r="CD6" s="28"/>
    </row>
    <row r="7" spans="1:94" x14ac:dyDescent="0.25">
      <c r="A7" t="s">
        <v>5</v>
      </c>
      <c r="B7" t="s">
        <v>46</v>
      </c>
      <c r="C7" t="s">
        <v>15</v>
      </c>
      <c r="D7">
        <v>3</v>
      </c>
      <c r="E7" t="s">
        <v>8</v>
      </c>
      <c r="F7" t="str">
        <f>CONCATENATE(B7,"-",C7,"-",D7,E7)</f>
        <v>ABLA-H-3L</v>
      </c>
      <c r="G7" s="15">
        <v>6117</v>
      </c>
      <c r="H7" s="1">
        <f>G7/100000 +37.4</f>
        <v>37.461169999999996</v>
      </c>
      <c r="I7" s="1">
        <v>751</v>
      </c>
      <c r="J7" s="1">
        <f>I7/100000 +108.08</f>
        <v>108.08750999999999</v>
      </c>
      <c r="K7" s="1">
        <v>47</v>
      </c>
      <c r="L7" s="1">
        <f>3400+K7</f>
        <v>3447</v>
      </c>
      <c r="M7" s="1" t="s">
        <v>20</v>
      </c>
      <c r="N7" s="16">
        <v>30</v>
      </c>
      <c r="O7" s="15">
        <v>21</v>
      </c>
      <c r="P7" s="16">
        <v>1.1000000000000001</v>
      </c>
      <c r="Q7" s="15">
        <v>5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5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15">
        <v>0</v>
      </c>
      <c r="AN7" s="3">
        <v>0</v>
      </c>
      <c r="AO7" s="3">
        <v>0</v>
      </c>
      <c r="AP7" s="3">
        <v>0</v>
      </c>
      <c r="AQ7" s="3">
        <v>1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50">
        <v>0</v>
      </c>
      <c r="AY7" s="3"/>
      <c r="AZ7" s="3"/>
      <c r="BB7" s="28">
        <v>0</v>
      </c>
      <c r="BC7" s="3">
        <v>52.6</v>
      </c>
      <c r="BD7" s="1">
        <v>0</v>
      </c>
      <c r="BE7" s="3">
        <v>18</v>
      </c>
      <c r="BF7" s="3" t="s">
        <v>29</v>
      </c>
      <c r="BG7" s="1" t="s">
        <v>50</v>
      </c>
      <c r="BJ7" s="3">
        <v>0</v>
      </c>
      <c r="BK7" s="3">
        <v>0</v>
      </c>
      <c r="BL7" s="3">
        <v>0</v>
      </c>
      <c r="BM7" s="3">
        <v>0</v>
      </c>
      <c r="BN7" s="2" t="s">
        <v>194</v>
      </c>
      <c r="BO7" s="3">
        <v>0</v>
      </c>
      <c r="BP7" s="3">
        <v>0</v>
      </c>
      <c r="BQ7" s="3">
        <v>0</v>
      </c>
      <c r="BR7" s="3">
        <v>0</v>
      </c>
      <c r="BS7" s="2" t="s">
        <v>194</v>
      </c>
      <c r="BT7" s="29"/>
      <c r="BU7" s="29"/>
      <c r="BV7" s="29"/>
      <c r="BW7" s="29"/>
      <c r="BX7" s="29"/>
      <c r="BY7" s="2" t="s">
        <v>194</v>
      </c>
      <c r="BZ7" s="28"/>
      <c r="CA7" s="28"/>
      <c r="CB7" s="28"/>
      <c r="CC7" s="28"/>
      <c r="CD7" s="28"/>
    </row>
    <row r="8" spans="1:94" x14ac:dyDescent="0.25">
      <c r="A8" t="s">
        <v>5</v>
      </c>
      <c r="B8" t="s">
        <v>46</v>
      </c>
      <c r="C8" t="s">
        <v>15</v>
      </c>
      <c r="D8">
        <v>3</v>
      </c>
      <c r="E8" t="s">
        <v>15</v>
      </c>
      <c r="F8" t="str">
        <f>CONCATENATE(B8,"-",C8,"-",D8,E8)</f>
        <v>ABLA-H-3H</v>
      </c>
      <c r="G8" s="15">
        <v>6169</v>
      </c>
      <c r="H8" s="1">
        <f>G8/100000 +37.4</f>
        <v>37.461689999999997</v>
      </c>
      <c r="I8" s="1">
        <v>877</v>
      </c>
      <c r="J8" s="1">
        <f>I8/100000 +108.08</f>
        <v>108.08877</v>
      </c>
      <c r="K8" s="1">
        <v>58</v>
      </c>
      <c r="L8" s="1">
        <f>3400+K8</f>
        <v>3458</v>
      </c>
      <c r="M8" s="1" t="s">
        <v>20</v>
      </c>
      <c r="N8" s="16">
        <v>30</v>
      </c>
      <c r="O8" s="15">
        <v>23.5</v>
      </c>
      <c r="P8" s="16">
        <v>1.8</v>
      </c>
      <c r="Q8" s="15">
        <v>5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8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15">
        <v>0</v>
      </c>
      <c r="AN8" s="3">
        <v>0</v>
      </c>
      <c r="AO8" s="3">
        <v>0</v>
      </c>
      <c r="AP8" s="3">
        <v>0</v>
      </c>
      <c r="AQ8" s="3">
        <v>3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50">
        <v>0</v>
      </c>
      <c r="AY8" s="3"/>
      <c r="AZ8" s="3"/>
      <c r="BB8" s="28">
        <v>0</v>
      </c>
      <c r="BC8" s="3">
        <v>57.1</v>
      </c>
      <c r="BD8" s="1">
        <v>0</v>
      </c>
      <c r="BE8" s="3">
        <v>18</v>
      </c>
      <c r="BF8" s="3" t="s">
        <v>29</v>
      </c>
      <c r="BG8" s="1" t="s">
        <v>50</v>
      </c>
      <c r="BJ8" s="3">
        <v>0</v>
      </c>
      <c r="BK8" s="3">
        <v>0</v>
      </c>
      <c r="BL8" s="3">
        <v>0</v>
      </c>
      <c r="BM8" s="3">
        <v>0</v>
      </c>
      <c r="BN8" s="2" t="s">
        <v>194</v>
      </c>
      <c r="BO8" s="3">
        <v>0</v>
      </c>
      <c r="BP8" s="3">
        <v>0</v>
      </c>
      <c r="BQ8" s="3">
        <v>0</v>
      </c>
      <c r="BR8" s="3">
        <v>0</v>
      </c>
      <c r="BS8" s="2" t="s">
        <v>194</v>
      </c>
      <c r="BT8" s="29"/>
      <c r="BU8" s="29"/>
      <c r="BV8" s="29"/>
      <c r="BW8" s="29"/>
      <c r="BX8" s="29"/>
      <c r="BY8" s="2" t="s">
        <v>194</v>
      </c>
      <c r="BZ8" s="28"/>
      <c r="CA8" s="28"/>
      <c r="CB8" s="28"/>
      <c r="CC8" s="28"/>
      <c r="CD8" s="28"/>
    </row>
    <row r="9" spans="1:94" x14ac:dyDescent="0.25">
      <c r="A9" t="s">
        <v>5</v>
      </c>
      <c r="B9" t="s">
        <v>46</v>
      </c>
      <c r="C9" t="s">
        <v>15</v>
      </c>
      <c r="D9">
        <v>4</v>
      </c>
      <c r="E9" t="s">
        <v>15</v>
      </c>
      <c r="F9" t="str">
        <f>CONCATENATE(B9,"-",C9,"-",D9,E9)</f>
        <v>ABLA-H-4H</v>
      </c>
      <c r="G9" s="15">
        <v>6403</v>
      </c>
      <c r="H9" s="1">
        <f>G9/100000 +37.4</f>
        <v>37.464030000000001</v>
      </c>
      <c r="I9" s="1">
        <v>882</v>
      </c>
      <c r="J9" s="1">
        <f>I9/100000 +108.08</f>
        <v>108.08882</v>
      </c>
      <c r="K9" s="1">
        <v>73</v>
      </c>
      <c r="L9" s="1">
        <f>3400+K9</f>
        <v>3473</v>
      </c>
      <c r="M9" s="1" t="s">
        <v>16</v>
      </c>
      <c r="N9" s="16">
        <v>35</v>
      </c>
      <c r="O9" s="15">
        <v>27.8</v>
      </c>
      <c r="P9" s="16">
        <v>1.9</v>
      </c>
      <c r="Q9" s="15">
        <v>5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8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15">
        <v>0</v>
      </c>
      <c r="AN9" s="3">
        <v>0</v>
      </c>
      <c r="AO9" s="3">
        <v>0</v>
      </c>
      <c r="AP9" s="3">
        <v>0</v>
      </c>
      <c r="AQ9" s="3">
        <v>2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50">
        <v>0</v>
      </c>
      <c r="AY9" s="3"/>
      <c r="AZ9" s="3"/>
      <c r="BB9" s="28">
        <v>0</v>
      </c>
      <c r="BC9" s="3">
        <v>62.7</v>
      </c>
      <c r="BD9" s="1">
        <v>0</v>
      </c>
      <c r="BE9" s="3">
        <v>19</v>
      </c>
      <c r="BF9" s="3" t="s">
        <v>29</v>
      </c>
      <c r="BG9" s="1" t="s">
        <v>50</v>
      </c>
      <c r="BJ9" s="3">
        <v>0</v>
      </c>
      <c r="BK9" s="3">
        <v>0</v>
      </c>
      <c r="BL9" s="3">
        <v>0</v>
      </c>
      <c r="BM9" s="3">
        <v>0</v>
      </c>
      <c r="BN9" s="2" t="s">
        <v>194</v>
      </c>
      <c r="BO9" s="3">
        <v>0</v>
      </c>
      <c r="BP9" s="3">
        <v>0</v>
      </c>
      <c r="BQ9" s="3">
        <v>0</v>
      </c>
      <c r="BR9" s="3">
        <v>0</v>
      </c>
      <c r="BS9" s="2" t="s">
        <v>194</v>
      </c>
      <c r="BT9" s="29"/>
      <c r="BU9" s="29"/>
      <c r="BV9" s="29"/>
      <c r="BW9" s="29"/>
      <c r="BX9" s="29"/>
      <c r="BY9" s="2" t="s">
        <v>194</v>
      </c>
      <c r="BZ9" s="28"/>
      <c r="CA9" s="28"/>
      <c r="CB9" s="28"/>
      <c r="CC9" s="28"/>
      <c r="CD9" s="28"/>
    </row>
    <row r="10" spans="1:94" x14ac:dyDescent="0.25">
      <c r="A10" t="s">
        <v>5</v>
      </c>
      <c r="B10" t="s">
        <v>46</v>
      </c>
      <c r="C10" t="s">
        <v>15</v>
      </c>
      <c r="D10">
        <v>4</v>
      </c>
      <c r="E10" t="s">
        <v>8</v>
      </c>
      <c r="F10" t="str">
        <f>CONCATENATE(B10,"-",C10,"-",D10,E10)</f>
        <v>ABLA-H-4L</v>
      </c>
      <c r="G10" s="15">
        <v>6393</v>
      </c>
      <c r="H10" s="1">
        <f>G10/100000 +37.4</f>
        <v>37.463929999999998</v>
      </c>
      <c r="I10" s="1">
        <v>939</v>
      </c>
      <c r="J10" s="1">
        <f>I10/100000 +108.08</f>
        <v>108.08938999999999</v>
      </c>
      <c r="K10" s="1">
        <v>40</v>
      </c>
      <c r="L10" s="1">
        <f>3400+K10</f>
        <v>3440</v>
      </c>
      <c r="M10" s="1" t="s">
        <v>16</v>
      </c>
      <c r="N10" s="16">
        <v>13</v>
      </c>
      <c r="O10" s="15">
        <v>30.5</v>
      </c>
      <c r="P10" s="16">
        <v>2.1</v>
      </c>
      <c r="Q10" s="15">
        <v>5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4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15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50">
        <v>0</v>
      </c>
      <c r="AY10" s="3"/>
      <c r="AZ10" s="3"/>
      <c r="BB10" s="28">
        <v>0</v>
      </c>
      <c r="BC10" s="3">
        <v>72.400000000000006</v>
      </c>
      <c r="BD10" s="1">
        <v>0</v>
      </c>
      <c r="BE10" s="3">
        <v>18</v>
      </c>
      <c r="BF10" s="3" t="s">
        <v>29</v>
      </c>
      <c r="BG10" s="1" t="s">
        <v>50</v>
      </c>
      <c r="BJ10" s="3">
        <v>0</v>
      </c>
      <c r="BK10" s="3">
        <v>0</v>
      </c>
      <c r="BL10" s="3">
        <v>0</v>
      </c>
      <c r="BM10" s="3">
        <v>0</v>
      </c>
      <c r="BN10" s="2" t="s">
        <v>194</v>
      </c>
      <c r="BO10" s="3">
        <v>0</v>
      </c>
      <c r="BP10" s="3">
        <v>0</v>
      </c>
      <c r="BQ10" s="3">
        <v>0</v>
      </c>
      <c r="BR10" s="3">
        <v>0</v>
      </c>
      <c r="BS10" s="2" t="s">
        <v>194</v>
      </c>
      <c r="BT10" s="29"/>
      <c r="BU10" s="29"/>
      <c r="BV10" s="29"/>
      <c r="BW10" s="29"/>
      <c r="BX10" s="29"/>
      <c r="BY10" s="2" t="s">
        <v>194</v>
      </c>
      <c r="BZ10" s="28"/>
      <c r="CA10" s="28"/>
      <c r="CB10" s="28"/>
      <c r="CC10" s="28"/>
      <c r="CD10" s="28"/>
    </row>
    <row r="11" spans="1:94" x14ac:dyDescent="0.25">
      <c r="A11" t="s">
        <v>5</v>
      </c>
      <c r="B11" t="s">
        <v>46</v>
      </c>
      <c r="C11" t="s">
        <v>15</v>
      </c>
      <c r="D11">
        <v>5</v>
      </c>
      <c r="E11" t="s">
        <v>8</v>
      </c>
      <c r="F11" t="str">
        <f>CONCATENATE(B11,"-",C11,"-",D11,E11)</f>
        <v>ABLA-H-5L</v>
      </c>
      <c r="G11" s="15">
        <v>7036</v>
      </c>
      <c r="H11" s="1">
        <f>G11/100000 +37.4</f>
        <v>37.470359999999999</v>
      </c>
      <c r="I11" s="1">
        <v>40</v>
      </c>
      <c r="J11" s="1">
        <f>I11/100000 +108.09</f>
        <v>108.0904</v>
      </c>
      <c r="K11" s="1">
        <v>66</v>
      </c>
      <c r="L11" s="1">
        <f>3400+K11</f>
        <v>3466</v>
      </c>
      <c r="M11" s="1" t="s">
        <v>18</v>
      </c>
      <c r="N11" s="16">
        <v>38</v>
      </c>
      <c r="O11" s="15">
        <v>32.1</v>
      </c>
      <c r="P11" s="16">
        <v>1.8</v>
      </c>
      <c r="Q11" s="15">
        <v>5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3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15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1</v>
      </c>
      <c r="AT11" s="3">
        <v>0</v>
      </c>
      <c r="AU11" s="3">
        <v>0</v>
      </c>
      <c r="AV11" s="3">
        <v>0</v>
      </c>
      <c r="AW11" s="3">
        <v>0</v>
      </c>
      <c r="AX11" s="50">
        <v>0</v>
      </c>
      <c r="AY11" s="3"/>
      <c r="AZ11" s="3"/>
      <c r="BA11" s="15">
        <v>0</v>
      </c>
      <c r="BB11" s="28">
        <v>0</v>
      </c>
      <c r="BC11" s="3">
        <v>81.7</v>
      </c>
      <c r="BD11" s="1">
        <v>0</v>
      </c>
      <c r="BE11" s="3">
        <v>16</v>
      </c>
      <c r="BF11" s="3" t="s">
        <v>29</v>
      </c>
      <c r="BG11" s="3" t="s">
        <v>247</v>
      </c>
      <c r="BJ11" s="3">
        <v>0</v>
      </c>
      <c r="BK11" s="3">
        <v>0</v>
      </c>
      <c r="BL11" s="3">
        <v>0</v>
      </c>
      <c r="BM11" s="3">
        <v>0</v>
      </c>
      <c r="BN11" s="2" t="s">
        <v>194</v>
      </c>
      <c r="BO11" s="3">
        <v>0</v>
      </c>
      <c r="BP11" s="3">
        <v>0</v>
      </c>
      <c r="BQ11" s="3">
        <v>0</v>
      </c>
      <c r="BR11" s="3">
        <v>0</v>
      </c>
      <c r="BS11" s="2" t="s">
        <v>194</v>
      </c>
      <c r="BT11">
        <v>0</v>
      </c>
      <c r="BU11">
        <v>0</v>
      </c>
      <c r="BV11">
        <v>0</v>
      </c>
      <c r="BW11">
        <v>2</v>
      </c>
      <c r="BX11">
        <v>0</v>
      </c>
      <c r="BY11" s="2" t="s">
        <v>194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1" t="s">
        <v>194</v>
      </c>
    </row>
    <row r="12" spans="1:94" x14ac:dyDescent="0.25">
      <c r="A12" t="s">
        <v>5</v>
      </c>
      <c r="B12" t="s">
        <v>46</v>
      </c>
      <c r="C12" t="s">
        <v>15</v>
      </c>
      <c r="D12">
        <v>5</v>
      </c>
      <c r="E12" t="s">
        <v>15</v>
      </c>
      <c r="F12" t="str">
        <f>CONCATENATE(B12,"-",C12,"-",D12,E12)</f>
        <v>ABLA-H-5H</v>
      </c>
      <c r="G12" s="15">
        <v>7050</v>
      </c>
      <c r="H12" s="1">
        <f>G12/100000 +37.4</f>
        <v>37.470500000000001</v>
      </c>
      <c r="I12" s="1">
        <v>35</v>
      </c>
      <c r="J12" s="1">
        <f>I12/100000 +108.09</f>
        <v>108.09035</v>
      </c>
      <c r="K12" s="1">
        <v>79</v>
      </c>
      <c r="L12" s="1">
        <f>3400+K12</f>
        <v>3479</v>
      </c>
      <c r="M12" s="1" t="s">
        <v>18</v>
      </c>
      <c r="N12" s="16">
        <v>50</v>
      </c>
      <c r="O12" s="15">
        <v>31.1</v>
      </c>
      <c r="P12" s="16">
        <v>1.5</v>
      </c>
      <c r="Q12" s="15">
        <v>5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8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15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8</v>
      </c>
      <c r="AT12" s="3">
        <v>0</v>
      </c>
      <c r="AU12" s="3">
        <v>0</v>
      </c>
      <c r="AV12" s="3">
        <v>0</v>
      </c>
      <c r="AW12" s="3">
        <v>0</v>
      </c>
      <c r="AX12" s="50">
        <v>0</v>
      </c>
      <c r="AY12" s="3"/>
      <c r="AZ12" s="3"/>
      <c r="BA12" s="15">
        <v>2</v>
      </c>
      <c r="BB12" s="3">
        <v>27.2</v>
      </c>
      <c r="BC12" s="3">
        <v>101.4</v>
      </c>
      <c r="BD12" s="1">
        <v>0</v>
      </c>
      <c r="BE12" s="3">
        <v>16</v>
      </c>
      <c r="BF12" s="3" t="s">
        <v>29</v>
      </c>
      <c r="BG12" s="3" t="s">
        <v>247</v>
      </c>
      <c r="BJ12" s="3">
        <v>0</v>
      </c>
      <c r="BK12" s="3">
        <v>0</v>
      </c>
      <c r="BL12" s="3">
        <v>0</v>
      </c>
      <c r="BM12" s="3">
        <v>0</v>
      </c>
      <c r="BN12" s="2" t="s">
        <v>194</v>
      </c>
      <c r="BO12" s="3">
        <v>0</v>
      </c>
      <c r="BP12" s="3">
        <v>0</v>
      </c>
      <c r="BQ12" s="3">
        <v>0</v>
      </c>
      <c r="BR12" s="3">
        <v>0</v>
      </c>
      <c r="BS12" s="2" t="s">
        <v>194</v>
      </c>
      <c r="BT12">
        <v>1</v>
      </c>
      <c r="BU12">
        <v>4</v>
      </c>
      <c r="BV12">
        <v>2</v>
      </c>
      <c r="BW12">
        <v>0</v>
      </c>
      <c r="BX12">
        <v>0</v>
      </c>
      <c r="BY12" s="2" t="s">
        <v>194</v>
      </c>
      <c r="BZ12" s="3">
        <v>1</v>
      </c>
      <c r="CA12" s="3">
        <v>1</v>
      </c>
      <c r="CB12" s="3">
        <v>2</v>
      </c>
      <c r="CC12" s="3">
        <v>4</v>
      </c>
      <c r="CD12" s="3">
        <v>0</v>
      </c>
      <c r="CE12" s="1" t="s">
        <v>194</v>
      </c>
    </row>
    <row r="13" spans="1:94" x14ac:dyDescent="0.25">
      <c r="A13" t="s">
        <v>5</v>
      </c>
      <c r="B13" t="s">
        <v>46</v>
      </c>
      <c r="C13" t="s">
        <v>15</v>
      </c>
      <c r="D13">
        <v>6</v>
      </c>
      <c r="E13" t="s">
        <v>8</v>
      </c>
      <c r="F13" t="str">
        <f>CONCATENATE(B13,"-",C13,"-",D13,E13)</f>
        <v>ABLA-H-6L</v>
      </c>
      <c r="G13" s="15">
        <v>7030</v>
      </c>
      <c r="H13" s="1">
        <f>G13/100000 +37.4</f>
        <v>37.470300000000002</v>
      </c>
      <c r="I13" s="1">
        <v>950</v>
      </c>
      <c r="J13" s="1">
        <f>I13/100000 +108.08</f>
        <v>108.0895</v>
      </c>
      <c r="K13" s="1">
        <v>110</v>
      </c>
      <c r="L13" s="1">
        <f>3400+K13</f>
        <v>3510</v>
      </c>
      <c r="M13" s="1" t="s">
        <v>51</v>
      </c>
      <c r="N13" s="16">
        <v>41.7</v>
      </c>
      <c r="O13" s="15">
        <v>48.7</v>
      </c>
      <c r="P13" s="16">
        <v>3.4</v>
      </c>
      <c r="Q13" s="15">
        <v>5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21</v>
      </c>
      <c r="Y13" s="3">
        <v>0</v>
      </c>
      <c r="Z13" s="3">
        <v>1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15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7</v>
      </c>
      <c r="AT13" s="3">
        <v>1</v>
      </c>
      <c r="AU13" s="3">
        <v>0</v>
      </c>
      <c r="AV13" s="3">
        <v>0</v>
      </c>
      <c r="AW13" s="3">
        <v>0</v>
      </c>
      <c r="AX13" s="50">
        <v>0</v>
      </c>
      <c r="AY13" s="3"/>
      <c r="AZ13" s="3"/>
      <c r="BA13" s="15">
        <v>0</v>
      </c>
      <c r="BB13" s="3">
        <v>15.6</v>
      </c>
      <c r="BC13" s="3">
        <v>96.5</v>
      </c>
      <c r="BD13" s="1">
        <v>0</v>
      </c>
      <c r="BE13" s="3">
        <v>23</v>
      </c>
      <c r="BF13" s="3" t="s">
        <v>29</v>
      </c>
      <c r="BG13" s="3" t="s">
        <v>247</v>
      </c>
      <c r="BJ13" s="3">
        <v>0</v>
      </c>
      <c r="BK13" s="3">
        <v>0</v>
      </c>
      <c r="BL13" s="3">
        <v>0</v>
      </c>
      <c r="BM13" s="3">
        <v>0</v>
      </c>
      <c r="BN13" s="2" t="s">
        <v>194</v>
      </c>
      <c r="BO13" s="3">
        <v>0</v>
      </c>
      <c r="BP13" s="3">
        <v>0</v>
      </c>
      <c r="BQ13" s="3">
        <v>0</v>
      </c>
      <c r="BR13" s="3">
        <v>0</v>
      </c>
      <c r="BS13" s="2" t="s">
        <v>194</v>
      </c>
      <c r="BT13" s="3">
        <v>1</v>
      </c>
      <c r="BU13" s="3">
        <v>2</v>
      </c>
      <c r="BV13" s="3">
        <v>0</v>
      </c>
      <c r="BW13" s="3">
        <v>0</v>
      </c>
      <c r="BX13" s="3">
        <v>0</v>
      </c>
      <c r="BY13" s="2" t="s">
        <v>194</v>
      </c>
      <c r="BZ13" s="3">
        <v>1</v>
      </c>
      <c r="CA13" s="3">
        <v>1</v>
      </c>
      <c r="CB13" s="3">
        <v>0</v>
      </c>
      <c r="CC13" s="3">
        <v>0</v>
      </c>
      <c r="CD13" s="3">
        <v>0</v>
      </c>
      <c r="CE13" s="1" t="s">
        <v>194</v>
      </c>
    </row>
    <row r="14" spans="1:94" x14ac:dyDescent="0.25">
      <c r="A14" t="s">
        <v>5</v>
      </c>
      <c r="B14" t="s">
        <v>46</v>
      </c>
      <c r="C14" t="s">
        <v>15</v>
      </c>
      <c r="D14">
        <v>6</v>
      </c>
      <c r="E14" t="s">
        <v>15</v>
      </c>
      <c r="F14" t="str">
        <f>CONCATENATE(B14,"-",C14,"-",D14,E14)</f>
        <v>ABLA-H-6H</v>
      </c>
      <c r="G14" s="15">
        <v>7007</v>
      </c>
      <c r="H14" s="1">
        <f>G14/100000 +37.4</f>
        <v>37.47007</v>
      </c>
      <c r="I14" s="1">
        <v>968</v>
      </c>
      <c r="J14" s="1">
        <f>I14/100000 +108.08</f>
        <v>108.08968</v>
      </c>
      <c r="K14" s="1">
        <v>104</v>
      </c>
      <c r="L14" s="1">
        <f>3400+K14</f>
        <v>3504</v>
      </c>
      <c r="M14" s="1" t="s">
        <v>51</v>
      </c>
      <c r="N14" s="16">
        <v>30</v>
      </c>
      <c r="O14" s="15">
        <v>34.200000000000003</v>
      </c>
      <c r="P14" s="16">
        <v>1.6</v>
      </c>
      <c r="Q14" s="15">
        <v>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23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15">
        <v>0</v>
      </c>
      <c r="AN14" s="3">
        <v>0</v>
      </c>
      <c r="AO14" s="3">
        <v>0</v>
      </c>
      <c r="AP14" s="3">
        <v>0</v>
      </c>
      <c r="AQ14" s="3">
        <v>5</v>
      </c>
      <c r="AR14" s="3">
        <v>0</v>
      </c>
      <c r="AS14" s="3">
        <v>1</v>
      </c>
      <c r="AT14" s="3">
        <v>0</v>
      </c>
      <c r="AU14" s="3">
        <v>0</v>
      </c>
      <c r="AV14" s="3">
        <v>0</v>
      </c>
      <c r="AW14" s="3">
        <v>0</v>
      </c>
      <c r="AX14" s="50">
        <v>0</v>
      </c>
      <c r="AY14" s="3"/>
      <c r="AZ14" s="3"/>
      <c r="BA14" s="15">
        <v>3</v>
      </c>
      <c r="BB14" s="3">
        <f>0.5*32+0.5*0</f>
        <v>16</v>
      </c>
      <c r="BC14" s="3">
        <v>93.9</v>
      </c>
      <c r="BD14" s="1">
        <v>0</v>
      </c>
      <c r="BE14" s="3">
        <v>19</v>
      </c>
      <c r="BF14" s="3" t="s">
        <v>29</v>
      </c>
      <c r="BG14" s="3" t="s">
        <v>247</v>
      </c>
      <c r="BJ14" s="3">
        <v>0</v>
      </c>
      <c r="BK14" s="3">
        <v>0</v>
      </c>
      <c r="BL14" s="3">
        <v>0</v>
      </c>
      <c r="BM14" s="3">
        <v>0</v>
      </c>
      <c r="BN14" s="2" t="s">
        <v>194</v>
      </c>
      <c r="BO14" s="3">
        <v>0</v>
      </c>
      <c r="BP14" s="3">
        <v>0</v>
      </c>
      <c r="BQ14" s="3">
        <v>0</v>
      </c>
      <c r="BR14" s="3">
        <v>0</v>
      </c>
      <c r="BS14" s="2" t="s">
        <v>194</v>
      </c>
      <c r="BT14" s="3">
        <v>2</v>
      </c>
      <c r="BU14" s="3">
        <v>1</v>
      </c>
      <c r="BV14" s="3">
        <v>2</v>
      </c>
      <c r="BW14" s="3">
        <v>0</v>
      </c>
      <c r="BX14" s="3">
        <v>0</v>
      </c>
      <c r="BY14" s="2" t="s">
        <v>194</v>
      </c>
      <c r="BZ14" s="3">
        <v>0</v>
      </c>
      <c r="CA14" s="3">
        <v>2</v>
      </c>
      <c r="CB14" s="3">
        <v>1</v>
      </c>
      <c r="CC14" s="3">
        <v>0</v>
      </c>
      <c r="CD14" s="3">
        <v>0</v>
      </c>
      <c r="CE14" s="3" t="s">
        <v>194</v>
      </c>
      <c r="CF14" s="37"/>
      <c r="CG14" s="3"/>
      <c r="CH14" s="3"/>
      <c r="CI14" s="3"/>
      <c r="CJ14" s="3"/>
      <c r="CK14" s="3"/>
      <c r="CL14" s="3"/>
      <c r="CM14" s="3"/>
      <c r="CN14" s="3"/>
      <c r="CO14" s="3"/>
    </row>
    <row r="15" spans="1:94" x14ac:dyDescent="0.25">
      <c r="A15" t="s">
        <v>5</v>
      </c>
      <c r="B15" t="s">
        <v>46</v>
      </c>
      <c r="C15" t="s">
        <v>15</v>
      </c>
      <c r="D15">
        <v>7</v>
      </c>
      <c r="E15" t="s">
        <v>15</v>
      </c>
      <c r="F15" t="str">
        <f>CONCATENATE(B15,"-",C15,"-",D15,E15)</f>
        <v>ABLA-H-7H</v>
      </c>
      <c r="G15" s="15">
        <v>6888</v>
      </c>
      <c r="H15" s="1">
        <f>G15/100000 +37.4</f>
        <v>37.468879999999999</v>
      </c>
      <c r="I15" s="1">
        <v>920</v>
      </c>
      <c r="J15" s="1">
        <f>I15/100000 +108.08</f>
        <v>108.08920000000001</v>
      </c>
      <c r="K15" s="1">
        <v>104</v>
      </c>
      <c r="L15" s="1">
        <f>3400+K15</f>
        <v>3504</v>
      </c>
      <c r="M15" s="1" t="s">
        <v>19</v>
      </c>
      <c r="N15" s="16">
        <v>33</v>
      </c>
      <c r="O15" s="15">
        <v>33.4</v>
      </c>
      <c r="P15" s="16">
        <v>1.3</v>
      </c>
      <c r="Q15" s="15">
        <v>10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19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15">
        <v>0</v>
      </c>
      <c r="AN15" s="3">
        <v>0</v>
      </c>
      <c r="AO15" s="3">
        <v>0</v>
      </c>
      <c r="AP15" s="3">
        <v>0</v>
      </c>
      <c r="AQ15" s="3">
        <v>4</v>
      </c>
      <c r="AR15" s="3">
        <v>0</v>
      </c>
      <c r="AS15" s="3">
        <v>1</v>
      </c>
      <c r="AT15" s="3">
        <v>0</v>
      </c>
      <c r="AU15" s="3">
        <v>0</v>
      </c>
      <c r="AV15" s="3">
        <v>0</v>
      </c>
      <c r="AW15" s="3">
        <v>0</v>
      </c>
      <c r="AX15" s="50">
        <v>0</v>
      </c>
      <c r="AY15" s="3"/>
      <c r="AZ15" s="3"/>
      <c r="BA15" s="15">
        <v>2</v>
      </c>
      <c r="BB15" s="3">
        <v>16.899999999999999</v>
      </c>
      <c r="BC15" s="3">
        <v>76.3</v>
      </c>
      <c r="BD15" s="1">
        <v>0</v>
      </c>
      <c r="BE15" s="3">
        <v>19</v>
      </c>
      <c r="BF15" s="3" t="s">
        <v>29</v>
      </c>
      <c r="BG15" s="3" t="s">
        <v>247</v>
      </c>
      <c r="BJ15" s="3">
        <v>0</v>
      </c>
      <c r="BK15" s="3">
        <v>0</v>
      </c>
      <c r="BL15" s="3">
        <v>0</v>
      </c>
      <c r="BM15" s="3">
        <v>0</v>
      </c>
      <c r="BN15" s="2" t="s">
        <v>194</v>
      </c>
      <c r="BO15" s="3">
        <v>0</v>
      </c>
      <c r="BP15" s="3">
        <v>0</v>
      </c>
      <c r="BQ15" s="3">
        <v>0</v>
      </c>
      <c r="BR15" s="3">
        <v>0</v>
      </c>
      <c r="BS15" s="2" t="s">
        <v>194</v>
      </c>
      <c r="BT15" s="3">
        <v>1</v>
      </c>
      <c r="BU15" s="3">
        <v>2</v>
      </c>
      <c r="BV15" s="3">
        <v>0</v>
      </c>
      <c r="BW15" s="3">
        <v>0</v>
      </c>
      <c r="BX15" s="3">
        <v>0</v>
      </c>
      <c r="BY15" s="2" t="s">
        <v>194</v>
      </c>
      <c r="BZ15" s="3">
        <v>0</v>
      </c>
      <c r="CA15" s="3">
        <v>0</v>
      </c>
      <c r="CB15" s="3">
        <v>1</v>
      </c>
      <c r="CC15" s="3">
        <v>1</v>
      </c>
      <c r="CD15" s="3">
        <v>0</v>
      </c>
      <c r="CE15" s="3" t="s">
        <v>194</v>
      </c>
      <c r="CF15" s="37"/>
      <c r="CG15" s="3"/>
      <c r="CH15" s="3"/>
      <c r="CI15" s="3"/>
      <c r="CJ15" s="3"/>
      <c r="CK15" s="3"/>
      <c r="CL15" s="3"/>
      <c r="CM15" s="3"/>
      <c r="CN15" s="3"/>
      <c r="CO15" s="3"/>
    </row>
    <row r="16" spans="1:94" x14ac:dyDescent="0.25">
      <c r="A16" t="s">
        <v>5</v>
      </c>
      <c r="B16" t="s">
        <v>46</v>
      </c>
      <c r="C16" t="s">
        <v>15</v>
      </c>
      <c r="D16">
        <v>7</v>
      </c>
      <c r="E16" t="s">
        <v>8</v>
      </c>
      <c r="F16" t="str">
        <f>CONCATENATE(B16,"-",C16,"-",D16,E16)</f>
        <v>ABLA-H-7L</v>
      </c>
      <c r="G16" s="15">
        <v>6905</v>
      </c>
      <c r="H16" s="1">
        <f>G16/100000 +37.4</f>
        <v>37.469049999999996</v>
      </c>
      <c r="I16" s="1">
        <v>965</v>
      </c>
      <c r="J16" s="1">
        <f>I16/100000 +108.08</f>
        <v>108.08964999999999</v>
      </c>
      <c r="K16" s="1">
        <v>91</v>
      </c>
      <c r="L16" s="1">
        <f>3400+K16</f>
        <v>3491</v>
      </c>
      <c r="M16" s="1" t="s">
        <v>19</v>
      </c>
      <c r="N16" s="16">
        <v>35</v>
      </c>
      <c r="O16" s="15">
        <v>27.5</v>
      </c>
      <c r="P16" s="16">
        <v>1.9</v>
      </c>
      <c r="Q16" s="15">
        <v>10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9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15">
        <v>0</v>
      </c>
      <c r="AN16" s="3">
        <v>0</v>
      </c>
      <c r="AO16" s="3">
        <v>0</v>
      </c>
      <c r="AP16" s="3">
        <v>0</v>
      </c>
      <c r="AQ16" s="3">
        <v>2</v>
      </c>
      <c r="AR16" s="3">
        <v>0</v>
      </c>
      <c r="AS16" s="3">
        <v>1</v>
      </c>
      <c r="AT16" s="3">
        <v>0</v>
      </c>
      <c r="AU16" s="3">
        <v>0</v>
      </c>
      <c r="AV16" s="3">
        <v>0</v>
      </c>
      <c r="AW16" s="3">
        <v>0</v>
      </c>
      <c r="AX16" s="50">
        <v>0</v>
      </c>
      <c r="AY16" s="3"/>
      <c r="AZ16" s="3"/>
      <c r="BA16" s="15">
        <v>1</v>
      </c>
      <c r="BB16" s="28">
        <v>16.899999999999999</v>
      </c>
      <c r="BC16" s="28">
        <v>76.3</v>
      </c>
      <c r="BD16" s="28">
        <v>0</v>
      </c>
      <c r="BE16" s="28">
        <v>19</v>
      </c>
      <c r="BF16" s="3" t="s">
        <v>29</v>
      </c>
      <c r="BG16" s="3" t="s">
        <v>247</v>
      </c>
      <c r="BJ16" s="3">
        <v>0</v>
      </c>
      <c r="BK16" s="3">
        <v>0</v>
      </c>
      <c r="BL16" s="3">
        <v>0</v>
      </c>
      <c r="BM16" s="3">
        <v>0</v>
      </c>
      <c r="BN16" s="2" t="s">
        <v>194</v>
      </c>
      <c r="BO16" s="3">
        <v>0</v>
      </c>
      <c r="BP16" s="3">
        <v>0</v>
      </c>
      <c r="BQ16" s="3">
        <v>0</v>
      </c>
      <c r="BR16" s="3">
        <v>0</v>
      </c>
      <c r="BS16" s="2" t="s">
        <v>194</v>
      </c>
      <c r="BT16" s="3">
        <v>8</v>
      </c>
      <c r="BU16" s="3">
        <v>0</v>
      </c>
      <c r="BV16" s="3">
        <v>0</v>
      </c>
      <c r="BW16" s="3">
        <v>1</v>
      </c>
      <c r="BX16" s="3">
        <v>0</v>
      </c>
      <c r="BY16" s="2" t="s">
        <v>194</v>
      </c>
      <c r="BZ16" s="3">
        <v>0</v>
      </c>
      <c r="CA16" s="3">
        <v>1</v>
      </c>
      <c r="CB16" s="3">
        <v>4</v>
      </c>
      <c r="CC16" s="3">
        <v>3</v>
      </c>
      <c r="CD16" s="3">
        <v>0</v>
      </c>
      <c r="CE16" s="3" t="s">
        <v>194</v>
      </c>
      <c r="CF16" s="37"/>
      <c r="CG16" s="3"/>
      <c r="CH16" s="3"/>
      <c r="CI16" s="3"/>
      <c r="CJ16" s="3"/>
      <c r="CK16" s="3"/>
      <c r="CL16" s="3"/>
      <c r="CM16" s="3"/>
      <c r="CN16" s="3"/>
      <c r="CO16" s="3"/>
    </row>
    <row r="17" spans="1:94" x14ac:dyDescent="0.25">
      <c r="A17" t="s">
        <v>5</v>
      </c>
      <c r="B17" t="s">
        <v>46</v>
      </c>
      <c r="C17" t="s">
        <v>15</v>
      </c>
      <c r="D17">
        <v>8</v>
      </c>
      <c r="E17" t="s">
        <v>8</v>
      </c>
      <c r="F17" t="str">
        <f>CONCATENATE(B17,"-",C17,"-",D17,E17)</f>
        <v>ABLA-H-8L</v>
      </c>
      <c r="G17" s="15">
        <v>6901</v>
      </c>
      <c r="H17" s="1">
        <f>G17/100000 +37.4</f>
        <v>37.469009999999997</v>
      </c>
      <c r="I17" s="1">
        <v>849</v>
      </c>
      <c r="J17" s="1">
        <f>I17/100000 +108.08</f>
        <v>108.08848999999999</v>
      </c>
      <c r="K17" s="1">
        <v>122</v>
      </c>
      <c r="L17" s="1">
        <f>3400+K17</f>
        <v>3522</v>
      </c>
      <c r="M17" s="1" t="s">
        <v>19</v>
      </c>
      <c r="N17" s="16">
        <v>35</v>
      </c>
      <c r="O17" s="15">
        <v>26</v>
      </c>
      <c r="P17" s="16">
        <v>1.4</v>
      </c>
      <c r="Q17" s="15">
        <v>10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13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15">
        <v>0</v>
      </c>
      <c r="AN17" s="3">
        <v>0</v>
      </c>
      <c r="AO17" s="3">
        <v>0</v>
      </c>
      <c r="AP17" s="3">
        <v>0</v>
      </c>
      <c r="AQ17" s="3">
        <v>2</v>
      </c>
      <c r="AR17" s="3">
        <v>0</v>
      </c>
      <c r="AS17" s="3">
        <v>1</v>
      </c>
      <c r="AT17" s="3">
        <v>0</v>
      </c>
      <c r="AU17" s="3">
        <v>0</v>
      </c>
      <c r="AV17" s="3">
        <v>0</v>
      </c>
      <c r="AW17" s="3">
        <v>0</v>
      </c>
      <c r="AX17" s="50">
        <v>0</v>
      </c>
      <c r="AY17" s="3"/>
      <c r="AZ17" s="3"/>
      <c r="BA17" s="15">
        <v>1</v>
      </c>
      <c r="BB17" s="3">
        <v>0</v>
      </c>
      <c r="BC17" s="3">
        <v>85.4</v>
      </c>
      <c r="BD17" s="1">
        <v>0</v>
      </c>
      <c r="BE17" s="3">
        <v>14</v>
      </c>
      <c r="BF17" s="3" t="s">
        <v>29</v>
      </c>
      <c r="BG17" s="3" t="s">
        <v>247</v>
      </c>
      <c r="BJ17" s="3">
        <v>0</v>
      </c>
      <c r="BK17" s="3">
        <v>0</v>
      </c>
      <c r="BL17" s="3">
        <v>0</v>
      </c>
      <c r="BM17" s="3">
        <v>0</v>
      </c>
      <c r="BN17" s="2" t="s">
        <v>194</v>
      </c>
      <c r="BO17" s="3">
        <v>0</v>
      </c>
      <c r="BP17" s="3">
        <v>0</v>
      </c>
      <c r="BQ17" s="3">
        <v>0</v>
      </c>
      <c r="BR17" s="3">
        <v>0</v>
      </c>
      <c r="BS17" s="2" t="s">
        <v>194</v>
      </c>
      <c r="BT17" s="3">
        <v>1</v>
      </c>
      <c r="BU17" s="3">
        <v>4</v>
      </c>
      <c r="BV17" s="3">
        <v>0</v>
      </c>
      <c r="BW17" s="3">
        <v>0</v>
      </c>
      <c r="BX17" s="3">
        <v>0</v>
      </c>
      <c r="BY17" s="2" t="s">
        <v>194</v>
      </c>
      <c r="BZ17" s="3">
        <v>0</v>
      </c>
      <c r="CA17" s="3">
        <v>0</v>
      </c>
      <c r="CB17" s="3">
        <v>1</v>
      </c>
      <c r="CC17" s="3">
        <v>1</v>
      </c>
      <c r="CD17" s="3">
        <v>0</v>
      </c>
      <c r="CE17" s="3" t="s">
        <v>194</v>
      </c>
      <c r="CF17" s="37"/>
      <c r="CG17" s="3"/>
      <c r="CH17" s="3"/>
      <c r="CI17" s="3"/>
      <c r="CJ17" s="3"/>
      <c r="CK17" s="3"/>
      <c r="CL17" s="3"/>
      <c r="CM17" s="3"/>
      <c r="CN17" s="3"/>
      <c r="CO17" s="3"/>
    </row>
    <row r="18" spans="1:94" x14ac:dyDescent="0.25">
      <c r="A18" t="s">
        <v>5</v>
      </c>
      <c r="B18" t="s">
        <v>46</v>
      </c>
      <c r="C18" t="s">
        <v>15</v>
      </c>
      <c r="D18">
        <v>8</v>
      </c>
      <c r="E18" t="s">
        <v>15</v>
      </c>
      <c r="F18" t="str">
        <f>CONCATENATE(B18,"-",C18,"-",D18,E18)</f>
        <v>ABLA-H-8H</v>
      </c>
      <c r="G18" s="15">
        <v>6916</v>
      </c>
      <c r="H18" s="1">
        <f>G18/100000 +37.4</f>
        <v>37.469159999999995</v>
      </c>
      <c r="I18" s="1">
        <v>898</v>
      </c>
      <c r="J18" s="1">
        <f>I18/100000 +108.08</f>
        <v>108.08897999999999</v>
      </c>
      <c r="K18" s="1">
        <v>119</v>
      </c>
      <c r="L18" s="1">
        <f>3400+K18</f>
        <v>3519</v>
      </c>
      <c r="M18" s="1" t="s">
        <v>18</v>
      </c>
      <c r="N18" s="16">
        <v>38</v>
      </c>
      <c r="O18" s="15">
        <v>25</v>
      </c>
      <c r="P18" s="16">
        <v>1.3</v>
      </c>
      <c r="Q18" s="15">
        <v>10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22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15">
        <v>0</v>
      </c>
      <c r="AN18" s="3">
        <v>0</v>
      </c>
      <c r="AO18" s="3">
        <v>0</v>
      </c>
      <c r="AP18" s="3">
        <v>0</v>
      </c>
      <c r="AQ18" s="3">
        <v>5</v>
      </c>
      <c r="AR18" s="3">
        <v>0</v>
      </c>
      <c r="AS18" s="3">
        <v>2</v>
      </c>
      <c r="AT18" s="3">
        <v>0</v>
      </c>
      <c r="AU18" s="3">
        <v>0</v>
      </c>
      <c r="AV18" s="3">
        <v>0</v>
      </c>
      <c r="AW18" s="3">
        <v>0</v>
      </c>
      <c r="AX18" s="50">
        <v>0</v>
      </c>
      <c r="AY18" s="3"/>
      <c r="AZ18" s="3"/>
      <c r="BA18" s="15">
        <v>3</v>
      </c>
      <c r="BB18" s="3">
        <v>16.8</v>
      </c>
      <c r="BC18" s="3">
        <v>91.7</v>
      </c>
      <c r="BD18" s="1">
        <v>0</v>
      </c>
      <c r="BE18" s="3">
        <v>23</v>
      </c>
      <c r="BF18" s="3" t="s">
        <v>29</v>
      </c>
      <c r="BG18" s="3" t="s">
        <v>247</v>
      </c>
      <c r="BJ18" s="3">
        <v>0</v>
      </c>
      <c r="BK18" s="3">
        <v>0</v>
      </c>
      <c r="BL18" s="3">
        <v>0</v>
      </c>
      <c r="BM18" s="3">
        <v>0</v>
      </c>
      <c r="BN18" s="2" t="s">
        <v>194</v>
      </c>
      <c r="BO18" s="3">
        <v>0</v>
      </c>
      <c r="BP18" s="3">
        <v>0</v>
      </c>
      <c r="BQ18" s="3">
        <v>0</v>
      </c>
      <c r="BR18" s="3">
        <v>0</v>
      </c>
      <c r="BS18" s="2" t="s">
        <v>194</v>
      </c>
      <c r="BT18" s="3">
        <v>0</v>
      </c>
      <c r="BU18" s="3">
        <v>1</v>
      </c>
      <c r="BV18" s="3">
        <v>0</v>
      </c>
      <c r="BW18" s="3">
        <v>0</v>
      </c>
      <c r="BX18" s="3">
        <v>0</v>
      </c>
      <c r="BY18" s="2" t="s">
        <v>194</v>
      </c>
      <c r="BZ18" s="3">
        <v>1</v>
      </c>
      <c r="CA18" s="3">
        <v>1</v>
      </c>
      <c r="CB18" s="3">
        <v>0</v>
      </c>
      <c r="CC18" s="3">
        <v>0</v>
      </c>
      <c r="CD18" s="3">
        <v>0</v>
      </c>
      <c r="CE18" s="3" t="s">
        <v>194</v>
      </c>
      <c r="CF18" s="37"/>
      <c r="CG18" s="3"/>
      <c r="CH18" s="3"/>
      <c r="CI18" s="3"/>
      <c r="CJ18" s="3"/>
      <c r="CK18" s="3"/>
      <c r="CL18" s="3"/>
      <c r="CM18" s="3"/>
      <c r="CN18" s="3"/>
      <c r="CO18" s="3"/>
    </row>
    <row r="19" spans="1:94" x14ac:dyDescent="0.25">
      <c r="A19" t="s">
        <v>5</v>
      </c>
      <c r="B19" t="s">
        <v>46</v>
      </c>
      <c r="C19" t="s">
        <v>15</v>
      </c>
      <c r="D19">
        <v>9</v>
      </c>
      <c r="E19" t="s">
        <v>8</v>
      </c>
      <c r="F19" t="str">
        <f>CONCATENATE(B19,"-",C19,"-",D19,E19)</f>
        <v>ABLA-H-9L</v>
      </c>
      <c r="G19" s="15">
        <v>6798</v>
      </c>
      <c r="H19" s="1">
        <f>G19/100000 +37.4</f>
        <v>37.467979999999997</v>
      </c>
      <c r="I19" s="1">
        <v>897</v>
      </c>
      <c r="J19" s="1">
        <f>I19/100000 +108.08</f>
        <v>108.08897</v>
      </c>
      <c r="K19" s="1">
        <v>93</v>
      </c>
      <c r="L19" s="1">
        <f>3400+K19</f>
        <v>3493</v>
      </c>
      <c r="M19" s="1" t="s">
        <v>20</v>
      </c>
      <c r="N19" s="16">
        <v>33</v>
      </c>
      <c r="O19" s="15">
        <v>46.6</v>
      </c>
      <c r="P19" s="16">
        <v>1.6</v>
      </c>
      <c r="Q19" s="15">
        <v>10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11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15">
        <v>0</v>
      </c>
      <c r="AN19" s="3">
        <v>0</v>
      </c>
      <c r="AO19" s="3">
        <v>0</v>
      </c>
      <c r="AP19" s="3">
        <v>0</v>
      </c>
      <c r="AQ19" s="3">
        <v>1</v>
      </c>
      <c r="AR19" s="3">
        <v>2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50">
        <v>0</v>
      </c>
      <c r="AY19" s="3"/>
      <c r="AZ19" s="3"/>
      <c r="BA19" s="15">
        <v>1</v>
      </c>
      <c r="BB19" s="3">
        <v>7.2</v>
      </c>
      <c r="BC19" s="3">
        <v>85.2</v>
      </c>
      <c r="BD19" s="1">
        <v>0</v>
      </c>
      <c r="BE19" s="3">
        <v>28</v>
      </c>
      <c r="BF19" s="3" t="s">
        <v>29</v>
      </c>
      <c r="BG19" s="3" t="s">
        <v>247</v>
      </c>
      <c r="BJ19" s="3">
        <v>0</v>
      </c>
      <c r="BK19" s="3">
        <v>0</v>
      </c>
      <c r="BL19" s="3">
        <v>0</v>
      </c>
      <c r="BM19" s="3">
        <v>0</v>
      </c>
      <c r="BN19" s="2" t="s">
        <v>194</v>
      </c>
      <c r="BO19" s="3">
        <v>0</v>
      </c>
      <c r="BP19" s="3">
        <v>0</v>
      </c>
      <c r="BQ19" s="3">
        <v>0</v>
      </c>
      <c r="BR19" s="3">
        <v>0</v>
      </c>
      <c r="BS19" s="2" t="s">
        <v>194</v>
      </c>
      <c r="BT19" s="3">
        <v>1</v>
      </c>
      <c r="BU19" s="3">
        <v>4</v>
      </c>
      <c r="BV19" s="3">
        <v>0</v>
      </c>
      <c r="BW19" s="3">
        <v>1</v>
      </c>
      <c r="BX19" s="3">
        <v>0</v>
      </c>
      <c r="BY19" s="2" t="s">
        <v>194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 t="s">
        <v>194</v>
      </c>
      <c r="CF19" s="37"/>
      <c r="CG19" s="3"/>
      <c r="CH19" s="3"/>
      <c r="CI19" s="3"/>
      <c r="CJ19" s="3"/>
      <c r="CK19" s="3"/>
      <c r="CL19" s="3"/>
      <c r="CM19" s="3"/>
      <c r="CN19" s="3"/>
      <c r="CO19" s="3"/>
    </row>
    <row r="20" spans="1:94" x14ac:dyDescent="0.25">
      <c r="A20" t="s">
        <v>5</v>
      </c>
      <c r="B20" t="s">
        <v>46</v>
      </c>
      <c r="C20" t="s">
        <v>15</v>
      </c>
      <c r="D20">
        <v>9</v>
      </c>
      <c r="E20" t="s">
        <v>15</v>
      </c>
      <c r="F20" t="str">
        <f>CONCATENATE(B20,"-",C20,"-",D20,E20)</f>
        <v>ABLA-H-9H</v>
      </c>
      <c r="G20" s="15">
        <v>6756</v>
      </c>
      <c r="H20" s="1">
        <f>G20/100000 +37.4</f>
        <v>37.467559999999999</v>
      </c>
      <c r="I20" s="1">
        <v>887</v>
      </c>
      <c r="J20" s="1">
        <f>I20/100000 +108.08</f>
        <v>108.08887</v>
      </c>
      <c r="K20" s="1">
        <v>97</v>
      </c>
      <c r="L20" s="1">
        <f>3400+K20</f>
        <v>3497</v>
      </c>
      <c r="M20" s="1" t="s">
        <v>20</v>
      </c>
      <c r="N20" s="16">
        <v>40</v>
      </c>
      <c r="O20" s="15">
        <v>46.4</v>
      </c>
      <c r="P20" s="16">
        <v>1.7</v>
      </c>
      <c r="Q20" s="15">
        <v>10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15</v>
      </c>
      <c r="Y20" s="3">
        <v>0</v>
      </c>
      <c r="Z20" s="3">
        <v>2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15">
        <v>0</v>
      </c>
      <c r="AN20" s="3">
        <v>0</v>
      </c>
      <c r="AO20" s="3">
        <v>0</v>
      </c>
      <c r="AP20" s="3">
        <v>0</v>
      </c>
      <c r="AQ20" s="3">
        <v>6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50">
        <v>0</v>
      </c>
      <c r="AY20" s="3"/>
      <c r="AZ20" s="3"/>
      <c r="BA20" s="15">
        <v>4</v>
      </c>
      <c r="BB20" s="3">
        <v>9</v>
      </c>
      <c r="BC20" s="3">
        <v>80.2</v>
      </c>
      <c r="BD20" s="1">
        <v>0</v>
      </c>
      <c r="BE20" s="3">
        <v>27</v>
      </c>
      <c r="BF20" s="3" t="s">
        <v>29</v>
      </c>
      <c r="BG20" s="3" t="s">
        <v>247</v>
      </c>
      <c r="BJ20" s="3">
        <v>0</v>
      </c>
      <c r="BK20" s="3">
        <v>0</v>
      </c>
      <c r="BL20" s="3">
        <v>0</v>
      </c>
      <c r="BM20" s="3">
        <v>0</v>
      </c>
      <c r="BN20" s="2" t="s">
        <v>194</v>
      </c>
      <c r="BO20" s="3">
        <v>0</v>
      </c>
      <c r="BP20" s="3">
        <v>0</v>
      </c>
      <c r="BQ20" s="3">
        <v>0</v>
      </c>
      <c r="BR20" s="3">
        <v>0</v>
      </c>
      <c r="BS20" s="2" t="s">
        <v>194</v>
      </c>
      <c r="BT20" s="3">
        <v>3</v>
      </c>
      <c r="BU20" s="3">
        <v>1</v>
      </c>
      <c r="BV20" s="3">
        <v>0</v>
      </c>
      <c r="BW20" s="3">
        <v>0</v>
      </c>
      <c r="BX20" s="3">
        <v>0</v>
      </c>
      <c r="BY20" s="2" t="s">
        <v>194</v>
      </c>
      <c r="BZ20" s="3">
        <v>2</v>
      </c>
      <c r="CA20" s="3">
        <v>0</v>
      </c>
      <c r="CB20" s="3">
        <v>1</v>
      </c>
      <c r="CC20" s="3">
        <v>0</v>
      </c>
      <c r="CD20" s="3">
        <v>0</v>
      </c>
      <c r="CE20" s="3" t="s">
        <v>194</v>
      </c>
      <c r="CF20" s="37"/>
      <c r="CG20" s="3"/>
      <c r="CH20" s="3"/>
      <c r="CI20" s="3"/>
      <c r="CJ20" s="3"/>
      <c r="CK20" s="3"/>
      <c r="CL20" s="3"/>
      <c r="CM20" s="3"/>
      <c r="CN20" s="3"/>
      <c r="CO20" s="3"/>
    </row>
    <row r="21" spans="1:94" x14ac:dyDescent="0.25">
      <c r="A21" t="s">
        <v>5</v>
      </c>
      <c r="B21" t="s">
        <v>46</v>
      </c>
      <c r="C21" t="s">
        <v>15</v>
      </c>
      <c r="D21">
        <v>10</v>
      </c>
      <c r="E21" t="s">
        <v>15</v>
      </c>
      <c r="F21" t="str">
        <f>CONCATENATE(B21,"-",C21,"-",D21,E21)</f>
        <v>ABLA-H-10H</v>
      </c>
      <c r="G21" s="15">
        <v>6767</v>
      </c>
      <c r="H21" s="1">
        <f>G21/100000 +37.4</f>
        <v>37.467669999999998</v>
      </c>
      <c r="I21" s="1">
        <v>819</v>
      </c>
      <c r="J21" s="1">
        <f>I21/100000 +108.08</f>
        <v>108.08819</v>
      </c>
      <c r="K21" s="1">
        <v>112</v>
      </c>
      <c r="L21" s="1">
        <f>3400+K21</f>
        <v>3512</v>
      </c>
      <c r="M21" s="1" t="s">
        <v>20</v>
      </c>
      <c r="N21" s="16">
        <v>47</v>
      </c>
      <c r="O21" s="15">
        <v>28.7</v>
      </c>
      <c r="P21" s="16">
        <v>1.5</v>
      </c>
      <c r="Q21" s="15">
        <v>10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16</v>
      </c>
      <c r="Y21" s="3">
        <v>0</v>
      </c>
      <c r="Z21" s="3">
        <v>1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15">
        <v>0</v>
      </c>
      <c r="AN21" s="3">
        <v>0</v>
      </c>
      <c r="AO21" s="3">
        <v>0</v>
      </c>
      <c r="AP21" s="3">
        <v>0</v>
      </c>
      <c r="AQ21" s="3">
        <v>5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50">
        <v>0</v>
      </c>
      <c r="AY21" s="3"/>
      <c r="AZ21" s="3"/>
      <c r="BA21" s="15">
        <v>3</v>
      </c>
      <c r="BB21" s="3">
        <v>16</v>
      </c>
      <c r="BC21" s="3">
        <v>73.599999999999994</v>
      </c>
      <c r="BD21" s="1">
        <v>0</v>
      </c>
      <c r="BE21" s="3">
        <v>22</v>
      </c>
      <c r="BF21" s="3" t="s">
        <v>29</v>
      </c>
      <c r="BG21" s="3" t="s">
        <v>247</v>
      </c>
      <c r="BJ21" s="3">
        <v>0</v>
      </c>
      <c r="BK21" s="3">
        <v>0</v>
      </c>
      <c r="BL21" s="3">
        <v>0</v>
      </c>
      <c r="BM21" s="3">
        <v>0</v>
      </c>
      <c r="BN21" s="2" t="s">
        <v>194</v>
      </c>
      <c r="BO21" s="3">
        <v>0</v>
      </c>
      <c r="BP21" s="3">
        <v>0</v>
      </c>
      <c r="BQ21" s="3">
        <v>0</v>
      </c>
      <c r="BR21" s="3">
        <v>0</v>
      </c>
      <c r="BS21" s="2" t="s">
        <v>194</v>
      </c>
      <c r="BT21" s="3">
        <v>1</v>
      </c>
      <c r="BU21" s="3">
        <v>1</v>
      </c>
      <c r="BV21" s="3">
        <v>2</v>
      </c>
      <c r="BW21" s="3">
        <v>1</v>
      </c>
      <c r="BX21" s="3">
        <v>0</v>
      </c>
      <c r="BY21" s="2" t="s">
        <v>194</v>
      </c>
      <c r="BZ21" s="3">
        <v>0</v>
      </c>
      <c r="CA21" s="3">
        <v>0</v>
      </c>
      <c r="CB21" s="3">
        <v>0</v>
      </c>
      <c r="CC21" s="3">
        <v>1</v>
      </c>
      <c r="CD21" s="3">
        <v>0</v>
      </c>
      <c r="CE21" s="3" t="s">
        <v>194</v>
      </c>
      <c r="CF21" s="37"/>
      <c r="CG21" s="3"/>
      <c r="CH21" s="3"/>
      <c r="CI21" s="3"/>
      <c r="CJ21" s="3"/>
      <c r="CK21" s="3"/>
      <c r="CL21" s="3"/>
      <c r="CM21" s="3"/>
      <c r="CN21" s="3"/>
      <c r="CO21" s="3"/>
    </row>
    <row r="22" spans="1:94" x14ac:dyDescent="0.25">
      <c r="A22" t="s">
        <v>5</v>
      </c>
      <c r="B22" t="s">
        <v>46</v>
      </c>
      <c r="C22" t="s">
        <v>15</v>
      </c>
      <c r="D22">
        <v>10</v>
      </c>
      <c r="E22" t="s">
        <v>8</v>
      </c>
      <c r="F22" t="str">
        <f>CONCATENATE(B22,"-",C22,"-",D22,E22)</f>
        <v>ABLA-H-10L</v>
      </c>
      <c r="G22" s="15">
        <v>6776</v>
      </c>
      <c r="H22" s="1">
        <f>G22/100000 +37.4</f>
        <v>37.467759999999998</v>
      </c>
      <c r="I22" s="1">
        <v>790</v>
      </c>
      <c r="J22" s="1">
        <f>I22/100000 +108.08</f>
        <v>108.0879</v>
      </c>
      <c r="K22" s="1">
        <v>126</v>
      </c>
      <c r="L22" s="1">
        <f>3400+K22</f>
        <v>3526</v>
      </c>
      <c r="M22" s="1" t="s">
        <v>20</v>
      </c>
      <c r="N22" s="16">
        <v>47</v>
      </c>
      <c r="O22" s="15">
        <v>31.8</v>
      </c>
      <c r="P22" s="16">
        <v>1.4</v>
      </c>
      <c r="Q22" s="15">
        <v>10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12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15">
        <v>0</v>
      </c>
      <c r="AN22" s="3">
        <v>0</v>
      </c>
      <c r="AO22" s="3">
        <v>0</v>
      </c>
      <c r="AP22" s="3">
        <v>0</v>
      </c>
      <c r="AQ22" s="3">
        <v>2</v>
      </c>
      <c r="AR22" s="3">
        <v>0</v>
      </c>
      <c r="AS22" s="3">
        <v>1</v>
      </c>
      <c r="AT22" s="3">
        <v>0</v>
      </c>
      <c r="AU22" s="3">
        <v>0</v>
      </c>
      <c r="AV22" s="3">
        <v>0</v>
      </c>
      <c r="AW22" s="3">
        <v>0</v>
      </c>
      <c r="AX22" s="50">
        <v>0</v>
      </c>
      <c r="AY22" s="3"/>
      <c r="AZ22" s="3"/>
      <c r="BA22" s="15">
        <v>2</v>
      </c>
      <c r="BB22" s="3">
        <v>10.5</v>
      </c>
      <c r="BC22" s="3">
        <v>59.9</v>
      </c>
      <c r="BD22" s="1">
        <v>0</v>
      </c>
      <c r="BE22" s="3">
        <v>20</v>
      </c>
      <c r="BF22" s="3" t="s">
        <v>29</v>
      </c>
      <c r="BG22" s="3" t="s">
        <v>247</v>
      </c>
      <c r="BJ22" s="3">
        <v>0</v>
      </c>
      <c r="BK22" s="3">
        <v>0</v>
      </c>
      <c r="BL22" s="3">
        <v>0</v>
      </c>
      <c r="BM22" s="3">
        <v>0</v>
      </c>
      <c r="BN22" s="2" t="s">
        <v>194</v>
      </c>
      <c r="BO22" s="3">
        <v>0</v>
      </c>
      <c r="BP22" s="3">
        <v>0</v>
      </c>
      <c r="BQ22" s="3">
        <v>0</v>
      </c>
      <c r="BR22" s="3">
        <v>0</v>
      </c>
      <c r="BS22" s="2" t="s">
        <v>194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2" t="s">
        <v>194</v>
      </c>
      <c r="BZ22" s="3">
        <v>0</v>
      </c>
      <c r="CA22" s="3">
        <v>2</v>
      </c>
      <c r="CB22" s="3">
        <v>0</v>
      </c>
      <c r="CC22" s="3">
        <v>0</v>
      </c>
      <c r="CD22" s="3">
        <v>0</v>
      </c>
      <c r="CE22" s="3" t="s">
        <v>194</v>
      </c>
      <c r="CF22" s="37"/>
      <c r="CG22" s="3"/>
      <c r="CH22" s="3"/>
      <c r="CI22" s="3"/>
      <c r="CJ22" s="3"/>
      <c r="CK22" s="3"/>
      <c r="CL22" s="3"/>
      <c r="CM22" s="3"/>
      <c r="CN22" s="3"/>
      <c r="CO22" s="3"/>
    </row>
    <row r="23" spans="1:94" s="23" customFormat="1" x14ac:dyDescent="0.25">
      <c r="A23" s="23" t="s">
        <v>5</v>
      </c>
      <c r="B23" s="23" t="s">
        <v>46</v>
      </c>
      <c r="C23" s="23" t="s">
        <v>15</v>
      </c>
      <c r="D23" s="23">
        <v>11</v>
      </c>
      <c r="E23" s="23" t="s">
        <v>8</v>
      </c>
      <c r="F23" s="23" t="str">
        <f>CONCATENATE(B23,"-",C23,"-",D23,E23)</f>
        <v>ABLA-H-11L</v>
      </c>
      <c r="G23" s="24">
        <v>6836</v>
      </c>
      <c r="H23" s="23">
        <f>G23/100000 +37.4</f>
        <v>37.468359999999997</v>
      </c>
      <c r="I23" s="26">
        <v>800</v>
      </c>
      <c r="J23" s="26">
        <f>I23/100000 +108.08</f>
        <v>108.08799999999999</v>
      </c>
      <c r="K23" s="26">
        <v>140</v>
      </c>
      <c r="L23" s="26">
        <f>3400+K23</f>
        <v>3540</v>
      </c>
      <c r="M23" s="26" t="s">
        <v>19</v>
      </c>
      <c r="N23" s="25">
        <v>35</v>
      </c>
      <c r="O23" s="24">
        <v>29.8</v>
      </c>
      <c r="P23" s="25">
        <v>1.4</v>
      </c>
      <c r="Q23" s="24">
        <v>10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12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3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49">
        <v>0</v>
      </c>
      <c r="AM23" s="51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2</v>
      </c>
      <c r="AT23" s="26">
        <v>0</v>
      </c>
      <c r="AU23" s="26">
        <v>0</v>
      </c>
      <c r="AV23" s="26">
        <v>0</v>
      </c>
      <c r="AW23" s="26">
        <v>0</v>
      </c>
      <c r="AX23" s="49">
        <v>0</v>
      </c>
      <c r="AY23" s="26"/>
      <c r="AZ23" s="26"/>
      <c r="BA23" s="24">
        <v>2</v>
      </c>
      <c r="BB23" s="26">
        <v>9</v>
      </c>
      <c r="BC23" s="26">
        <v>113.7</v>
      </c>
      <c r="BD23" s="26">
        <v>0</v>
      </c>
      <c r="BE23" s="26">
        <v>15</v>
      </c>
      <c r="BF23" s="26" t="s">
        <v>29</v>
      </c>
      <c r="BG23" s="26" t="s">
        <v>247</v>
      </c>
      <c r="BI23" s="25"/>
      <c r="BJ23" s="26">
        <v>0</v>
      </c>
      <c r="BK23" s="26">
        <v>0</v>
      </c>
      <c r="BL23" s="26">
        <v>0</v>
      </c>
      <c r="BM23" s="26">
        <v>0</v>
      </c>
      <c r="BN23" s="27" t="s">
        <v>194</v>
      </c>
      <c r="BO23" s="26">
        <v>0</v>
      </c>
      <c r="BP23" s="26">
        <v>0</v>
      </c>
      <c r="BQ23" s="26">
        <v>0</v>
      </c>
      <c r="BR23" s="26">
        <v>0</v>
      </c>
      <c r="BS23" s="27" t="s">
        <v>194</v>
      </c>
      <c r="BT23" s="26">
        <v>4</v>
      </c>
      <c r="BU23" s="26">
        <v>1</v>
      </c>
      <c r="BV23" s="26">
        <v>0</v>
      </c>
      <c r="BW23" s="26">
        <v>2</v>
      </c>
      <c r="BX23" s="26">
        <v>0</v>
      </c>
      <c r="BY23" s="27" t="s">
        <v>194</v>
      </c>
      <c r="BZ23" s="26">
        <v>0</v>
      </c>
      <c r="CA23" s="26">
        <v>0</v>
      </c>
      <c r="CB23" s="26">
        <v>1</v>
      </c>
      <c r="CC23" s="26">
        <v>0</v>
      </c>
      <c r="CD23" s="26">
        <v>0</v>
      </c>
      <c r="CE23" s="26" t="s">
        <v>194</v>
      </c>
      <c r="CF23" s="54"/>
      <c r="CG23" s="26"/>
      <c r="CH23" s="26"/>
      <c r="CI23" s="26"/>
      <c r="CJ23" s="26"/>
      <c r="CK23" s="26"/>
      <c r="CL23" s="26"/>
      <c r="CM23" s="26"/>
      <c r="CN23" s="26"/>
      <c r="CO23" s="26"/>
    </row>
    <row r="24" spans="1:94" x14ac:dyDescent="0.25">
      <c r="A24" t="s">
        <v>5</v>
      </c>
      <c r="B24" t="s">
        <v>46</v>
      </c>
      <c r="C24" t="s">
        <v>15</v>
      </c>
      <c r="D24">
        <v>11</v>
      </c>
      <c r="E24" t="s">
        <v>15</v>
      </c>
      <c r="F24" t="str">
        <f>CONCATENATE(B24,"-",C24,"-",D24,E24)</f>
        <v>ABLA-H-11H</v>
      </c>
      <c r="G24" s="15">
        <v>6830</v>
      </c>
      <c r="H24" s="3">
        <f>G24/100000 +37.4</f>
        <v>37.468299999999999</v>
      </c>
      <c r="I24" s="3">
        <v>817</v>
      </c>
      <c r="J24" s="3">
        <f>I24/100000 +108.08</f>
        <v>108.08817000000001</v>
      </c>
      <c r="K24" s="3">
        <v>129</v>
      </c>
      <c r="L24" s="3">
        <f>3400+K24</f>
        <v>3529</v>
      </c>
      <c r="M24" s="3" t="s">
        <v>19</v>
      </c>
      <c r="N24" s="16">
        <v>35</v>
      </c>
      <c r="O24" s="15">
        <v>29.4</v>
      </c>
      <c r="P24" s="16">
        <v>1.6</v>
      </c>
      <c r="Q24" s="15">
        <v>10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16</v>
      </c>
      <c r="Y24" s="3">
        <v>0</v>
      </c>
      <c r="Z24" s="3">
        <v>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15">
        <v>0</v>
      </c>
      <c r="AN24" s="3">
        <v>0</v>
      </c>
      <c r="AO24" s="3">
        <v>0</v>
      </c>
      <c r="AP24" s="3">
        <v>0</v>
      </c>
      <c r="AQ24" s="3">
        <v>5</v>
      </c>
      <c r="AR24" s="3">
        <v>0</v>
      </c>
      <c r="AS24" s="3">
        <v>1</v>
      </c>
      <c r="AT24" s="3">
        <v>0</v>
      </c>
      <c r="AU24" s="3">
        <v>0</v>
      </c>
      <c r="AV24" s="3">
        <v>0</v>
      </c>
      <c r="AW24" s="3">
        <v>0</v>
      </c>
      <c r="AX24" s="1">
        <v>0</v>
      </c>
      <c r="BA24" s="15">
        <v>3</v>
      </c>
      <c r="BB24" s="3">
        <v>24.4</v>
      </c>
      <c r="BC24" s="3">
        <v>82.8</v>
      </c>
      <c r="BD24" s="3">
        <v>0</v>
      </c>
      <c r="BE24" s="3">
        <v>16</v>
      </c>
      <c r="BF24" s="3" t="s">
        <v>29</v>
      </c>
      <c r="BG24" s="3" t="s">
        <v>247</v>
      </c>
      <c r="BJ24" s="3">
        <v>0</v>
      </c>
      <c r="BK24" s="3">
        <v>0</v>
      </c>
      <c r="BL24" s="3">
        <v>0</v>
      </c>
      <c r="BM24" s="3">
        <v>0</v>
      </c>
      <c r="BN24" s="2" t="s">
        <v>194</v>
      </c>
      <c r="BO24" s="3">
        <v>0</v>
      </c>
      <c r="BP24" s="3">
        <v>0</v>
      </c>
      <c r="BQ24" s="3">
        <v>0</v>
      </c>
      <c r="BR24" s="3">
        <v>0</v>
      </c>
      <c r="BS24" s="2" t="s">
        <v>194</v>
      </c>
      <c r="BT24" s="3">
        <v>1</v>
      </c>
      <c r="BU24" s="3">
        <v>1</v>
      </c>
      <c r="BV24" s="3">
        <v>2</v>
      </c>
      <c r="BW24" s="3">
        <v>3</v>
      </c>
      <c r="BX24" s="3">
        <v>3</v>
      </c>
      <c r="BY24" s="2" t="s">
        <v>194</v>
      </c>
      <c r="BZ24" s="3">
        <v>0</v>
      </c>
      <c r="CA24" s="3">
        <v>1</v>
      </c>
      <c r="CB24" s="3">
        <v>1</v>
      </c>
      <c r="CC24" s="3">
        <v>1</v>
      </c>
      <c r="CD24" s="3">
        <v>0</v>
      </c>
      <c r="CE24" s="3" t="s">
        <v>194</v>
      </c>
      <c r="CF24" s="37"/>
      <c r="CG24" s="3"/>
      <c r="CH24" s="3"/>
      <c r="CI24" s="3"/>
      <c r="CJ24" s="3"/>
      <c r="CK24" s="3"/>
      <c r="CL24" s="3"/>
      <c r="CM24" s="3"/>
      <c r="CN24" s="3"/>
      <c r="CO24" s="3"/>
    </row>
    <row r="25" spans="1:94" x14ac:dyDescent="0.25">
      <c r="A25" t="s">
        <v>5</v>
      </c>
      <c r="B25" t="s">
        <v>46</v>
      </c>
      <c r="C25" t="s">
        <v>15</v>
      </c>
      <c r="D25">
        <v>12</v>
      </c>
      <c r="E25" t="s">
        <v>8</v>
      </c>
      <c r="F25" t="str">
        <f>CONCATENATE(B25,"-",C25,"-",D25,E25)</f>
        <v>ABLA-H-12L</v>
      </c>
      <c r="G25" s="15">
        <v>6740</v>
      </c>
      <c r="H25" s="3">
        <f>G25/100000 +37.4</f>
        <v>37.467399999999998</v>
      </c>
      <c r="I25" s="3">
        <v>955</v>
      </c>
      <c r="J25" s="3">
        <f>I25/100000 +108.08</f>
        <v>108.08955</v>
      </c>
      <c r="K25" s="3">
        <v>69</v>
      </c>
      <c r="L25" s="3">
        <f>3400+K25</f>
        <v>3469</v>
      </c>
      <c r="M25" s="3" t="s">
        <v>19</v>
      </c>
      <c r="N25" s="16">
        <v>30</v>
      </c>
      <c r="O25" s="15">
        <v>35.700000000000003</v>
      </c>
      <c r="P25" s="16">
        <v>2</v>
      </c>
      <c r="Q25" s="15">
        <v>10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14</v>
      </c>
      <c r="Y25" s="3">
        <v>0</v>
      </c>
      <c r="Z25" s="3">
        <v>2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15">
        <v>0</v>
      </c>
      <c r="AN25" s="3">
        <v>0</v>
      </c>
      <c r="AO25" s="3">
        <v>0</v>
      </c>
      <c r="AP25" s="3">
        <v>0</v>
      </c>
      <c r="AQ25" s="3">
        <v>3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1">
        <v>0</v>
      </c>
      <c r="BA25" s="15">
        <v>2</v>
      </c>
      <c r="BB25" s="3">
        <v>6.5</v>
      </c>
      <c r="BC25" s="3">
        <v>69.099999999999994</v>
      </c>
      <c r="BD25" s="3">
        <v>0</v>
      </c>
      <c r="BE25" s="3">
        <v>23</v>
      </c>
      <c r="BH25" s="3">
        <v>165</v>
      </c>
      <c r="BI25" s="16">
        <v>166</v>
      </c>
      <c r="BJ25" s="3">
        <v>0</v>
      </c>
      <c r="BK25" s="3">
        <v>0</v>
      </c>
      <c r="BL25" s="3">
        <v>0</v>
      </c>
      <c r="BM25" s="3">
        <v>0</v>
      </c>
      <c r="BN25" s="2" t="s">
        <v>194</v>
      </c>
      <c r="BO25" s="3">
        <v>0</v>
      </c>
      <c r="BP25" s="3">
        <v>0</v>
      </c>
      <c r="BQ25" s="3">
        <v>0</v>
      </c>
      <c r="BR25" s="3">
        <v>0</v>
      </c>
      <c r="BS25" s="2" t="s">
        <v>194</v>
      </c>
      <c r="BT25" s="3">
        <v>1</v>
      </c>
      <c r="BU25" s="3">
        <v>3</v>
      </c>
      <c r="BV25" s="3">
        <v>0</v>
      </c>
      <c r="BW25" s="3">
        <v>1</v>
      </c>
      <c r="BX25" s="3">
        <v>1</v>
      </c>
      <c r="BY25" s="2" t="s">
        <v>194</v>
      </c>
      <c r="BZ25" s="3">
        <v>1</v>
      </c>
      <c r="CA25" s="3">
        <v>1</v>
      </c>
      <c r="CB25" s="3">
        <v>0</v>
      </c>
      <c r="CC25" s="3">
        <v>0</v>
      </c>
      <c r="CD25" s="3">
        <v>0</v>
      </c>
      <c r="CE25" s="3" t="s">
        <v>194</v>
      </c>
      <c r="CF25" s="37"/>
      <c r="CG25" s="3"/>
      <c r="CH25" s="3"/>
      <c r="CI25" s="3"/>
      <c r="CJ25" s="3"/>
      <c r="CK25" s="3"/>
      <c r="CL25" s="3"/>
      <c r="CM25" s="3"/>
      <c r="CN25" s="3"/>
      <c r="CO25" s="3"/>
    </row>
    <row r="26" spans="1:94" x14ac:dyDescent="0.25">
      <c r="A26" t="s">
        <v>5</v>
      </c>
      <c r="B26" t="s">
        <v>46</v>
      </c>
      <c r="C26" t="s">
        <v>15</v>
      </c>
      <c r="D26">
        <v>12</v>
      </c>
      <c r="E26" t="s">
        <v>15</v>
      </c>
      <c r="F26" t="str">
        <f>CONCATENATE(B26,"-",C26,"-",D26,E26)</f>
        <v>ABLA-H-12H</v>
      </c>
      <c r="G26" s="15">
        <v>6728</v>
      </c>
      <c r="H26" s="3">
        <f>G26/100000 +37.4</f>
        <v>37.467279999999995</v>
      </c>
      <c r="I26" s="3">
        <v>925</v>
      </c>
      <c r="J26" s="3">
        <f>I26/100000 +108.08</f>
        <v>108.08924999999999</v>
      </c>
      <c r="K26" s="3">
        <v>78</v>
      </c>
      <c r="L26" s="3">
        <f>3400+K26</f>
        <v>3478</v>
      </c>
      <c r="M26" s="3" t="s">
        <v>19</v>
      </c>
      <c r="N26" s="16">
        <v>30</v>
      </c>
      <c r="O26" s="15">
        <v>29.5</v>
      </c>
      <c r="P26" s="16">
        <v>1.3</v>
      </c>
      <c r="Q26" s="15">
        <v>10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12</v>
      </c>
      <c r="Y26" s="3">
        <v>0</v>
      </c>
      <c r="Z26" s="3">
        <v>1</v>
      </c>
      <c r="AD26" s="3">
        <v>5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15">
        <v>0</v>
      </c>
      <c r="AN26" s="3">
        <v>0</v>
      </c>
      <c r="AO26" s="3">
        <v>0</v>
      </c>
      <c r="AP26" s="3">
        <v>0</v>
      </c>
      <c r="AQ26" s="3">
        <v>3</v>
      </c>
      <c r="AR26" s="3">
        <v>0</v>
      </c>
      <c r="AS26" s="3">
        <v>2</v>
      </c>
      <c r="AT26" s="3">
        <v>0</v>
      </c>
      <c r="AU26" s="3">
        <v>0</v>
      </c>
      <c r="AV26" s="3">
        <v>0</v>
      </c>
      <c r="AW26" s="3">
        <v>0</v>
      </c>
      <c r="AX26" s="1">
        <v>0</v>
      </c>
      <c r="BA26" s="15">
        <v>4</v>
      </c>
      <c r="BB26" s="1">
        <f>0.5*8+0.5*34</f>
        <v>21</v>
      </c>
      <c r="BC26" s="3">
        <v>82</v>
      </c>
      <c r="BD26" s="3">
        <v>0</v>
      </c>
      <c r="BE26" s="3">
        <v>17</v>
      </c>
      <c r="BH26" s="3">
        <v>167</v>
      </c>
      <c r="BI26" s="16">
        <v>168</v>
      </c>
      <c r="BJ26" s="3">
        <v>0</v>
      </c>
      <c r="BK26" s="3">
        <v>0</v>
      </c>
      <c r="BL26" s="3">
        <v>0</v>
      </c>
      <c r="BM26" s="3">
        <v>0</v>
      </c>
      <c r="BN26" s="2" t="s">
        <v>194</v>
      </c>
      <c r="BO26" s="3">
        <v>0</v>
      </c>
      <c r="BP26" s="3">
        <v>0</v>
      </c>
      <c r="BQ26" s="3">
        <v>0</v>
      </c>
      <c r="BR26" s="3">
        <v>0</v>
      </c>
      <c r="BS26" s="2" t="s">
        <v>194</v>
      </c>
      <c r="BT26" s="3">
        <v>0</v>
      </c>
      <c r="BU26" s="3">
        <v>1</v>
      </c>
      <c r="BV26" s="3">
        <v>0</v>
      </c>
      <c r="BW26" s="3">
        <v>0</v>
      </c>
      <c r="BX26" s="3">
        <v>0</v>
      </c>
      <c r="BY26" s="2" t="s">
        <v>194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 t="s">
        <v>194</v>
      </c>
      <c r="CF26" s="37"/>
      <c r="CG26" s="3"/>
      <c r="CH26" s="3"/>
      <c r="CI26" s="3"/>
      <c r="CJ26" s="3"/>
      <c r="CK26" s="3"/>
      <c r="CL26" s="3"/>
      <c r="CM26" s="3"/>
      <c r="CN26" s="3"/>
      <c r="CO26" s="3"/>
    </row>
    <row r="27" spans="1:94" x14ac:dyDescent="0.25">
      <c r="A27" t="s">
        <v>5</v>
      </c>
      <c r="B27" t="s">
        <v>46</v>
      </c>
      <c r="C27" t="s">
        <v>15</v>
      </c>
      <c r="D27">
        <v>13</v>
      </c>
      <c r="E27" t="s">
        <v>15</v>
      </c>
      <c r="F27" t="str">
        <f>CONCATENATE(B27,"-",C27,"-",D27,E27)</f>
        <v>ABLA-H-13H</v>
      </c>
      <c r="G27" s="15">
        <v>6767</v>
      </c>
      <c r="H27" s="3">
        <f>G27/100000 +37.4</f>
        <v>37.467669999999998</v>
      </c>
      <c r="I27" s="3">
        <v>994</v>
      </c>
      <c r="J27" s="3">
        <f>I27/100000 +108.08</f>
        <v>108.08994</v>
      </c>
      <c r="K27" s="3">
        <v>60</v>
      </c>
      <c r="L27" s="3">
        <f>3400+K27</f>
        <v>3460</v>
      </c>
      <c r="M27" s="3" t="s">
        <v>18</v>
      </c>
      <c r="N27" s="16">
        <v>40</v>
      </c>
      <c r="O27" s="15">
        <v>31.6</v>
      </c>
      <c r="P27" s="16">
        <v>1.2</v>
      </c>
      <c r="Q27" s="15">
        <v>10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9</v>
      </c>
      <c r="Y27" s="3">
        <v>0</v>
      </c>
      <c r="Z27" s="3">
        <v>0</v>
      </c>
      <c r="AD27" s="3">
        <v>10</v>
      </c>
      <c r="AE27" s="3">
        <v>0</v>
      </c>
      <c r="AF27" s="3">
        <v>1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15">
        <v>0</v>
      </c>
      <c r="AN27" s="3">
        <v>0</v>
      </c>
      <c r="AO27" s="3">
        <v>0</v>
      </c>
      <c r="AP27" s="3">
        <v>0</v>
      </c>
      <c r="AQ27" s="3">
        <v>4</v>
      </c>
      <c r="AR27" s="3">
        <v>0</v>
      </c>
      <c r="AS27" s="3">
        <v>3</v>
      </c>
      <c r="AT27" s="3">
        <v>0</v>
      </c>
      <c r="AU27" s="3">
        <v>0</v>
      </c>
      <c r="AV27" s="3">
        <v>0</v>
      </c>
      <c r="AW27" s="3">
        <v>0</v>
      </c>
      <c r="AX27" s="1">
        <v>0</v>
      </c>
      <c r="BA27" s="15">
        <v>5</v>
      </c>
      <c r="BB27" s="28"/>
      <c r="BC27" s="28" t="s">
        <v>252</v>
      </c>
      <c r="BD27" s="28">
        <v>0</v>
      </c>
      <c r="BE27" s="28"/>
      <c r="BH27" s="1">
        <v>169</v>
      </c>
      <c r="BI27" s="16">
        <v>170</v>
      </c>
      <c r="BJ27" s="3">
        <v>0</v>
      </c>
      <c r="BK27" s="3">
        <v>0</v>
      </c>
      <c r="BL27" s="3">
        <v>0</v>
      </c>
      <c r="BM27" s="3">
        <v>0</v>
      </c>
      <c r="BN27" s="2" t="s">
        <v>194</v>
      </c>
      <c r="BO27" s="3">
        <v>0</v>
      </c>
      <c r="BP27" s="3">
        <v>0</v>
      </c>
      <c r="BQ27" s="3">
        <v>0</v>
      </c>
      <c r="BR27" s="3">
        <v>0</v>
      </c>
      <c r="BS27" s="2" t="s">
        <v>194</v>
      </c>
      <c r="BT27" s="3">
        <v>6</v>
      </c>
      <c r="BU27" s="3">
        <v>0</v>
      </c>
      <c r="BV27" s="3">
        <v>1</v>
      </c>
      <c r="BW27" s="3">
        <v>0</v>
      </c>
      <c r="BX27" s="3">
        <v>0</v>
      </c>
      <c r="BY27" s="2" t="s">
        <v>194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 t="s">
        <v>194</v>
      </c>
      <c r="CF27" s="37"/>
      <c r="CG27" s="3"/>
      <c r="CH27" s="3"/>
      <c r="CI27" s="3"/>
      <c r="CJ27" s="3"/>
      <c r="CK27" s="3"/>
      <c r="CL27" s="3"/>
      <c r="CM27" s="3"/>
      <c r="CN27" s="3"/>
      <c r="CO27" s="3"/>
    </row>
    <row r="28" spans="1:94" x14ac:dyDescent="0.25">
      <c r="A28" t="s">
        <v>5</v>
      </c>
      <c r="B28" t="s">
        <v>46</v>
      </c>
      <c r="C28" t="s">
        <v>15</v>
      </c>
      <c r="D28">
        <v>13</v>
      </c>
      <c r="E28" t="s">
        <v>8</v>
      </c>
      <c r="F28" t="str">
        <f>CONCATENATE(B28,"-",C28,"-",D28,E28)</f>
        <v>ABLA-H-13L</v>
      </c>
      <c r="G28" s="15">
        <v>6779</v>
      </c>
      <c r="H28" s="3">
        <f>G28/100000 +37.4</f>
        <v>37.467790000000001</v>
      </c>
      <c r="I28" s="3">
        <v>1018</v>
      </c>
      <c r="J28" s="3">
        <f>I28/100000 +108.08</f>
        <v>108.09018</v>
      </c>
      <c r="K28" s="3">
        <v>47</v>
      </c>
      <c r="L28" s="3">
        <f>3400+K28</f>
        <v>3447</v>
      </c>
      <c r="M28" s="3" t="s">
        <v>18</v>
      </c>
      <c r="N28" s="16">
        <v>40</v>
      </c>
      <c r="O28" s="15">
        <v>37.1</v>
      </c>
      <c r="P28" s="16">
        <v>1.6</v>
      </c>
      <c r="Q28" s="15">
        <v>10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2</v>
      </c>
      <c r="Y28" s="3">
        <v>0</v>
      </c>
      <c r="Z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15">
        <v>0</v>
      </c>
      <c r="AN28" s="3">
        <v>0</v>
      </c>
      <c r="AO28" s="3">
        <v>0</v>
      </c>
      <c r="AP28" s="3">
        <v>0</v>
      </c>
      <c r="AQ28" s="3">
        <v>1</v>
      </c>
      <c r="AR28" s="3">
        <v>0</v>
      </c>
      <c r="AS28" s="3">
        <v>1</v>
      </c>
      <c r="AT28" s="3">
        <v>0</v>
      </c>
      <c r="AU28" s="3">
        <v>0</v>
      </c>
      <c r="AV28" s="3">
        <v>0</v>
      </c>
      <c r="AW28" s="3">
        <v>0</v>
      </c>
      <c r="AX28" s="1">
        <v>0</v>
      </c>
      <c r="BA28" s="15">
        <v>0</v>
      </c>
      <c r="BB28" s="3">
        <v>0</v>
      </c>
      <c r="BC28" s="3">
        <v>66</v>
      </c>
      <c r="BD28" s="3">
        <v>0</v>
      </c>
      <c r="BE28" s="3">
        <v>30</v>
      </c>
      <c r="BH28" s="3">
        <v>171</v>
      </c>
      <c r="BI28" s="16">
        <v>172</v>
      </c>
      <c r="BJ28" s="3">
        <v>0</v>
      </c>
      <c r="BK28" s="3">
        <v>0</v>
      </c>
      <c r="BL28" s="3">
        <v>0</v>
      </c>
      <c r="BM28" s="3">
        <v>0</v>
      </c>
      <c r="BN28" s="2" t="s">
        <v>194</v>
      </c>
      <c r="BO28" s="3">
        <v>0</v>
      </c>
      <c r="BP28" s="3">
        <v>0</v>
      </c>
      <c r="BQ28" s="3">
        <v>0</v>
      </c>
      <c r="BR28" s="3">
        <v>0</v>
      </c>
      <c r="BS28" s="2" t="s">
        <v>194</v>
      </c>
      <c r="BT28" s="3">
        <v>1</v>
      </c>
      <c r="BU28" s="3">
        <v>0</v>
      </c>
      <c r="BV28" s="3">
        <v>0</v>
      </c>
      <c r="BW28" s="3">
        <v>0</v>
      </c>
      <c r="BX28" s="3">
        <v>0</v>
      </c>
      <c r="BY28" s="2" t="s">
        <v>194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 t="s">
        <v>194</v>
      </c>
      <c r="CF28" s="37"/>
      <c r="CG28" s="3"/>
      <c r="CH28" s="3"/>
      <c r="CI28" s="3"/>
      <c r="CJ28" s="3"/>
      <c r="CK28" s="3"/>
      <c r="CL28" s="3"/>
      <c r="CM28" s="3"/>
      <c r="CN28" s="3"/>
      <c r="CO28" s="3"/>
    </row>
    <row r="29" spans="1:94" x14ac:dyDescent="0.25">
      <c r="A29" t="s">
        <v>5</v>
      </c>
      <c r="B29" t="s">
        <v>46</v>
      </c>
      <c r="C29" t="s">
        <v>15</v>
      </c>
      <c r="D29">
        <v>14</v>
      </c>
      <c r="E29" t="s">
        <v>15</v>
      </c>
      <c r="F29" t="str">
        <f>CONCATENATE(B29,"-",C29,"-",D29,E29)</f>
        <v>ABLA-H-14H</v>
      </c>
      <c r="G29" s="15">
        <v>6849</v>
      </c>
      <c r="H29" s="3">
        <f>G29/100000 +37.4</f>
        <v>37.468489999999996</v>
      </c>
      <c r="I29" s="3">
        <v>926</v>
      </c>
      <c r="J29" s="3">
        <f>I29/100000 +108.08</f>
        <v>108.08926</v>
      </c>
      <c r="K29" s="3">
        <v>118</v>
      </c>
      <c r="L29" s="3">
        <f>3400+K29</f>
        <v>3518</v>
      </c>
      <c r="M29" s="3" t="s">
        <v>19</v>
      </c>
      <c r="N29" s="16">
        <v>40</v>
      </c>
      <c r="O29" s="15">
        <v>27.2</v>
      </c>
      <c r="P29" s="16">
        <v>1.3</v>
      </c>
      <c r="Q29" s="15">
        <v>10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11</v>
      </c>
      <c r="Y29" s="3">
        <v>0</v>
      </c>
      <c r="Z29" s="3">
        <v>0</v>
      </c>
      <c r="AD29" s="3">
        <v>4</v>
      </c>
      <c r="AE29" s="3">
        <v>1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15">
        <v>0</v>
      </c>
      <c r="AN29" s="3">
        <v>0</v>
      </c>
      <c r="AO29" s="3">
        <v>0</v>
      </c>
      <c r="AP29" s="3">
        <v>0</v>
      </c>
      <c r="AQ29" s="3">
        <v>4</v>
      </c>
      <c r="AR29" s="3">
        <v>0</v>
      </c>
      <c r="AS29" s="3">
        <v>2</v>
      </c>
      <c r="AT29" s="3">
        <v>0</v>
      </c>
      <c r="AU29" s="3">
        <v>0</v>
      </c>
      <c r="AV29" s="3">
        <v>0</v>
      </c>
      <c r="AW29" s="3">
        <v>0</v>
      </c>
      <c r="AX29" s="1">
        <v>0</v>
      </c>
      <c r="BA29" s="15">
        <v>5</v>
      </c>
      <c r="BB29" s="3">
        <v>50</v>
      </c>
      <c r="BC29" s="3">
        <v>100</v>
      </c>
      <c r="BD29" s="3">
        <v>0</v>
      </c>
      <c r="BE29" s="3">
        <v>18</v>
      </c>
      <c r="BH29" s="3">
        <v>173</v>
      </c>
      <c r="BI29" s="16">
        <v>174</v>
      </c>
      <c r="BJ29" s="3">
        <v>0</v>
      </c>
      <c r="BK29" s="3">
        <v>0</v>
      </c>
      <c r="BL29" s="3">
        <v>0</v>
      </c>
      <c r="BM29" s="3">
        <v>0</v>
      </c>
      <c r="BN29" s="2" t="s">
        <v>194</v>
      </c>
      <c r="BO29" s="3">
        <v>0</v>
      </c>
      <c r="BP29" s="3">
        <v>0</v>
      </c>
      <c r="BQ29" s="3">
        <v>0</v>
      </c>
      <c r="BR29" s="3">
        <v>0</v>
      </c>
      <c r="BS29" s="2" t="s">
        <v>194</v>
      </c>
      <c r="BT29" s="3">
        <v>0</v>
      </c>
      <c r="BU29" s="3">
        <v>0</v>
      </c>
      <c r="BV29" s="3">
        <v>1</v>
      </c>
      <c r="BW29" s="3">
        <v>1</v>
      </c>
      <c r="BX29" s="3">
        <v>0</v>
      </c>
      <c r="BY29" s="2" t="s">
        <v>194</v>
      </c>
      <c r="BZ29" s="3">
        <v>0</v>
      </c>
      <c r="CA29" s="3">
        <v>0</v>
      </c>
      <c r="CB29" s="3">
        <v>1</v>
      </c>
      <c r="CC29" s="3">
        <v>1</v>
      </c>
      <c r="CD29" s="3">
        <v>0</v>
      </c>
      <c r="CE29" s="3" t="s">
        <v>194</v>
      </c>
      <c r="CF29" s="37"/>
      <c r="CG29" s="3"/>
      <c r="CH29" s="3"/>
      <c r="CI29" s="3"/>
      <c r="CJ29" s="3"/>
      <c r="CK29" s="3"/>
      <c r="CL29" s="3"/>
      <c r="CM29" s="3"/>
      <c r="CN29" s="3"/>
      <c r="CO29" s="3"/>
    </row>
    <row r="30" spans="1:94" x14ac:dyDescent="0.25">
      <c r="A30" t="s">
        <v>5</v>
      </c>
      <c r="B30" t="s">
        <v>46</v>
      </c>
      <c r="C30" t="s">
        <v>15</v>
      </c>
      <c r="D30">
        <v>14</v>
      </c>
      <c r="E30" t="s">
        <v>8</v>
      </c>
      <c r="F30" t="str">
        <f>CONCATENATE(B30,"-",C30,"-",D30,E30)</f>
        <v>ABLA-H-14L</v>
      </c>
      <c r="G30" s="15">
        <v>6861</v>
      </c>
      <c r="H30" s="3">
        <f>G30/100000 +37.4</f>
        <v>37.468609999999998</v>
      </c>
      <c r="I30" s="3">
        <v>939</v>
      </c>
      <c r="J30" s="3">
        <f>I30/100000 +108.08</f>
        <v>108.08938999999999</v>
      </c>
      <c r="K30" s="3">
        <v>96</v>
      </c>
      <c r="L30" s="3">
        <f>3400+K30</f>
        <v>3496</v>
      </c>
      <c r="M30" s="3" t="s">
        <v>19</v>
      </c>
      <c r="N30" s="16">
        <v>40</v>
      </c>
      <c r="O30" s="15">
        <v>25</v>
      </c>
      <c r="P30" s="16">
        <v>1.1000000000000001</v>
      </c>
      <c r="Q30" s="15">
        <v>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10</v>
      </c>
      <c r="Y30" s="3">
        <v>0</v>
      </c>
      <c r="Z30" s="3">
        <v>0</v>
      </c>
      <c r="AD30" s="3">
        <v>3</v>
      </c>
      <c r="AE30" s="3">
        <v>0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15">
        <v>0</v>
      </c>
      <c r="AN30" s="3">
        <v>0</v>
      </c>
      <c r="AO30" s="3">
        <v>0</v>
      </c>
      <c r="AP30" s="3">
        <v>0</v>
      </c>
      <c r="AQ30" s="3">
        <v>2</v>
      </c>
      <c r="AR30" s="3">
        <v>0</v>
      </c>
      <c r="AS30" s="3">
        <v>2</v>
      </c>
      <c r="AT30" s="3">
        <v>0</v>
      </c>
      <c r="AU30" s="3">
        <v>0</v>
      </c>
      <c r="AV30" s="3">
        <v>0</v>
      </c>
      <c r="AW30" s="3">
        <v>0</v>
      </c>
      <c r="AX30" s="1">
        <v>0</v>
      </c>
      <c r="BA30" s="15">
        <v>1</v>
      </c>
      <c r="BB30" s="3">
        <v>12</v>
      </c>
      <c r="BC30" s="3">
        <v>56</v>
      </c>
      <c r="BD30" s="3">
        <v>0</v>
      </c>
      <c r="BE30" s="3">
        <v>15</v>
      </c>
      <c r="BH30" s="3">
        <v>175</v>
      </c>
      <c r="BI30" s="16">
        <v>176</v>
      </c>
      <c r="BJ30" s="3">
        <v>0</v>
      </c>
      <c r="BK30" s="3">
        <v>0</v>
      </c>
      <c r="BL30" s="3">
        <v>0</v>
      </c>
      <c r="BM30" s="3">
        <v>0</v>
      </c>
      <c r="BN30" s="2" t="s">
        <v>194</v>
      </c>
      <c r="BO30" s="3">
        <v>0</v>
      </c>
      <c r="BP30" s="3">
        <v>0</v>
      </c>
      <c r="BQ30" s="3">
        <v>0</v>
      </c>
      <c r="BR30" s="3">
        <v>0</v>
      </c>
      <c r="BS30" s="2" t="s">
        <v>194</v>
      </c>
      <c r="BT30" s="3">
        <v>1</v>
      </c>
      <c r="BU30" s="3">
        <v>4</v>
      </c>
      <c r="BV30" s="3">
        <v>2</v>
      </c>
      <c r="BW30" s="3">
        <v>0</v>
      </c>
      <c r="BX30" s="3">
        <v>0</v>
      </c>
      <c r="BY30" s="2" t="s">
        <v>194</v>
      </c>
      <c r="BZ30" s="3">
        <v>0</v>
      </c>
      <c r="CA30" s="3">
        <v>1</v>
      </c>
      <c r="CB30" s="3">
        <v>0</v>
      </c>
      <c r="CC30" s="3">
        <v>0</v>
      </c>
      <c r="CD30" s="3">
        <v>0</v>
      </c>
      <c r="CE30" s="3" t="s">
        <v>194</v>
      </c>
      <c r="CF30" s="37"/>
      <c r="CG30" s="3"/>
      <c r="CH30" s="3"/>
      <c r="CI30" s="3"/>
      <c r="CJ30" s="3"/>
      <c r="CK30" s="3"/>
      <c r="CL30" s="3"/>
      <c r="CM30" s="3"/>
      <c r="CN30" s="3"/>
      <c r="CO30" s="3"/>
    </row>
    <row r="31" spans="1:94" x14ac:dyDescent="0.25">
      <c r="A31" t="s">
        <v>5</v>
      </c>
      <c r="B31" t="s">
        <v>46</v>
      </c>
      <c r="C31" t="s">
        <v>15</v>
      </c>
      <c r="D31">
        <v>15</v>
      </c>
      <c r="E31" t="s">
        <v>15</v>
      </c>
      <c r="F31" t="str">
        <f>CONCATENATE(B31,"-",C31,"-",D31,E31)</f>
        <v>ABLA-H-15H</v>
      </c>
      <c r="G31" s="15">
        <v>6996</v>
      </c>
      <c r="H31" s="3">
        <f>G31/100000 +37.4</f>
        <v>37.46996</v>
      </c>
      <c r="I31" s="3">
        <v>1029</v>
      </c>
      <c r="J31" s="3">
        <f>I31/100000 +108.08</f>
        <v>108.09029</v>
      </c>
      <c r="K31" s="3">
        <v>71</v>
      </c>
      <c r="L31" s="3">
        <f>3400+K31</f>
        <v>3471</v>
      </c>
      <c r="M31" s="3" t="s">
        <v>19</v>
      </c>
      <c r="N31" s="16">
        <v>40</v>
      </c>
      <c r="O31" s="15">
        <v>25.1</v>
      </c>
      <c r="P31" s="16">
        <v>1.2</v>
      </c>
      <c r="Q31" s="15">
        <v>10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4</v>
      </c>
      <c r="Y31" s="1">
        <v>0</v>
      </c>
      <c r="Z31" s="1">
        <v>1</v>
      </c>
      <c r="AD31" s="3">
        <v>8</v>
      </c>
      <c r="AE31" s="3">
        <v>0</v>
      </c>
      <c r="AF31" s="3">
        <v>3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15">
        <v>0</v>
      </c>
      <c r="AN31" s="3">
        <v>0</v>
      </c>
      <c r="AO31" s="3">
        <v>0</v>
      </c>
      <c r="AP31" s="3">
        <v>0</v>
      </c>
      <c r="AQ31" s="3">
        <v>1</v>
      </c>
      <c r="AR31" s="3">
        <v>0</v>
      </c>
      <c r="AS31" s="3">
        <v>7</v>
      </c>
      <c r="AT31" s="3">
        <v>0</v>
      </c>
      <c r="AU31" s="3">
        <v>0</v>
      </c>
      <c r="AV31" s="3">
        <v>0</v>
      </c>
      <c r="AW31" s="3">
        <v>0</v>
      </c>
      <c r="AX31" s="1">
        <v>0</v>
      </c>
      <c r="BA31" s="15">
        <v>4</v>
      </c>
      <c r="BB31" s="3">
        <v>0</v>
      </c>
      <c r="BC31" s="3">
        <v>27.3</v>
      </c>
      <c r="BD31" s="3">
        <v>0</v>
      </c>
      <c r="BE31" s="3">
        <v>30</v>
      </c>
      <c r="BH31" s="3">
        <v>177</v>
      </c>
      <c r="BI31" s="16">
        <v>178</v>
      </c>
      <c r="BJ31" s="3">
        <v>0</v>
      </c>
      <c r="BK31" s="3">
        <v>0</v>
      </c>
      <c r="BL31" s="3">
        <v>0</v>
      </c>
      <c r="BM31" s="3">
        <v>0</v>
      </c>
      <c r="BN31" s="2" t="s">
        <v>194</v>
      </c>
      <c r="BO31" s="3">
        <v>0</v>
      </c>
      <c r="BP31" s="3">
        <v>0</v>
      </c>
      <c r="BQ31" s="3">
        <v>0</v>
      </c>
      <c r="BR31" s="3">
        <v>0</v>
      </c>
      <c r="BS31" s="2" t="s">
        <v>194</v>
      </c>
      <c r="BT31" s="3">
        <v>0</v>
      </c>
      <c r="BU31" s="3">
        <v>2</v>
      </c>
      <c r="BV31" s="3">
        <v>4</v>
      </c>
      <c r="BW31" s="3">
        <v>1</v>
      </c>
      <c r="BX31" s="3">
        <v>0</v>
      </c>
      <c r="BY31" s="2" t="s">
        <v>194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 t="s">
        <v>194</v>
      </c>
      <c r="CF31" s="37"/>
      <c r="CG31" s="3"/>
      <c r="CH31" s="3"/>
      <c r="CI31" s="3"/>
      <c r="CJ31" s="3"/>
      <c r="CK31" s="3"/>
      <c r="CL31" s="3"/>
      <c r="CM31" s="3"/>
      <c r="CN31" s="3"/>
      <c r="CO31" s="3"/>
    </row>
    <row r="32" spans="1:94" x14ac:dyDescent="0.25">
      <c r="A32" s="1" t="s">
        <v>5</v>
      </c>
      <c r="B32" s="1" t="s">
        <v>46</v>
      </c>
      <c r="C32" s="1" t="s">
        <v>15</v>
      </c>
      <c r="D32" s="1">
        <v>15</v>
      </c>
      <c r="E32" s="1" t="s">
        <v>8</v>
      </c>
      <c r="F32" s="1" t="str">
        <f>CONCATENATE(B32,"-",C32,"-",D32,E32)</f>
        <v>ABLA-H-15L</v>
      </c>
      <c r="G32" s="15">
        <v>6978</v>
      </c>
      <c r="H32" s="1">
        <f>G32/100000 +37.4</f>
        <v>37.46978</v>
      </c>
      <c r="I32" s="1">
        <v>1029</v>
      </c>
      <c r="J32" s="1">
        <f>I32/100000 +108.08</f>
        <v>108.09029</v>
      </c>
      <c r="K32" s="1">
        <v>61</v>
      </c>
      <c r="L32" s="1">
        <f>3400+K32</f>
        <v>3461</v>
      </c>
      <c r="M32" s="1" t="s">
        <v>18</v>
      </c>
      <c r="N32" s="16">
        <v>40</v>
      </c>
      <c r="O32" s="15">
        <v>25.7</v>
      </c>
      <c r="P32" s="16">
        <v>1.8</v>
      </c>
      <c r="Q32" s="15">
        <v>10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D32" s="1">
        <v>4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5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BA32" s="15">
        <v>1</v>
      </c>
      <c r="BB32" s="1">
        <v>21</v>
      </c>
      <c r="BC32" s="1">
        <v>44</v>
      </c>
      <c r="BD32" s="1">
        <v>0</v>
      </c>
      <c r="BE32" s="1">
        <v>22</v>
      </c>
      <c r="BH32" s="1">
        <v>179</v>
      </c>
      <c r="BI32" s="39" t="s">
        <v>253</v>
      </c>
      <c r="BJ32" s="3">
        <v>0</v>
      </c>
      <c r="BK32" s="3">
        <v>0</v>
      </c>
      <c r="BL32" s="3">
        <v>0</v>
      </c>
      <c r="BM32" s="3">
        <v>0</v>
      </c>
      <c r="BN32" s="2" t="s">
        <v>194</v>
      </c>
      <c r="BO32" s="3">
        <v>0</v>
      </c>
      <c r="BP32" s="3">
        <v>0</v>
      </c>
      <c r="BQ32" s="3">
        <v>0</v>
      </c>
      <c r="BR32" s="3">
        <v>0</v>
      </c>
      <c r="BS32" s="2" t="s">
        <v>194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2" t="s">
        <v>194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 t="s">
        <v>194</v>
      </c>
      <c r="CF32" s="37"/>
      <c r="CG32" s="3"/>
      <c r="CH32" s="3"/>
      <c r="CI32" s="3"/>
      <c r="CJ32" s="3"/>
      <c r="CK32" s="3"/>
      <c r="CL32" s="3"/>
      <c r="CM32" s="3"/>
      <c r="CN32" s="3"/>
      <c r="CO32" s="3"/>
      <c r="CP32" s="1"/>
    </row>
    <row r="33" spans="1:88" x14ac:dyDescent="0.25">
      <c r="A33" s="3" t="s">
        <v>5</v>
      </c>
      <c r="B33" t="s">
        <v>46</v>
      </c>
      <c r="C33" t="s">
        <v>8</v>
      </c>
      <c r="D33" s="3">
        <v>1</v>
      </c>
      <c r="E33" s="3" t="s">
        <v>15</v>
      </c>
      <c r="F33" t="str">
        <f>CONCATENATE(B33,"-",C33,"-",D33,E33)</f>
        <v>ABLA-L-1H</v>
      </c>
      <c r="G33" s="15">
        <v>7528</v>
      </c>
      <c r="H33" s="3">
        <f>G33/100000 +37.4</f>
        <v>37.475279999999998</v>
      </c>
      <c r="I33" s="1">
        <v>43</v>
      </c>
      <c r="J33" s="3">
        <f>I33/100000 +108.16</f>
        <v>108.16042999999999</v>
      </c>
      <c r="K33" s="1">
        <v>60</v>
      </c>
      <c r="L33" s="3">
        <f>3000+K33</f>
        <v>3060</v>
      </c>
      <c r="M33" s="1" t="s">
        <v>20</v>
      </c>
      <c r="N33" s="16">
        <v>15</v>
      </c>
      <c r="O33" s="15">
        <v>40.5</v>
      </c>
      <c r="P33" s="16">
        <v>1.3</v>
      </c>
      <c r="Q33" s="15">
        <v>10</v>
      </c>
      <c r="R33" s="3">
        <v>0</v>
      </c>
      <c r="S33" s="3">
        <v>0</v>
      </c>
      <c r="T33" s="3">
        <v>0</v>
      </c>
      <c r="U33" s="1">
        <v>23</v>
      </c>
      <c r="V33" s="3">
        <v>0</v>
      </c>
      <c r="W33" s="3">
        <v>0</v>
      </c>
      <c r="X33" s="1">
        <v>7</v>
      </c>
      <c r="Y33" s="3">
        <v>0</v>
      </c>
      <c r="Z33" s="3">
        <v>0</v>
      </c>
      <c r="AD33" s="1">
        <v>3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15">
        <v>0</v>
      </c>
      <c r="AN33" s="3">
        <v>0</v>
      </c>
      <c r="AO33" s="1">
        <v>7</v>
      </c>
      <c r="AP33" s="3">
        <v>0</v>
      </c>
      <c r="AQ33" s="1">
        <v>5</v>
      </c>
      <c r="AR33" s="3">
        <v>0</v>
      </c>
      <c r="AS33" s="1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/>
      <c r="AZ33" s="3"/>
      <c r="BA33" s="15">
        <v>6</v>
      </c>
      <c r="BB33" s="3">
        <v>50</v>
      </c>
      <c r="BC33" s="3">
        <v>100</v>
      </c>
      <c r="BD33" s="3">
        <v>0</v>
      </c>
      <c r="BE33" s="3">
        <v>19</v>
      </c>
      <c r="BF33" s="1" t="s">
        <v>28</v>
      </c>
      <c r="BG33" s="1" t="s">
        <v>259</v>
      </c>
      <c r="BH33" s="3">
        <v>134</v>
      </c>
      <c r="BI33" s="16">
        <v>135</v>
      </c>
      <c r="BO33">
        <v>8</v>
      </c>
      <c r="BP33">
        <v>0</v>
      </c>
      <c r="BQ33">
        <v>0</v>
      </c>
      <c r="BR33">
        <v>0</v>
      </c>
      <c r="BT33" s="3">
        <v>0</v>
      </c>
      <c r="BU33">
        <v>0</v>
      </c>
      <c r="BV33">
        <v>0</v>
      </c>
      <c r="BW33">
        <v>0</v>
      </c>
      <c r="BX33">
        <v>0</v>
      </c>
      <c r="BZ33" s="1">
        <v>0</v>
      </c>
      <c r="CA33" s="1">
        <v>0</v>
      </c>
      <c r="CB33" s="1">
        <v>0</v>
      </c>
      <c r="CC33" s="3">
        <v>1</v>
      </c>
      <c r="CD33" s="3">
        <v>0</v>
      </c>
      <c r="CF33" s="37">
        <v>0</v>
      </c>
      <c r="CG33" s="37">
        <v>0</v>
      </c>
      <c r="CH33" s="3">
        <v>0</v>
      </c>
      <c r="CI33" s="3">
        <v>0</v>
      </c>
      <c r="CJ33" s="1" t="s">
        <v>194</v>
      </c>
    </row>
    <row r="34" spans="1:88" x14ac:dyDescent="0.25">
      <c r="A34" s="3" t="s">
        <v>5</v>
      </c>
      <c r="B34" t="s">
        <v>46</v>
      </c>
      <c r="C34" t="s">
        <v>8</v>
      </c>
      <c r="D34" s="3">
        <v>1</v>
      </c>
      <c r="E34" s="3" t="s">
        <v>8</v>
      </c>
      <c r="F34" t="str">
        <f>CONCATENATE(B34,"-",C34,"-",D34,E34)</f>
        <v>ABLA-L-1L</v>
      </c>
      <c r="G34" s="15">
        <v>7547</v>
      </c>
      <c r="H34" s="3">
        <f>G34/100000 +37.4</f>
        <v>37.475470000000001</v>
      </c>
      <c r="I34" s="3">
        <v>11</v>
      </c>
      <c r="J34" s="3">
        <f>I34/100000 +108.16</f>
        <v>108.16011</v>
      </c>
      <c r="K34" s="3">
        <v>60</v>
      </c>
      <c r="L34" s="3">
        <f>3000+K34</f>
        <v>3060</v>
      </c>
      <c r="M34" s="3" t="s">
        <v>19</v>
      </c>
      <c r="N34" s="16">
        <v>15</v>
      </c>
      <c r="O34" s="15">
        <v>34.6</v>
      </c>
      <c r="P34" s="16">
        <v>1.4</v>
      </c>
      <c r="Q34" s="15">
        <v>10</v>
      </c>
      <c r="R34" s="3">
        <v>0</v>
      </c>
      <c r="S34" s="3">
        <v>0</v>
      </c>
      <c r="T34" s="3">
        <v>0</v>
      </c>
      <c r="U34" s="3">
        <v>3</v>
      </c>
      <c r="V34" s="3">
        <v>0</v>
      </c>
      <c r="W34" s="3">
        <v>0</v>
      </c>
      <c r="X34" s="3">
        <v>2</v>
      </c>
      <c r="Y34" s="3">
        <v>0</v>
      </c>
      <c r="Z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15">
        <v>0</v>
      </c>
      <c r="AN34" s="3">
        <v>0</v>
      </c>
      <c r="AO34" s="3">
        <v>1</v>
      </c>
      <c r="AP34" s="3">
        <v>0</v>
      </c>
      <c r="AQ34" s="3">
        <v>1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/>
      <c r="AZ34" s="3"/>
      <c r="BA34" s="15">
        <v>2</v>
      </c>
      <c r="BB34" s="3">
        <v>0</v>
      </c>
      <c r="BC34" s="3">
        <v>45.9</v>
      </c>
      <c r="BD34" s="3">
        <v>0</v>
      </c>
      <c r="BE34" s="3">
        <v>29</v>
      </c>
      <c r="BF34" s="3" t="s">
        <v>28</v>
      </c>
      <c r="BG34" s="1" t="s">
        <v>260</v>
      </c>
      <c r="BH34" s="1" t="s">
        <v>255</v>
      </c>
      <c r="BI34" s="16" t="s">
        <v>256</v>
      </c>
      <c r="BO34">
        <v>38</v>
      </c>
      <c r="BP34">
        <v>9</v>
      </c>
      <c r="BQ34">
        <v>6</v>
      </c>
      <c r="BR34">
        <v>5</v>
      </c>
      <c r="BT34" s="3">
        <v>1</v>
      </c>
      <c r="BU34" s="3">
        <v>0</v>
      </c>
      <c r="BV34" s="3">
        <v>0</v>
      </c>
      <c r="BW34" s="3">
        <v>0</v>
      </c>
      <c r="BX34" s="3">
        <v>0</v>
      </c>
      <c r="BZ34" s="3">
        <v>1</v>
      </c>
      <c r="CA34" s="3">
        <v>0</v>
      </c>
      <c r="CB34" s="3">
        <v>0</v>
      </c>
      <c r="CC34" s="1">
        <v>0</v>
      </c>
      <c r="CD34" s="1">
        <v>0</v>
      </c>
      <c r="CF34" s="37">
        <v>0</v>
      </c>
      <c r="CG34" s="3">
        <v>0</v>
      </c>
      <c r="CH34" s="3">
        <v>0</v>
      </c>
      <c r="CI34" s="3">
        <v>0</v>
      </c>
      <c r="CJ34" s="1" t="s">
        <v>194</v>
      </c>
    </row>
    <row r="35" spans="1:88" x14ac:dyDescent="0.25">
      <c r="A35" s="3" t="s">
        <v>5</v>
      </c>
      <c r="B35" t="s">
        <v>46</v>
      </c>
      <c r="C35" t="s">
        <v>8</v>
      </c>
      <c r="D35" s="3">
        <v>2</v>
      </c>
      <c r="E35" s="3" t="s">
        <v>8</v>
      </c>
      <c r="F35" t="str">
        <f>CONCATENATE(B35,"-",C35,"-",D35,E35)</f>
        <v>ABLA-L-2L</v>
      </c>
      <c r="G35" s="15">
        <v>634</v>
      </c>
      <c r="H35" s="3">
        <f>G35/100000 +37.47</f>
        <v>37.47634</v>
      </c>
      <c r="I35" s="3">
        <v>1026</v>
      </c>
      <c r="J35" s="3">
        <f>I35/100000 +108.15</f>
        <v>108.16026000000001</v>
      </c>
      <c r="K35" s="3">
        <v>76</v>
      </c>
      <c r="L35" s="3">
        <f>3000+K35</f>
        <v>3076</v>
      </c>
      <c r="M35" s="3" t="s">
        <v>19</v>
      </c>
      <c r="N35" s="16">
        <v>6</v>
      </c>
      <c r="O35" s="15">
        <v>43.3</v>
      </c>
      <c r="P35" s="16">
        <v>1.5</v>
      </c>
      <c r="Q35" s="15">
        <v>10</v>
      </c>
      <c r="R35" s="3">
        <v>0</v>
      </c>
      <c r="S35" s="3">
        <v>0</v>
      </c>
      <c r="T35" s="3">
        <v>0</v>
      </c>
      <c r="U35" s="3">
        <v>0</v>
      </c>
      <c r="X35" s="3">
        <v>6</v>
      </c>
      <c r="Z35" s="3">
        <v>0</v>
      </c>
      <c r="AD35" s="3">
        <v>5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15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4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/>
      <c r="AZ35" s="3"/>
      <c r="BA35" s="15">
        <v>2</v>
      </c>
      <c r="BB35" s="3">
        <v>23.5</v>
      </c>
      <c r="BC35" s="3">
        <v>100</v>
      </c>
      <c r="BD35" s="3">
        <v>0</v>
      </c>
      <c r="BE35" s="3">
        <v>22</v>
      </c>
      <c r="BF35" s="3" t="s">
        <v>28</v>
      </c>
      <c r="BH35" s="3">
        <v>140</v>
      </c>
      <c r="BI35" s="16">
        <v>141</v>
      </c>
      <c r="BO35">
        <v>18</v>
      </c>
      <c r="BP35">
        <v>2</v>
      </c>
      <c r="BQ35">
        <v>0</v>
      </c>
      <c r="BR35">
        <v>0</v>
      </c>
      <c r="BT35" s="3">
        <v>21</v>
      </c>
      <c r="BU35" s="3">
        <v>7</v>
      </c>
      <c r="BV35" s="3">
        <v>1</v>
      </c>
      <c r="BW35" s="3">
        <v>1</v>
      </c>
      <c r="BX35" s="3">
        <v>0</v>
      </c>
      <c r="BY35" s="2">
        <v>2</v>
      </c>
      <c r="BZ35" s="3">
        <v>1</v>
      </c>
      <c r="CA35" s="3">
        <v>0</v>
      </c>
      <c r="CB35" s="3">
        <v>0</v>
      </c>
      <c r="CC35" s="3">
        <v>0</v>
      </c>
      <c r="CD35" s="3">
        <v>0</v>
      </c>
      <c r="CE35" s="1" t="s">
        <v>194</v>
      </c>
      <c r="CF35" s="37">
        <v>0</v>
      </c>
      <c r="CG35" s="3">
        <v>0</v>
      </c>
      <c r="CH35" s="3">
        <v>0</v>
      </c>
      <c r="CI35" s="3">
        <v>0</v>
      </c>
      <c r="CJ35" s="1" t="s">
        <v>194</v>
      </c>
    </row>
    <row r="36" spans="1:88" x14ac:dyDescent="0.25">
      <c r="A36" s="3" t="s">
        <v>5</v>
      </c>
      <c r="B36" t="s">
        <v>46</v>
      </c>
      <c r="C36" t="s">
        <v>8</v>
      </c>
      <c r="D36" s="3">
        <v>2</v>
      </c>
      <c r="E36" s="3" t="s">
        <v>15</v>
      </c>
      <c r="F36" t="str">
        <f>CONCATENATE(B36,"-",C36,"-",D36,E36)</f>
        <v>ABLA-L-2H</v>
      </c>
      <c r="G36" s="15">
        <v>612</v>
      </c>
      <c r="H36" s="3">
        <f>G36/100000 +37.47</f>
        <v>37.476120000000002</v>
      </c>
      <c r="I36" s="3">
        <v>976</v>
      </c>
      <c r="J36" s="3">
        <f>I36/100000 +108.15</f>
        <v>108.15976000000001</v>
      </c>
      <c r="K36" s="3">
        <v>73</v>
      </c>
      <c r="L36" s="3">
        <f>3000+K36</f>
        <v>3073</v>
      </c>
      <c r="M36" s="3" t="s">
        <v>16</v>
      </c>
      <c r="N36" s="16">
        <v>10</v>
      </c>
      <c r="O36" s="15">
        <v>40.700000000000003</v>
      </c>
      <c r="P36" s="16">
        <v>1.3</v>
      </c>
      <c r="Q36" s="15">
        <v>10</v>
      </c>
      <c r="R36" s="3">
        <v>0</v>
      </c>
      <c r="S36" s="3">
        <v>0</v>
      </c>
      <c r="T36" s="3">
        <v>0</v>
      </c>
      <c r="U36" s="3">
        <v>3</v>
      </c>
      <c r="X36" s="3">
        <v>1</v>
      </c>
      <c r="Z36" s="3">
        <v>0</v>
      </c>
      <c r="AD36" s="3">
        <v>17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15">
        <v>0</v>
      </c>
      <c r="AN36" s="3">
        <v>0</v>
      </c>
      <c r="AO36" s="3">
        <v>1</v>
      </c>
      <c r="AP36" s="3">
        <v>0</v>
      </c>
      <c r="AQ36" s="3">
        <v>1</v>
      </c>
      <c r="AR36" s="3">
        <v>0</v>
      </c>
      <c r="AS36" s="3">
        <v>7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/>
      <c r="AZ36" s="3"/>
      <c r="BA36" s="15">
        <v>5</v>
      </c>
      <c r="BB36" s="3">
        <v>28.8</v>
      </c>
      <c r="BC36" s="3">
        <v>69.7</v>
      </c>
      <c r="BD36" s="3">
        <v>0</v>
      </c>
      <c r="BE36" s="3">
        <v>31</v>
      </c>
      <c r="BF36" s="3" t="s">
        <v>28</v>
      </c>
      <c r="BH36" s="3">
        <v>142</v>
      </c>
      <c r="BI36" s="16">
        <v>143</v>
      </c>
      <c r="BO36">
        <v>17</v>
      </c>
      <c r="BP36">
        <v>3</v>
      </c>
      <c r="BQ36">
        <v>0</v>
      </c>
      <c r="BR36">
        <v>0</v>
      </c>
      <c r="BT36" s="3">
        <v>2</v>
      </c>
      <c r="BU36" s="3">
        <v>1</v>
      </c>
      <c r="BV36" s="3">
        <v>0</v>
      </c>
      <c r="BW36" s="3">
        <v>3</v>
      </c>
      <c r="BX36" s="3">
        <v>0</v>
      </c>
      <c r="BY36" s="2" t="s">
        <v>194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1" t="s">
        <v>194</v>
      </c>
      <c r="CF36" s="37">
        <v>0</v>
      </c>
      <c r="CG36" s="3">
        <v>0</v>
      </c>
      <c r="CH36" s="3">
        <v>0</v>
      </c>
      <c r="CI36" s="3">
        <v>0</v>
      </c>
      <c r="CJ36" s="1" t="s">
        <v>194</v>
      </c>
    </row>
    <row r="37" spans="1:88" x14ac:dyDescent="0.25">
      <c r="A37" s="3" t="s">
        <v>5</v>
      </c>
      <c r="B37" t="s">
        <v>46</v>
      </c>
      <c r="C37" t="s">
        <v>8</v>
      </c>
      <c r="D37" s="3">
        <v>3</v>
      </c>
      <c r="E37" s="3" t="s">
        <v>8</v>
      </c>
      <c r="F37" t="str">
        <f>CONCATENATE(B37,"-",C37,"-",D37,E37)</f>
        <v>ABLA-L-3L</v>
      </c>
      <c r="G37" s="15">
        <v>723</v>
      </c>
      <c r="H37" s="3">
        <f>G37/100000 +37.47</f>
        <v>37.477229999999999</v>
      </c>
      <c r="I37" s="3">
        <v>843</v>
      </c>
      <c r="J37" s="3">
        <f>I37/100000 +108.15</f>
        <v>108.15843000000001</v>
      </c>
      <c r="K37" s="3">
        <v>93</v>
      </c>
      <c r="L37" s="3">
        <f>3000+K37</f>
        <v>3093</v>
      </c>
      <c r="M37" s="3" t="s">
        <v>19</v>
      </c>
      <c r="N37" s="16">
        <v>20</v>
      </c>
      <c r="O37" s="15">
        <v>33.200000000000003</v>
      </c>
      <c r="P37" s="16">
        <v>1.3</v>
      </c>
      <c r="Q37" s="15">
        <v>10</v>
      </c>
      <c r="R37" s="3">
        <v>0</v>
      </c>
      <c r="S37" s="3">
        <v>0</v>
      </c>
      <c r="T37" s="3">
        <v>0</v>
      </c>
      <c r="U37" s="3">
        <v>3</v>
      </c>
      <c r="X37" s="3">
        <v>2</v>
      </c>
      <c r="Z37" s="3">
        <v>0</v>
      </c>
      <c r="AD37" s="3">
        <v>1</v>
      </c>
      <c r="AE37" s="3">
        <v>0</v>
      </c>
      <c r="AF37" s="3">
        <v>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15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/>
      <c r="AZ37" s="3"/>
      <c r="BA37" s="15">
        <v>0</v>
      </c>
      <c r="BB37" s="3">
        <v>0</v>
      </c>
      <c r="BC37" s="3">
        <v>150</v>
      </c>
      <c r="BD37" s="3">
        <v>0</v>
      </c>
      <c r="BE37" s="3">
        <v>16</v>
      </c>
      <c r="BF37" s="3" t="s">
        <v>28</v>
      </c>
      <c r="BH37" s="3">
        <v>144</v>
      </c>
      <c r="BI37" s="16">
        <v>145</v>
      </c>
      <c r="BO37">
        <v>32</v>
      </c>
      <c r="BP37">
        <v>18</v>
      </c>
      <c r="BQ37">
        <v>16</v>
      </c>
      <c r="BR37">
        <v>0</v>
      </c>
      <c r="BT37" s="3">
        <v>6</v>
      </c>
      <c r="BU37" s="3">
        <v>11</v>
      </c>
      <c r="BV37" s="3">
        <v>12</v>
      </c>
      <c r="BW37" s="3">
        <v>10</v>
      </c>
      <c r="BX37" s="3">
        <v>0</v>
      </c>
      <c r="BY37" s="2" t="s">
        <v>194</v>
      </c>
      <c r="BZ37" s="3">
        <v>0</v>
      </c>
      <c r="CA37" s="3">
        <v>0</v>
      </c>
      <c r="CB37" s="3">
        <v>0</v>
      </c>
      <c r="CC37" s="3">
        <v>1</v>
      </c>
      <c r="CD37" s="3">
        <v>0</v>
      </c>
      <c r="CE37" s="1" t="s">
        <v>194</v>
      </c>
      <c r="CF37" s="37">
        <v>0</v>
      </c>
      <c r="CG37" s="3">
        <v>0</v>
      </c>
      <c r="CH37" s="3">
        <v>0</v>
      </c>
      <c r="CI37" s="3">
        <v>0</v>
      </c>
      <c r="CJ37" s="1" t="s">
        <v>194</v>
      </c>
    </row>
    <row r="38" spans="1:88" x14ac:dyDescent="0.25">
      <c r="A38" s="3" t="s">
        <v>5</v>
      </c>
      <c r="B38" t="s">
        <v>46</v>
      </c>
      <c r="C38" t="s">
        <v>8</v>
      </c>
      <c r="D38" s="3">
        <v>3</v>
      </c>
      <c r="E38" s="3" t="s">
        <v>15</v>
      </c>
      <c r="F38" t="str">
        <f>CONCATENATE(B38,"-",C38,"-",D38,E38)</f>
        <v>ABLA-L-3H</v>
      </c>
      <c r="G38" s="15">
        <v>689</v>
      </c>
      <c r="H38" s="3">
        <f>G38/100000 +37.47</f>
        <v>37.476889999999997</v>
      </c>
      <c r="I38" s="3">
        <v>817</v>
      </c>
      <c r="J38" s="3">
        <f>I38/100000 +108.15</f>
        <v>108.15817000000001</v>
      </c>
      <c r="K38" s="3">
        <v>73</v>
      </c>
      <c r="L38" s="3">
        <f>3000+K38</f>
        <v>3073</v>
      </c>
      <c r="M38" s="3" t="s">
        <v>19</v>
      </c>
      <c r="N38" s="16">
        <v>40</v>
      </c>
      <c r="O38" s="15">
        <v>25.3</v>
      </c>
      <c r="P38" s="16">
        <v>1</v>
      </c>
      <c r="Q38" s="15">
        <v>10</v>
      </c>
      <c r="R38" s="3">
        <v>0</v>
      </c>
      <c r="S38" s="3">
        <v>0</v>
      </c>
      <c r="T38" s="3">
        <v>0</v>
      </c>
      <c r="U38" s="3">
        <v>8</v>
      </c>
      <c r="X38" s="3">
        <v>4</v>
      </c>
      <c r="Z38" s="3">
        <v>0</v>
      </c>
      <c r="AD38" s="3">
        <v>10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15">
        <v>0</v>
      </c>
      <c r="AN38" s="3">
        <v>0</v>
      </c>
      <c r="AO38" s="3">
        <v>3</v>
      </c>
      <c r="AP38" s="3">
        <v>0</v>
      </c>
      <c r="AQ38" s="3">
        <v>2</v>
      </c>
      <c r="AR38" s="3">
        <v>0</v>
      </c>
      <c r="AS38" s="3">
        <v>3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/>
      <c r="AZ38" s="3"/>
      <c r="BA38" s="15">
        <v>5</v>
      </c>
      <c r="BB38" s="3">
        <v>36</v>
      </c>
      <c r="BC38" s="3">
        <v>101</v>
      </c>
      <c r="BD38" s="3">
        <v>-29.1</v>
      </c>
      <c r="BE38" s="3">
        <v>17</v>
      </c>
      <c r="BF38" s="3" t="s">
        <v>28</v>
      </c>
      <c r="BH38" s="3">
        <v>147</v>
      </c>
      <c r="BI38" s="16">
        <v>148</v>
      </c>
      <c r="BO38">
        <v>15</v>
      </c>
      <c r="BP38">
        <v>3</v>
      </c>
      <c r="BQ38">
        <v>0</v>
      </c>
      <c r="BR38">
        <v>0</v>
      </c>
      <c r="BT38" s="3">
        <v>4</v>
      </c>
      <c r="BU38" s="3">
        <v>1</v>
      </c>
      <c r="BV38" s="3">
        <v>0</v>
      </c>
      <c r="BW38" s="3">
        <v>2</v>
      </c>
      <c r="BX38" s="3">
        <v>0</v>
      </c>
      <c r="BY38" s="2">
        <v>4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1" t="s">
        <v>194</v>
      </c>
      <c r="CF38" s="37">
        <v>0</v>
      </c>
      <c r="CG38" s="3">
        <v>0</v>
      </c>
      <c r="CH38" s="3">
        <v>0</v>
      </c>
      <c r="CI38" s="3">
        <v>0</v>
      </c>
      <c r="CJ38" s="1" t="s">
        <v>194</v>
      </c>
    </row>
    <row r="39" spans="1:88" x14ac:dyDescent="0.25">
      <c r="A39" s="3" t="s">
        <v>5</v>
      </c>
      <c r="B39" t="s">
        <v>46</v>
      </c>
      <c r="C39" t="s">
        <v>8</v>
      </c>
      <c r="D39" s="3">
        <v>4</v>
      </c>
      <c r="E39" s="3" t="s">
        <v>8</v>
      </c>
      <c r="F39" t="str">
        <f>CONCATENATE(B39,"-",C39,"-",D39,E39)</f>
        <v>ABLA-L-4L</v>
      </c>
      <c r="G39" s="15">
        <v>820</v>
      </c>
      <c r="H39" s="3">
        <f>G39/100000 +37.47</f>
        <v>37.478200000000001</v>
      </c>
      <c r="I39" s="3">
        <v>935</v>
      </c>
      <c r="J39" s="3">
        <f>I39/100000 +108.15</f>
        <v>108.15935</v>
      </c>
      <c r="K39" s="3">
        <v>91</v>
      </c>
      <c r="L39" s="3">
        <f>3000+K39</f>
        <v>3091</v>
      </c>
      <c r="M39" s="3" t="s">
        <v>18</v>
      </c>
      <c r="N39" s="16">
        <v>15</v>
      </c>
      <c r="O39" s="15">
        <v>48.5</v>
      </c>
      <c r="P39" s="16">
        <v>1.3</v>
      </c>
      <c r="Q39" s="15">
        <v>10</v>
      </c>
      <c r="R39" s="3">
        <v>0</v>
      </c>
      <c r="S39" s="3">
        <v>0</v>
      </c>
      <c r="T39" s="3">
        <v>0</v>
      </c>
      <c r="U39" s="3">
        <v>1</v>
      </c>
      <c r="X39" s="3">
        <v>5</v>
      </c>
      <c r="Z39" s="3">
        <v>0</v>
      </c>
      <c r="AD39" s="3">
        <v>6</v>
      </c>
      <c r="AE39" s="3">
        <v>0</v>
      </c>
      <c r="AF39" s="3">
        <v>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15">
        <v>0</v>
      </c>
      <c r="AN39" s="3">
        <v>0</v>
      </c>
      <c r="AO39" s="3">
        <v>0</v>
      </c>
      <c r="AP39" s="3">
        <v>0</v>
      </c>
      <c r="AQ39" s="3">
        <v>1</v>
      </c>
      <c r="AR39" s="3">
        <v>0</v>
      </c>
      <c r="AS39" s="3">
        <v>1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/>
      <c r="AZ39" s="3"/>
      <c r="BA39" s="15">
        <v>0</v>
      </c>
      <c r="BB39" s="3">
        <v>70</v>
      </c>
      <c r="BC39" s="3">
        <v>15</v>
      </c>
      <c r="BD39" s="3">
        <v>0</v>
      </c>
      <c r="BE39" s="3">
        <v>25</v>
      </c>
      <c r="BF39" s="3" t="s">
        <v>28</v>
      </c>
      <c r="BH39" s="3">
        <v>153</v>
      </c>
      <c r="BI39" s="16">
        <v>154</v>
      </c>
      <c r="BO39">
        <v>5</v>
      </c>
      <c r="BP39">
        <v>2</v>
      </c>
      <c r="BQ39">
        <v>0</v>
      </c>
      <c r="BR39">
        <v>0</v>
      </c>
      <c r="BT39" s="3">
        <v>29</v>
      </c>
      <c r="BU39" s="3">
        <v>2</v>
      </c>
      <c r="BV39" s="3">
        <v>1</v>
      </c>
      <c r="BW39" s="3">
        <v>1</v>
      </c>
      <c r="BX39" s="3">
        <v>0</v>
      </c>
      <c r="BY39" s="2" t="s">
        <v>194</v>
      </c>
      <c r="BZ39" s="3">
        <v>20</v>
      </c>
      <c r="CA39" s="3">
        <v>3</v>
      </c>
      <c r="CB39" s="3">
        <v>2</v>
      </c>
      <c r="CC39" s="3">
        <v>1</v>
      </c>
      <c r="CD39" s="3">
        <v>0</v>
      </c>
      <c r="CE39" s="1" t="s">
        <v>194</v>
      </c>
      <c r="CF39" s="37">
        <v>0</v>
      </c>
      <c r="CG39" s="3">
        <v>0</v>
      </c>
      <c r="CH39" s="3">
        <v>0</v>
      </c>
      <c r="CI39" s="3">
        <v>0</v>
      </c>
      <c r="CJ39" s="1" t="s">
        <v>194</v>
      </c>
    </row>
    <row r="40" spans="1:88" x14ac:dyDescent="0.25">
      <c r="A40" s="3" t="s">
        <v>5</v>
      </c>
      <c r="B40" t="s">
        <v>46</v>
      </c>
      <c r="C40" t="s">
        <v>8</v>
      </c>
      <c r="D40" s="3">
        <v>4</v>
      </c>
      <c r="E40" s="3" t="s">
        <v>15</v>
      </c>
      <c r="F40" t="str">
        <f>CONCATENATE(B40,"-",C40,"-",D40,E40)</f>
        <v>ABLA-L-4H</v>
      </c>
      <c r="G40" s="15">
        <v>802</v>
      </c>
      <c r="H40" s="3">
        <f>G40/100000 +37.47</f>
        <v>37.478020000000001</v>
      </c>
      <c r="I40" s="3">
        <v>924</v>
      </c>
      <c r="J40" s="3">
        <f>I40/100000 +108.15</f>
        <v>108.15924000000001</v>
      </c>
      <c r="K40" s="3">
        <v>93</v>
      </c>
      <c r="L40" s="3">
        <f>3000+K40</f>
        <v>3093</v>
      </c>
      <c r="M40" s="3" t="s">
        <v>18</v>
      </c>
      <c r="N40" s="16">
        <v>15</v>
      </c>
      <c r="O40" s="15">
        <v>34</v>
      </c>
      <c r="P40" s="16">
        <v>1</v>
      </c>
      <c r="Q40" s="15">
        <v>10</v>
      </c>
      <c r="R40" s="3">
        <v>0</v>
      </c>
      <c r="S40" s="3">
        <v>0</v>
      </c>
      <c r="T40" s="3">
        <v>0</v>
      </c>
      <c r="U40" s="3">
        <v>4</v>
      </c>
      <c r="X40" s="3">
        <v>7</v>
      </c>
      <c r="Z40" s="3">
        <v>0</v>
      </c>
      <c r="AD40" s="3">
        <v>5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15">
        <v>0</v>
      </c>
      <c r="AN40" s="3">
        <v>0</v>
      </c>
      <c r="AO40" s="3">
        <v>1</v>
      </c>
      <c r="AP40" s="3">
        <v>0</v>
      </c>
      <c r="AQ40" s="3">
        <v>3</v>
      </c>
      <c r="AR40" s="3">
        <v>0</v>
      </c>
      <c r="AS40" s="3">
        <v>4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/>
      <c r="AZ40" s="3"/>
      <c r="BA40" s="15">
        <v>5</v>
      </c>
      <c r="BB40" s="3">
        <v>55.2</v>
      </c>
      <c r="BC40" s="3">
        <v>90</v>
      </c>
      <c r="BD40" s="3">
        <v>0</v>
      </c>
      <c r="BE40" s="3">
        <v>25</v>
      </c>
      <c r="BF40" s="3" t="s">
        <v>28</v>
      </c>
      <c r="BH40" s="3">
        <v>155</v>
      </c>
      <c r="BI40" s="16">
        <v>156</v>
      </c>
      <c r="BO40">
        <v>14</v>
      </c>
      <c r="BP40">
        <v>3</v>
      </c>
      <c r="BQ40">
        <v>0</v>
      </c>
      <c r="BR40">
        <v>0</v>
      </c>
      <c r="BT40">
        <v>10</v>
      </c>
      <c r="BU40">
        <v>5</v>
      </c>
      <c r="BV40">
        <v>5</v>
      </c>
      <c r="BW40">
        <v>7</v>
      </c>
      <c r="BX40">
        <v>0</v>
      </c>
      <c r="BY40" s="2" t="s">
        <v>266</v>
      </c>
      <c r="BZ40" s="3">
        <v>3</v>
      </c>
      <c r="CA40" s="3">
        <v>4</v>
      </c>
      <c r="CB40" s="3">
        <v>8</v>
      </c>
      <c r="CC40" s="3">
        <v>5</v>
      </c>
      <c r="CD40" s="3">
        <v>0</v>
      </c>
      <c r="CE40" s="3">
        <v>3</v>
      </c>
      <c r="CF40" s="37">
        <v>0</v>
      </c>
      <c r="CG40" s="3">
        <v>0</v>
      </c>
      <c r="CH40" s="3">
        <v>0</v>
      </c>
      <c r="CI40" s="3">
        <v>0</v>
      </c>
      <c r="CJ40" s="1" t="s">
        <v>194</v>
      </c>
    </row>
    <row r="41" spans="1:88" x14ac:dyDescent="0.25">
      <c r="A41" s="3" t="s">
        <v>5</v>
      </c>
      <c r="B41" t="s">
        <v>46</v>
      </c>
      <c r="C41" t="s">
        <v>8</v>
      </c>
      <c r="D41" s="3">
        <v>5</v>
      </c>
      <c r="E41" s="3" t="s">
        <v>8</v>
      </c>
      <c r="F41" t="str">
        <f>CONCATENATE(B41,"-",C41,"-",D41,E41)</f>
        <v>ABLA-L-5L</v>
      </c>
      <c r="G41" s="15">
        <v>939</v>
      </c>
      <c r="H41" s="3">
        <f>G41/100000 +37.47</f>
        <v>37.479390000000002</v>
      </c>
      <c r="I41" s="3">
        <v>802</v>
      </c>
      <c r="J41" s="3">
        <f>I41/100000 +108.15</f>
        <v>108.15802000000001</v>
      </c>
      <c r="K41" s="3">
        <v>99</v>
      </c>
      <c r="L41" s="3">
        <f>3000+K41</f>
        <v>3099</v>
      </c>
      <c r="M41" s="3" t="s">
        <v>19</v>
      </c>
      <c r="N41" s="16">
        <v>5</v>
      </c>
      <c r="O41" s="15">
        <v>28.5</v>
      </c>
      <c r="P41" s="16">
        <v>1.2</v>
      </c>
      <c r="Q41" s="15">
        <v>10</v>
      </c>
      <c r="R41" s="3">
        <v>0</v>
      </c>
      <c r="S41" s="3">
        <v>0</v>
      </c>
      <c r="T41" s="3">
        <v>0</v>
      </c>
      <c r="U41" s="3">
        <v>0</v>
      </c>
      <c r="X41" s="3">
        <v>10</v>
      </c>
      <c r="Z41" s="3">
        <v>1</v>
      </c>
      <c r="AD41" s="3">
        <v>6</v>
      </c>
      <c r="AE41" s="3">
        <v>1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15">
        <v>0</v>
      </c>
      <c r="AN41" s="3">
        <v>0</v>
      </c>
      <c r="AO41" s="3">
        <v>0</v>
      </c>
      <c r="AP41" s="3">
        <v>0</v>
      </c>
      <c r="AQ41" s="3">
        <v>1</v>
      </c>
      <c r="AR41" s="3">
        <v>0</v>
      </c>
      <c r="AS41" s="3">
        <v>2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/>
      <c r="AZ41" s="3"/>
      <c r="BA41" s="15">
        <v>2</v>
      </c>
      <c r="BB41" s="3">
        <v>34</v>
      </c>
      <c r="BC41" s="3">
        <v>79</v>
      </c>
      <c r="BD41" s="3">
        <v>0</v>
      </c>
      <c r="BE41" s="3">
        <v>27</v>
      </c>
      <c r="BF41" s="3" t="s">
        <v>28</v>
      </c>
      <c r="BH41" s="3">
        <v>157</v>
      </c>
      <c r="BI41" s="16" t="s">
        <v>263</v>
      </c>
      <c r="BO41">
        <v>0</v>
      </c>
      <c r="BP41">
        <v>0</v>
      </c>
      <c r="BQ41">
        <v>0</v>
      </c>
      <c r="BR41">
        <v>0</v>
      </c>
      <c r="BT41" s="3">
        <v>21</v>
      </c>
      <c r="BU41" s="3">
        <v>8</v>
      </c>
      <c r="BV41" s="3">
        <v>1</v>
      </c>
      <c r="BW41" s="3">
        <v>2</v>
      </c>
      <c r="BX41" s="3">
        <v>0</v>
      </c>
      <c r="BY41" s="2">
        <v>2</v>
      </c>
      <c r="BZ41" s="3">
        <v>2</v>
      </c>
      <c r="CA41" s="3">
        <v>0</v>
      </c>
      <c r="CB41" s="3">
        <v>0</v>
      </c>
      <c r="CC41" s="3">
        <v>1</v>
      </c>
      <c r="CD41" s="3">
        <v>0</v>
      </c>
      <c r="CE41" s="3">
        <v>1</v>
      </c>
      <c r="CF41" s="37">
        <v>0</v>
      </c>
      <c r="CG41" s="3">
        <v>0</v>
      </c>
      <c r="CH41" s="3">
        <v>0</v>
      </c>
      <c r="CI41" s="3">
        <v>0</v>
      </c>
      <c r="CJ41" s="1" t="s">
        <v>194</v>
      </c>
    </row>
    <row r="42" spans="1:88" x14ac:dyDescent="0.25">
      <c r="A42" s="3" t="s">
        <v>5</v>
      </c>
      <c r="B42" t="s">
        <v>46</v>
      </c>
      <c r="C42" t="s">
        <v>8</v>
      </c>
      <c r="D42" s="3">
        <v>5</v>
      </c>
      <c r="E42" s="3" t="s">
        <v>15</v>
      </c>
      <c r="F42" t="str">
        <f>CONCATENATE(B42,"-",C42,"-",D42,E42)</f>
        <v>ABLA-L-5H</v>
      </c>
      <c r="G42" s="15">
        <v>926</v>
      </c>
      <c r="H42" s="3">
        <f>G42/100000 +37.47</f>
        <v>37.479259999999996</v>
      </c>
      <c r="I42" s="3">
        <v>854</v>
      </c>
      <c r="J42" s="3">
        <f>I42/100000 +108.15</f>
        <v>108.15854</v>
      </c>
      <c r="K42" s="3">
        <v>102</v>
      </c>
      <c r="L42" s="3">
        <f>3000+K42</f>
        <v>3102</v>
      </c>
      <c r="M42" s="3" t="s">
        <v>19</v>
      </c>
      <c r="N42" s="16">
        <v>5</v>
      </c>
      <c r="O42" s="15">
        <v>28.1</v>
      </c>
      <c r="P42" s="16">
        <v>0.9</v>
      </c>
      <c r="Q42" s="15">
        <v>10</v>
      </c>
      <c r="R42" s="3">
        <v>0</v>
      </c>
      <c r="S42" s="3">
        <v>0</v>
      </c>
      <c r="T42" s="3">
        <v>0</v>
      </c>
      <c r="U42" s="3">
        <v>0</v>
      </c>
      <c r="X42" s="3">
        <v>10</v>
      </c>
      <c r="Z42" s="3">
        <v>1</v>
      </c>
      <c r="AD42" s="3">
        <v>6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15">
        <v>0</v>
      </c>
      <c r="AN42" s="3">
        <v>0</v>
      </c>
      <c r="AO42" s="3">
        <v>0</v>
      </c>
      <c r="AP42" s="3">
        <v>0</v>
      </c>
      <c r="AQ42" s="3">
        <v>4</v>
      </c>
      <c r="AR42" s="3">
        <v>0</v>
      </c>
      <c r="AS42" s="3">
        <v>5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/>
      <c r="AZ42" s="3"/>
      <c r="BA42" s="15">
        <v>5</v>
      </c>
      <c r="BB42" s="3">
        <v>48.7</v>
      </c>
      <c r="BC42" s="3">
        <v>93</v>
      </c>
      <c r="BD42" s="3">
        <v>0</v>
      </c>
      <c r="BE42" s="3">
        <v>22</v>
      </c>
      <c r="BF42" s="3" t="s">
        <v>28</v>
      </c>
      <c r="BG42" s="1" t="s">
        <v>264</v>
      </c>
      <c r="BH42" s="3">
        <v>160</v>
      </c>
      <c r="BO42">
        <v>0</v>
      </c>
      <c r="BP42">
        <v>0</v>
      </c>
      <c r="BQ42">
        <v>0</v>
      </c>
      <c r="BR42">
        <v>0</v>
      </c>
      <c r="BT42" s="3">
        <v>5</v>
      </c>
      <c r="BU42" s="3">
        <v>4</v>
      </c>
      <c r="BV42" s="3">
        <v>1</v>
      </c>
      <c r="BW42" s="3">
        <v>1</v>
      </c>
      <c r="BX42" s="3">
        <v>0</v>
      </c>
      <c r="BY42" s="2">
        <v>4</v>
      </c>
      <c r="BZ42" s="3">
        <v>1</v>
      </c>
      <c r="CA42" s="3">
        <v>0</v>
      </c>
      <c r="CB42" s="3">
        <v>1</v>
      </c>
      <c r="CC42" s="3">
        <v>0</v>
      </c>
      <c r="CD42" s="3">
        <v>0</v>
      </c>
      <c r="CE42" s="1" t="s">
        <v>194</v>
      </c>
      <c r="CF42" s="37">
        <v>0</v>
      </c>
      <c r="CG42" s="3">
        <v>0</v>
      </c>
      <c r="CH42" s="3">
        <v>0</v>
      </c>
      <c r="CI42" s="3">
        <v>0</v>
      </c>
      <c r="CJ42" s="1" t="s">
        <v>194</v>
      </c>
    </row>
    <row r="43" spans="1:88" x14ac:dyDescent="0.25">
      <c r="A43" s="3" t="s">
        <v>5</v>
      </c>
      <c r="B43" t="s">
        <v>46</v>
      </c>
      <c r="C43" t="s">
        <v>8</v>
      </c>
      <c r="D43">
        <v>6</v>
      </c>
      <c r="E43" s="3" t="s">
        <v>8</v>
      </c>
      <c r="F43" t="str">
        <f>CONCATENATE(B43,"-",C43,"-",D43,E43)</f>
        <v>ABLA-L-6L</v>
      </c>
      <c r="G43" s="15">
        <v>309</v>
      </c>
      <c r="H43" s="3">
        <f>G43/100000 +37.47</f>
        <v>37.473089999999999</v>
      </c>
      <c r="I43" s="3">
        <v>238</v>
      </c>
      <c r="J43" s="3">
        <f>I43/100000 +108.15</f>
        <v>108.15238000000001</v>
      </c>
      <c r="K43" s="3">
        <v>81</v>
      </c>
      <c r="L43" s="3">
        <f>3000+K43</f>
        <v>3081</v>
      </c>
      <c r="M43" s="3" t="s">
        <v>16</v>
      </c>
      <c r="N43" s="16">
        <v>10</v>
      </c>
      <c r="O43" s="15">
        <v>50</v>
      </c>
      <c r="P43" s="16">
        <v>1.5</v>
      </c>
      <c r="Q43" s="15">
        <v>10</v>
      </c>
      <c r="R43" s="3">
        <v>0</v>
      </c>
      <c r="S43" s="3">
        <v>0</v>
      </c>
      <c r="T43" s="3">
        <v>0</v>
      </c>
      <c r="U43" s="3">
        <v>4</v>
      </c>
      <c r="V43" s="3">
        <v>0</v>
      </c>
      <c r="W43" s="3">
        <v>1</v>
      </c>
      <c r="X43" s="3">
        <v>3</v>
      </c>
      <c r="Y43" s="3">
        <v>0</v>
      </c>
      <c r="Z43" s="3">
        <v>2</v>
      </c>
      <c r="AD43" s="3">
        <v>4</v>
      </c>
      <c r="AL43" s="1"/>
      <c r="AM43" s="1"/>
      <c r="AO43" s="3">
        <v>0</v>
      </c>
      <c r="AQ43" s="3">
        <v>1</v>
      </c>
      <c r="AS43" s="3">
        <v>0</v>
      </c>
      <c r="AX43" s="1"/>
      <c r="BA43" s="15">
        <v>1</v>
      </c>
      <c r="BB43" s="3">
        <v>6.4</v>
      </c>
      <c r="BC43" s="3">
        <v>80.5</v>
      </c>
      <c r="BD43" s="3">
        <v>-5.6</v>
      </c>
      <c r="BE43" s="3">
        <v>29</v>
      </c>
      <c r="BF43" s="3" t="s">
        <v>28</v>
      </c>
      <c r="BH43" s="3">
        <v>336</v>
      </c>
      <c r="BI43" s="16">
        <f>BH43+1</f>
        <v>337</v>
      </c>
      <c r="BO43">
        <v>63</v>
      </c>
      <c r="BP43">
        <v>46</v>
      </c>
      <c r="BQ43">
        <v>13</v>
      </c>
      <c r="BR43">
        <v>2</v>
      </c>
      <c r="BS43" s="2" t="s">
        <v>273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2" t="s">
        <v>194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 t="s">
        <v>194</v>
      </c>
      <c r="CF43" s="37">
        <v>0</v>
      </c>
      <c r="CG43" s="3">
        <v>0</v>
      </c>
      <c r="CH43" s="3">
        <v>0</v>
      </c>
      <c r="CI43" s="3">
        <v>0</v>
      </c>
      <c r="CJ43" s="1" t="s">
        <v>194</v>
      </c>
    </row>
    <row r="44" spans="1:88" x14ac:dyDescent="0.25">
      <c r="A44" s="3" t="s">
        <v>5</v>
      </c>
      <c r="B44" t="s">
        <v>46</v>
      </c>
      <c r="C44" t="s">
        <v>8</v>
      </c>
      <c r="D44">
        <v>6</v>
      </c>
      <c r="E44" s="3" t="s">
        <v>15</v>
      </c>
      <c r="F44" t="str">
        <f>CONCATENATE(B44,"-",C44,"-",D44,E44)</f>
        <v>ABLA-L-6H</v>
      </c>
      <c r="G44" s="15">
        <v>310</v>
      </c>
      <c r="H44" s="3">
        <f>G44/100000 +37.47</f>
        <v>37.473100000000002</v>
      </c>
      <c r="I44" s="3">
        <v>221</v>
      </c>
      <c r="J44" s="3">
        <f>I44/100000 +108.15</f>
        <v>108.15221000000001</v>
      </c>
      <c r="K44" s="3">
        <v>75</v>
      </c>
      <c r="L44" s="3">
        <f>3000+K44</f>
        <v>3075</v>
      </c>
      <c r="M44" s="3" t="s">
        <v>16</v>
      </c>
      <c r="N44" s="16">
        <v>10</v>
      </c>
      <c r="O44" s="15">
        <v>58.5</v>
      </c>
      <c r="P44" s="16">
        <v>2</v>
      </c>
      <c r="Q44" s="15">
        <v>10</v>
      </c>
      <c r="R44" s="3">
        <v>0</v>
      </c>
      <c r="S44" s="3">
        <v>0</v>
      </c>
      <c r="T44" s="3">
        <v>0</v>
      </c>
      <c r="U44" s="3">
        <v>7</v>
      </c>
      <c r="V44" s="3">
        <v>0</v>
      </c>
      <c r="W44" s="3">
        <v>1</v>
      </c>
      <c r="X44" s="3">
        <v>3</v>
      </c>
      <c r="Y44" s="3">
        <v>0</v>
      </c>
      <c r="Z44" s="3">
        <v>1</v>
      </c>
      <c r="AD44" s="3">
        <v>4</v>
      </c>
      <c r="AL44" s="1"/>
      <c r="AO44" s="3">
        <v>2</v>
      </c>
      <c r="AQ44" s="3">
        <v>0</v>
      </c>
      <c r="AS44" s="3">
        <v>6</v>
      </c>
      <c r="BA44" s="15">
        <v>3</v>
      </c>
      <c r="BB44" s="3">
        <v>24.2</v>
      </c>
      <c r="BC44" s="3">
        <v>83.3</v>
      </c>
      <c r="BD44" s="3">
        <v>-8.1</v>
      </c>
      <c r="BE44" s="3">
        <v>31</v>
      </c>
      <c r="BF44" s="3" t="s">
        <v>28</v>
      </c>
      <c r="BH44" s="3">
        <v>338</v>
      </c>
      <c r="BI44" s="16">
        <f>BH44+1</f>
        <v>339</v>
      </c>
      <c r="BO44">
        <v>51</v>
      </c>
      <c r="BP44">
        <v>33</v>
      </c>
      <c r="BQ44">
        <v>2</v>
      </c>
      <c r="BR44">
        <v>0</v>
      </c>
      <c r="BS44" s="2" t="s">
        <v>274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2" t="s">
        <v>194</v>
      </c>
      <c r="BZ44" s="3">
        <v>2</v>
      </c>
      <c r="CA44" s="3">
        <v>0</v>
      </c>
      <c r="CB44" s="3">
        <v>0</v>
      </c>
      <c r="CC44" s="3">
        <v>0</v>
      </c>
      <c r="CD44" s="3">
        <v>0</v>
      </c>
      <c r="CE44" s="3" t="s">
        <v>194</v>
      </c>
      <c r="CF44" s="37">
        <v>0</v>
      </c>
      <c r="CG44" s="3">
        <v>0</v>
      </c>
      <c r="CH44" s="3">
        <v>0</v>
      </c>
      <c r="CI44" s="3">
        <v>0</v>
      </c>
      <c r="CJ44" s="1" t="s">
        <v>194</v>
      </c>
    </row>
    <row r="45" spans="1:88" x14ac:dyDescent="0.25">
      <c r="A45" s="3" t="s">
        <v>5</v>
      </c>
      <c r="B45" t="s">
        <v>46</v>
      </c>
      <c r="C45" t="s">
        <v>8</v>
      </c>
      <c r="D45">
        <v>7</v>
      </c>
      <c r="E45" s="3" t="s">
        <v>8</v>
      </c>
      <c r="F45" t="str">
        <f>CONCATENATE(B45,"-",C45,"-",D45,E45)</f>
        <v>ABLA-L-7L</v>
      </c>
      <c r="G45" s="15">
        <v>392</v>
      </c>
      <c r="H45" s="3">
        <f>G45/100000 +37.47</f>
        <v>37.47392</v>
      </c>
      <c r="I45" s="3">
        <v>141</v>
      </c>
      <c r="J45" s="3">
        <f>I45/100000 +108.15</f>
        <v>108.15141000000001</v>
      </c>
      <c r="K45" s="3">
        <v>100</v>
      </c>
      <c r="L45" s="3">
        <f>3000+K45</f>
        <v>3100</v>
      </c>
      <c r="M45" s="3" t="s">
        <v>16</v>
      </c>
      <c r="N45" s="16">
        <v>5</v>
      </c>
      <c r="O45" s="15">
        <v>40.1</v>
      </c>
      <c r="P45" s="16">
        <v>1.6</v>
      </c>
      <c r="Q45" s="15">
        <v>10</v>
      </c>
      <c r="R45" s="3">
        <v>0</v>
      </c>
      <c r="S45" s="3">
        <v>0</v>
      </c>
      <c r="T45" s="3">
        <v>0</v>
      </c>
      <c r="U45" s="3">
        <v>13</v>
      </c>
      <c r="X45" s="3">
        <v>0</v>
      </c>
      <c r="AD45" s="3">
        <v>1</v>
      </c>
      <c r="AL45" s="1"/>
      <c r="AO45" s="3">
        <v>6</v>
      </c>
      <c r="AQ45" s="3">
        <v>0</v>
      </c>
      <c r="AS45" s="3">
        <v>1</v>
      </c>
      <c r="BA45" s="15">
        <v>4</v>
      </c>
      <c r="BB45" s="3">
        <v>0.9</v>
      </c>
      <c r="BC45" s="3">
        <v>70.2</v>
      </c>
      <c r="BD45" s="3">
        <v>0.9</v>
      </c>
      <c r="BE45" s="3">
        <v>30</v>
      </c>
      <c r="BF45" s="3" t="s">
        <v>28</v>
      </c>
      <c r="BH45" s="3">
        <v>344</v>
      </c>
      <c r="BI45" s="16">
        <f>BH45+1</f>
        <v>345</v>
      </c>
      <c r="BO45">
        <v>26</v>
      </c>
      <c r="BP45">
        <v>26</v>
      </c>
      <c r="BQ45">
        <v>6</v>
      </c>
      <c r="BR45">
        <v>7</v>
      </c>
      <c r="BS45" s="2" t="s">
        <v>276</v>
      </c>
      <c r="BT45" s="3">
        <v>0</v>
      </c>
      <c r="BU45" s="3">
        <v>2</v>
      </c>
      <c r="BV45" s="3">
        <v>1</v>
      </c>
      <c r="BW45" s="3">
        <v>0</v>
      </c>
      <c r="BX45" s="3">
        <v>0</v>
      </c>
      <c r="BY45" s="2" t="s">
        <v>194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 t="s">
        <v>194</v>
      </c>
      <c r="CF45" s="37">
        <v>0</v>
      </c>
      <c r="CG45" s="3">
        <v>0</v>
      </c>
      <c r="CH45" s="3">
        <v>0</v>
      </c>
      <c r="CI45" s="3">
        <v>0</v>
      </c>
      <c r="CJ45" s="1" t="s">
        <v>194</v>
      </c>
    </row>
    <row r="46" spans="1:88" x14ac:dyDescent="0.25">
      <c r="A46" s="3" t="s">
        <v>5</v>
      </c>
      <c r="B46" t="s">
        <v>46</v>
      </c>
      <c r="C46" t="s">
        <v>8</v>
      </c>
      <c r="D46">
        <v>7</v>
      </c>
      <c r="E46" s="3" t="s">
        <v>15</v>
      </c>
      <c r="F46" t="str">
        <f>CONCATENATE(B46,"-",C46,"-",D46,E46)</f>
        <v>ABLA-L-7H</v>
      </c>
      <c r="G46" s="15">
        <v>358</v>
      </c>
      <c r="H46" s="3">
        <f>G46/100000 +37.47</f>
        <v>37.473579999999998</v>
      </c>
      <c r="I46" s="3">
        <v>178</v>
      </c>
      <c r="J46" s="3">
        <f>I46/100000 +108.15</f>
        <v>108.15178</v>
      </c>
      <c r="K46" s="3">
        <v>95</v>
      </c>
      <c r="L46" s="3">
        <f>3000+K46</f>
        <v>3095</v>
      </c>
      <c r="M46" s="3" t="s">
        <v>16</v>
      </c>
      <c r="N46" s="16">
        <v>5</v>
      </c>
      <c r="O46" s="15">
        <v>33.200000000000003</v>
      </c>
      <c r="P46" s="16">
        <v>1</v>
      </c>
      <c r="Q46" s="15">
        <v>10</v>
      </c>
      <c r="R46" s="3">
        <v>0</v>
      </c>
      <c r="S46" s="3">
        <v>0</v>
      </c>
      <c r="T46" s="3">
        <v>0</v>
      </c>
      <c r="U46" s="3">
        <v>11</v>
      </c>
      <c r="X46" s="3">
        <v>11</v>
      </c>
      <c r="AD46" s="3">
        <v>2</v>
      </c>
      <c r="AL46" s="1"/>
      <c r="AO46" s="3">
        <v>8</v>
      </c>
      <c r="AQ46" s="3">
        <v>4</v>
      </c>
      <c r="AS46" s="3">
        <v>0</v>
      </c>
      <c r="BA46" s="15">
        <v>6</v>
      </c>
      <c r="BB46" s="3">
        <v>33.299999999999997</v>
      </c>
      <c r="BC46" s="3">
        <v>79.099999999999994</v>
      </c>
      <c r="BD46" s="3">
        <v>-6.8</v>
      </c>
      <c r="BE46" s="3">
        <v>23</v>
      </c>
      <c r="BF46" s="3" t="s">
        <v>28</v>
      </c>
      <c r="BH46" s="3">
        <v>346</v>
      </c>
      <c r="BI46" s="16">
        <f>BH46+1</f>
        <v>347</v>
      </c>
      <c r="BO46">
        <v>13</v>
      </c>
      <c r="BP46">
        <v>4</v>
      </c>
      <c r="BQ46">
        <v>0</v>
      </c>
      <c r="BR46">
        <v>0</v>
      </c>
      <c r="BS46" s="2" t="s">
        <v>277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2" t="s">
        <v>194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 t="s">
        <v>194</v>
      </c>
      <c r="CF46" s="37">
        <v>0</v>
      </c>
      <c r="CG46" s="3">
        <v>0</v>
      </c>
      <c r="CH46" s="3">
        <v>0</v>
      </c>
      <c r="CI46" s="3">
        <v>0</v>
      </c>
      <c r="CJ46" s="1" t="s">
        <v>194</v>
      </c>
    </row>
    <row r="47" spans="1:88" x14ac:dyDescent="0.25">
      <c r="A47" s="3" t="s">
        <v>5</v>
      </c>
      <c r="B47" t="s">
        <v>46</v>
      </c>
      <c r="C47" t="s">
        <v>8</v>
      </c>
      <c r="D47">
        <v>8</v>
      </c>
      <c r="E47" s="3" t="s">
        <v>8</v>
      </c>
      <c r="F47" t="str">
        <f>CONCATENATE(B47,"-",C47,"-",D47,E47)</f>
        <v>ABLA-L-8L</v>
      </c>
      <c r="G47" s="15">
        <v>415</v>
      </c>
      <c r="H47" s="3">
        <f>G47/100000 +37.47</f>
        <v>37.474150000000002</v>
      </c>
      <c r="I47" s="3">
        <v>210</v>
      </c>
      <c r="J47" s="3">
        <f>I47/100000 +108.15</f>
        <v>108.1521</v>
      </c>
      <c r="K47" s="3">
        <v>90</v>
      </c>
      <c r="L47" s="3">
        <f>3000+K47</f>
        <v>3090</v>
      </c>
      <c r="M47" s="3" t="s">
        <v>16</v>
      </c>
      <c r="N47" s="16">
        <v>5</v>
      </c>
      <c r="O47" s="15">
        <v>29.2</v>
      </c>
      <c r="P47" s="16">
        <v>1</v>
      </c>
      <c r="Q47" s="15">
        <v>10</v>
      </c>
      <c r="R47" s="3">
        <v>0</v>
      </c>
      <c r="S47" s="3">
        <v>0</v>
      </c>
      <c r="T47" s="3">
        <v>0</v>
      </c>
      <c r="U47" s="3">
        <v>5</v>
      </c>
      <c r="X47" s="3">
        <v>4</v>
      </c>
      <c r="AD47" s="3">
        <v>6</v>
      </c>
      <c r="AL47" s="1"/>
      <c r="AO47" s="3">
        <v>0</v>
      </c>
      <c r="AQ47" s="3">
        <v>0</v>
      </c>
      <c r="AS47" s="3">
        <v>2</v>
      </c>
      <c r="BA47" s="15">
        <v>2</v>
      </c>
      <c r="BB47" s="3">
        <v>17.899999999999999</v>
      </c>
      <c r="BC47" s="3">
        <v>78.400000000000006</v>
      </c>
      <c r="BD47" s="3">
        <v>-9.9</v>
      </c>
      <c r="BE47" s="3">
        <v>17</v>
      </c>
      <c r="BF47" s="3" t="s">
        <v>28</v>
      </c>
      <c r="BH47" s="3">
        <v>348</v>
      </c>
      <c r="BI47" s="16">
        <f>BH47+1</f>
        <v>349</v>
      </c>
      <c r="BO47">
        <v>35</v>
      </c>
      <c r="BP47">
        <v>23</v>
      </c>
      <c r="BQ47">
        <v>0</v>
      </c>
      <c r="BR47">
        <v>0</v>
      </c>
      <c r="BS47" s="2" t="s">
        <v>278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2" t="s">
        <v>194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1" t="s">
        <v>194</v>
      </c>
      <c r="CF47" s="37">
        <v>0</v>
      </c>
      <c r="CG47" s="3">
        <v>0</v>
      </c>
      <c r="CH47" s="3">
        <v>0</v>
      </c>
      <c r="CI47" s="3">
        <v>0</v>
      </c>
      <c r="CJ47" s="1" t="s">
        <v>194</v>
      </c>
    </row>
    <row r="48" spans="1:88" x14ac:dyDescent="0.25">
      <c r="A48" s="3" t="s">
        <v>5</v>
      </c>
      <c r="B48" t="s">
        <v>46</v>
      </c>
      <c r="C48" t="s">
        <v>8</v>
      </c>
      <c r="D48">
        <v>8</v>
      </c>
      <c r="E48" s="3" t="s">
        <v>15</v>
      </c>
      <c r="F48" t="str">
        <f>CONCATENATE(B48,"-",C48,"-",D48,E48)</f>
        <v>ABLA-L-8H</v>
      </c>
      <c r="G48" s="15">
        <v>407</v>
      </c>
      <c r="H48" s="3">
        <f>G48/100000 +37.47</f>
        <v>37.474069999999998</v>
      </c>
      <c r="I48" s="3">
        <v>222</v>
      </c>
      <c r="J48" s="3">
        <f>I48/100000 +108.15</f>
        <v>108.15222</v>
      </c>
      <c r="K48" s="3">
        <v>86</v>
      </c>
      <c r="L48" s="3">
        <f>3000+K48</f>
        <v>3086</v>
      </c>
      <c r="M48" s="3" t="s">
        <v>16</v>
      </c>
      <c r="N48" s="16">
        <v>10</v>
      </c>
      <c r="O48" s="15">
        <v>30</v>
      </c>
      <c r="P48" s="16">
        <v>1</v>
      </c>
      <c r="Q48" s="15">
        <v>10</v>
      </c>
      <c r="R48" s="3">
        <v>0</v>
      </c>
      <c r="S48" s="3">
        <v>0</v>
      </c>
      <c r="T48" s="3">
        <v>0</v>
      </c>
      <c r="U48" s="3">
        <v>6</v>
      </c>
      <c r="X48" s="3">
        <v>7</v>
      </c>
      <c r="AD48" s="3">
        <v>8</v>
      </c>
      <c r="AL48" s="1"/>
      <c r="AO48" s="3">
        <v>2</v>
      </c>
      <c r="AQ48" s="3">
        <v>5</v>
      </c>
      <c r="AS48" s="3">
        <v>5</v>
      </c>
      <c r="BA48" s="15">
        <v>3</v>
      </c>
      <c r="BB48" s="3">
        <v>54.5</v>
      </c>
      <c r="BC48" s="3">
        <v>100</v>
      </c>
      <c r="BD48" s="3">
        <v>-11.7</v>
      </c>
      <c r="BE48" s="3">
        <v>17</v>
      </c>
      <c r="BF48" s="3" t="s">
        <v>28</v>
      </c>
      <c r="BH48" s="3">
        <v>350</v>
      </c>
      <c r="BI48" s="16">
        <f>BH48+1</f>
        <v>351</v>
      </c>
      <c r="BO48">
        <v>10</v>
      </c>
      <c r="BP48">
        <v>1</v>
      </c>
      <c r="BQ48">
        <v>0</v>
      </c>
      <c r="BR48">
        <v>0</v>
      </c>
      <c r="BS48" s="2" t="s">
        <v>194</v>
      </c>
      <c r="BT48" s="3">
        <v>1</v>
      </c>
      <c r="BU48" s="3">
        <v>3</v>
      </c>
      <c r="BV48" s="3">
        <v>1</v>
      </c>
      <c r="BW48" s="3">
        <v>0</v>
      </c>
      <c r="BX48" s="3">
        <v>0</v>
      </c>
      <c r="BY48" s="2" t="s">
        <v>194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4" t="s">
        <v>194</v>
      </c>
      <c r="CF48" s="37">
        <v>0</v>
      </c>
      <c r="CG48" s="3">
        <v>0</v>
      </c>
      <c r="CH48" s="3">
        <v>0</v>
      </c>
      <c r="CI48" s="3">
        <v>0</v>
      </c>
      <c r="CJ48" s="1" t="s">
        <v>194</v>
      </c>
    </row>
    <row r="49" spans="1:88" x14ac:dyDescent="0.25">
      <c r="A49" s="3" t="s">
        <v>5</v>
      </c>
      <c r="B49" t="s">
        <v>46</v>
      </c>
      <c r="C49" t="s">
        <v>8</v>
      </c>
      <c r="D49">
        <v>9</v>
      </c>
      <c r="E49" s="3" t="s">
        <v>8</v>
      </c>
      <c r="F49" t="str">
        <f>CONCATENATE(B49,"-",C49,"-",D49,E49)</f>
        <v>ABLA-L-9L</v>
      </c>
      <c r="H49" s="3"/>
      <c r="Q49" s="15">
        <v>10</v>
      </c>
      <c r="R49" s="3">
        <v>0</v>
      </c>
      <c r="S49" s="3">
        <v>0</v>
      </c>
      <c r="T49" s="3">
        <v>0</v>
      </c>
      <c r="AL49" s="1"/>
      <c r="BH49" s="3">
        <v>356</v>
      </c>
      <c r="BI49" s="16">
        <f>BH49+1</f>
        <v>357</v>
      </c>
      <c r="CF49" s="37">
        <v>0</v>
      </c>
      <c r="CG49" s="3">
        <v>0</v>
      </c>
      <c r="CH49" s="3">
        <v>0</v>
      </c>
      <c r="CI49" s="3">
        <v>0</v>
      </c>
      <c r="CJ49" s="1" t="s">
        <v>194</v>
      </c>
    </row>
    <row r="50" spans="1:88" x14ac:dyDescent="0.25">
      <c r="A50" s="3" t="s">
        <v>5</v>
      </c>
      <c r="B50" t="s">
        <v>46</v>
      </c>
      <c r="C50" t="s">
        <v>8</v>
      </c>
      <c r="D50">
        <v>9</v>
      </c>
      <c r="E50" s="3" t="s">
        <v>15</v>
      </c>
      <c r="F50" t="str">
        <f>CONCATENATE(B50,"-",C50,"-",D50,E50)</f>
        <v>ABLA-L-9H</v>
      </c>
      <c r="H50" s="3"/>
      <c r="Q50" s="15">
        <v>10</v>
      </c>
      <c r="R50" s="3">
        <v>0</v>
      </c>
      <c r="S50" s="3">
        <v>0</v>
      </c>
      <c r="T50" s="3">
        <v>0</v>
      </c>
      <c r="AL50" s="1"/>
      <c r="BH50" s="3">
        <v>358</v>
      </c>
      <c r="BI50" s="16">
        <f>BH50+1</f>
        <v>359</v>
      </c>
      <c r="CF50" s="37">
        <v>0</v>
      </c>
      <c r="CG50" s="3">
        <v>0</v>
      </c>
      <c r="CH50" s="3">
        <v>0</v>
      </c>
      <c r="CI50" s="3">
        <v>0</v>
      </c>
      <c r="CJ50" s="1" t="s">
        <v>194</v>
      </c>
    </row>
    <row r="51" spans="1:88" x14ac:dyDescent="0.25">
      <c r="A51" s="3" t="s">
        <v>5</v>
      </c>
      <c r="B51" t="s">
        <v>46</v>
      </c>
      <c r="C51" t="s">
        <v>8</v>
      </c>
      <c r="D51">
        <v>10</v>
      </c>
      <c r="E51" s="3" t="s">
        <v>15</v>
      </c>
      <c r="F51" t="str">
        <f>CONCATENATE(B51,"-",C51,"-",D51,E51)</f>
        <v>ABLA-L-10H</v>
      </c>
      <c r="G51" s="15">
        <v>755</v>
      </c>
      <c r="H51" s="3">
        <f>G51/100000 +37.48</f>
        <v>37.487549999999999</v>
      </c>
      <c r="I51" s="3">
        <v>793</v>
      </c>
      <c r="J51" s="3">
        <f>I51/100000 +108.16</f>
        <v>108.16793</v>
      </c>
      <c r="K51" s="3">
        <v>109</v>
      </c>
      <c r="L51" s="3">
        <f>3000+K51</f>
        <v>3109</v>
      </c>
      <c r="M51" s="3" t="s">
        <v>20</v>
      </c>
      <c r="N51" s="16">
        <v>5</v>
      </c>
      <c r="O51" s="15">
        <v>44.2</v>
      </c>
      <c r="P51" s="16">
        <v>1.5</v>
      </c>
      <c r="Q51" s="15">
        <v>10</v>
      </c>
      <c r="R51" s="3">
        <v>0</v>
      </c>
      <c r="S51" s="3">
        <v>0</v>
      </c>
      <c r="T51" s="3">
        <v>0</v>
      </c>
      <c r="U51" s="3">
        <v>5</v>
      </c>
      <c r="V51" s="3">
        <v>0</v>
      </c>
      <c r="W51" s="3">
        <v>1</v>
      </c>
      <c r="X51" s="3">
        <v>3</v>
      </c>
      <c r="Y51" s="3">
        <v>0</v>
      </c>
      <c r="Z51" s="3">
        <v>0</v>
      </c>
      <c r="AD51" s="3">
        <v>16</v>
      </c>
      <c r="AE51" s="1">
        <v>0</v>
      </c>
      <c r="AF51" s="1">
        <v>0</v>
      </c>
      <c r="AL51" s="1"/>
      <c r="AO51" s="1">
        <v>5</v>
      </c>
      <c r="AP51" s="1">
        <v>1</v>
      </c>
      <c r="AQ51" s="1">
        <v>0</v>
      </c>
      <c r="AR51" s="3">
        <v>0</v>
      </c>
      <c r="AS51" s="3">
        <v>21</v>
      </c>
      <c r="AT51" s="3">
        <v>0</v>
      </c>
      <c r="BA51" s="15">
        <v>5</v>
      </c>
      <c r="BB51" s="3">
        <v>40.9</v>
      </c>
      <c r="BC51" s="3">
        <v>89.6</v>
      </c>
      <c r="BD51" s="3">
        <v>-0.9</v>
      </c>
      <c r="BE51" s="3">
        <v>26</v>
      </c>
      <c r="BF51" s="3" t="s">
        <v>28</v>
      </c>
      <c r="BH51" s="3">
        <v>462</v>
      </c>
      <c r="BI51" s="16">
        <f>BH51+1</f>
        <v>463</v>
      </c>
      <c r="BO51">
        <v>0</v>
      </c>
      <c r="BP51">
        <v>0</v>
      </c>
      <c r="BQ51">
        <v>0</v>
      </c>
      <c r="BR51">
        <v>0</v>
      </c>
      <c r="BS51" s="2" t="s">
        <v>194</v>
      </c>
      <c r="BT51" s="3">
        <v>3</v>
      </c>
      <c r="BU51" s="3">
        <v>8</v>
      </c>
      <c r="BV51" s="3">
        <v>20</v>
      </c>
      <c r="BW51" s="3">
        <v>17</v>
      </c>
      <c r="BX51">
        <v>0</v>
      </c>
      <c r="BY51" s="2" t="s">
        <v>270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4" t="s">
        <v>194</v>
      </c>
      <c r="CF51" s="37">
        <v>0</v>
      </c>
      <c r="CG51" s="3">
        <v>0</v>
      </c>
      <c r="CH51" s="3">
        <v>0</v>
      </c>
      <c r="CI51" s="3">
        <v>0</v>
      </c>
      <c r="CJ51" s="1" t="s">
        <v>194</v>
      </c>
    </row>
    <row r="52" spans="1:88" s="30" customFormat="1" x14ac:dyDescent="0.25">
      <c r="A52" s="33" t="s">
        <v>5</v>
      </c>
      <c r="B52" s="30" t="s">
        <v>46</v>
      </c>
      <c r="C52" s="30" t="s">
        <v>8</v>
      </c>
      <c r="D52" s="30">
        <v>10</v>
      </c>
      <c r="E52" s="33" t="s">
        <v>8</v>
      </c>
      <c r="F52" s="30" t="str">
        <f>CONCATENATE(B52,"-",C52,"-",D52,E52)</f>
        <v>ABLA-L-10L</v>
      </c>
      <c r="G52" s="31">
        <v>755</v>
      </c>
      <c r="H52" s="33">
        <f>G52/100000 +37.48</f>
        <v>37.487549999999999</v>
      </c>
      <c r="I52" s="33">
        <v>811</v>
      </c>
      <c r="J52" s="33">
        <f>I52/100000 +108.16</f>
        <v>108.16811</v>
      </c>
      <c r="K52" s="33">
        <v>111</v>
      </c>
      <c r="L52" s="33">
        <f>3000+K52</f>
        <v>3111</v>
      </c>
      <c r="M52" s="33" t="s">
        <v>20</v>
      </c>
      <c r="N52" s="32">
        <v>5</v>
      </c>
      <c r="O52" s="31">
        <v>46.7</v>
      </c>
      <c r="P52" s="32">
        <v>1.5</v>
      </c>
      <c r="Q52" s="15">
        <v>10</v>
      </c>
      <c r="R52" s="33">
        <v>0</v>
      </c>
      <c r="S52" s="33">
        <v>0</v>
      </c>
      <c r="T52" s="33">
        <v>0</v>
      </c>
      <c r="U52" s="33">
        <v>5</v>
      </c>
      <c r="V52" s="33">
        <v>0</v>
      </c>
      <c r="W52" s="33">
        <v>0</v>
      </c>
      <c r="X52" s="33">
        <v>4</v>
      </c>
      <c r="Y52" s="33">
        <v>0</v>
      </c>
      <c r="Z52" s="33">
        <v>0</v>
      </c>
      <c r="AD52" s="33">
        <v>11</v>
      </c>
      <c r="AE52" s="30">
        <v>0</v>
      </c>
      <c r="AF52" s="30">
        <v>0</v>
      </c>
      <c r="AM52" s="15"/>
      <c r="AO52" s="30">
        <v>0</v>
      </c>
      <c r="AP52" s="30">
        <v>0</v>
      </c>
      <c r="AQ52" s="30">
        <v>3</v>
      </c>
      <c r="AR52" s="33">
        <v>0</v>
      </c>
      <c r="AS52" s="33">
        <v>3</v>
      </c>
      <c r="AT52" s="33">
        <v>0</v>
      </c>
      <c r="AX52" s="16"/>
      <c r="AY52" s="1"/>
      <c r="AZ52" s="1"/>
      <c r="BA52" s="31">
        <v>2</v>
      </c>
      <c r="BB52" s="33">
        <v>25.8</v>
      </c>
      <c r="BC52" s="33">
        <v>93.3</v>
      </c>
      <c r="BD52" s="33">
        <v>-1</v>
      </c>
      <c r="BE52" s="33">
        <v>21</v>
      </c>
      <c r="BF52" s="33" t="s">
        <v>28</v>
      </c>
      <c r="BH52" s="33">
        <v>464</v>
      </c>
      <c r="BI52" s="32">
        <f>BH52+1</f>
        <v>465</v>
      </c>
      <c r="BN52" s="34"/>
      <c r="BO52" s="30">
        <v>10</v>
      </c>
      <c r="BP52" s="30">
        <v>7</v>
      </c>
      <c r="BQ52" s="30">
        <v>0</v>
      </c>
      <c r="BR52" s="30">
        <v>0</v>
      </c>
      <c r="BS52" s="34" t="s">
        <v>194</v>
      </c>
      <c r="BT52" s="36">
        <v>5</v>
      </c>
      <c r="BU52" s="33">
        <v>7</v>
      </c>
      <c r="BV52" s="33">
        <v>8</v>
      </c>
      <c r="BW52" s="33">
        <v>7</v>
      </c>
      <c r="BX52" s="33">
        <v>0</v>
      </c>
      <c r="BY52" s="34" t="s">
        <v>194</v>
      </c>
      <c r="BZ52" s="52">
        <v>3</v>
      </c>
      <c r="CA52" s="53">
        <v>2</v>
      </c>
      <c r="CB52" s="53">
        <v>0</v>
      </c>
      <c r="CC52" s="53">
        <v>0</v>
      </c>
      <c r="CD52" s="53">
        <v>0</v>
      </c>
      <c r="CE52" s="45">
        <v>2</v>
      </c>
      <c r="CF52" s="36">
        <v>0</v>
      </c>
      <c r="CG52" s="33">
        <v>0</v>
      </c>
      <c r="CH52" s="33">
        <v>0</v>
      </c>
      <c r="CI52" s="33">
        <v>0</v>
      </c>
      <c r="CJ52" s="30" t="s">
        <v>194</v>
      </c>
    </row>
    <row r="53" spans="1:88" x14ac:dyDescent="0.25">
      <c r="A53" s="3" t="s">
        <v>5</v>
      </c>
      <c r="B53" t="s">
        <v>46</v>
      </c>
      <c r="C53" t="s">
        <v>8</v>
      </c>
      <c r="D53">
        <v>11</v>
      </c>
      <c r="E53" s="3" t="s">
        <v>8</v>
      </c>
      <c r="F53" t="str">
        <f>CONCATENATE(B53,"-",C53,"-",D53,E53)</f>
        <v>ABLA-L-11L</v>
      </c>
      <c r="G53" s="15">
        <v>987</v>
      </c>
      <c r="H53" s="3">
        <f>G53/100000 +37.48</f>
        <v>37.489869999999996</v>
      </c>
      <c r="I53" s="3">
        <v>926</v>
      </c>
      <c r="J53" s="3">
        <f>I53/100000 +108.16</f>
        <v>108.16925999999999</v>
      </c>
      <c r="K53" s="3">
        <v>109</v>
      </c>
      <c r="L53" s="3">
        <f>3000+K53</f>
        <v>3109</v>
      </c>
      <c r="M53" s="3" t="s">
        <v>20</v>
      </c>
      <c r="N53" s="16">
        <v>5</v>
      </c>
      <c r="O53" s="15">
        <v>46.4</v>
      </c>
      <c r="P53" s="16">
        <v>1.5</v>
      </c>
      <c r="Q53" s="15">
        <v>10</v>
      </c>
      <c r="R53" s="3">
        <v>0</v>
      </c>
      <c r="S53" s="3">
        <v>0</v>
      </c>
      <c r="T53" s="3">
        <v>0</v>
      </c>
      <c r="U53" s="3">
        <v>8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D53" s="3">
        <v>10</v>
      </c>
      <c r="AE53" s="3">
        <v>0</v>
      </c>
      <c r="AF53" s="3">
        <v>1</v>
      </c>
      <c r="AL53" s="1"/>
      <c r="AO53" s="3">
        <v>5</v>
      </c>
      <c r="AP53" s="1">
        <v>0</v>
      </c>
      <c r="AQ53" s="3">
        <v>0</v>
      </c>
      <c r="AR53" s="3">
        <v>0</v>
      </c>
      <c r="AS53" s="3">
        <v>6</v>
      </c>
      <c r="AT53" s="3">
        <v>0</v>
      </c>
      <c r="AX53" s="1"/>
      <c r="BA53" s="15">
        <v>3</v>
      </c>
      <c r="BB53" s="3">
        <v>-4.9000000000000004</v>
      </c>
      <c r="BC53" s="3">
        <v>64.400000000000006</v>
      </c>
      <c r="BD53" s="3">
        <v>-11.1</v>
      </c>
      <c r="BE53" s="3">
        <v>26</v>
      </c>
      <c r="BF53" s="3" t="s">
        <v>28</v>
      </c>
      <c r="BH53" s="3">
        <v>474</v>
      </c>
      <c r="BI53" s="16">
        <f>BH53+1</f>
        <v>475</v>
      </c>
      <c r="BO53">
        <v>23</v>
      </c>
      <c r="BP53">
        <v>8</v>
      </c>
      <c r="BQ53">
        <v>2</v>
      </c>
      <c r="BR53">
        <v>3</v>
      </c>
      <c r="BS53" s="2" t="s">
        <v>194</v>
      </c>
      <c r="BT53" s="37">
        <v>1</v>
      </c>
      <c r="BU53" s="3">
        <v>0</v>
      </c>
      <c r="BV53" s="3">
        <v>2</v>
      </c>
      <c r="BW53" s="3">
        <v>3</v>
      </c>
      <c r="BX53" s="3">
        <v>0</v>
      </c>
      <c r="BY53" s="2" t="s">
        <v>194</v>
      </c>
      <c r="BZ53" s="45">
        <v>0</v>
      </c>
      <c r="CA53" s="45">
        <v>0</v>
      </c>
      <c r="CB53" s="45">
        <v>1</v>
      </c>
      <c r="CC53" s="45">
        <v>0</v>
      </c>
      <c r="CD53" s="45">
        <v>0</v>
      </c>
      <c r="CE53" s="45" t="s">
        <v>194</v>
      </c>
      <c r="CF53" s="37">
        <v>0</v>
      </c>
      <c r="CG53" s="3">
        <v>0</v>
      </c>
      <c r="CH53" s="3">
        <v>0</v>
      </c>
      <c r="CI53" s="3">
        <v>0</v>
      </c>
      <c r="CJ53" s="2" t="s">
        <v>194</v>
      </c>
    </row>
    <row r="54" spans="1:88" x14ac:dyDescent="0.25">
      <c r="A54" s="3" t="s">
        <v>5</v>
      </c>
      <c r="B54" t="s">
        <v>46</v>
      </c>
      <c r="C54" t="s">
        <v>8</v>
      </c>
      <c r="D54">
        <v>11</v>
      </c>
      <c r="E54" s="3" t="s">
        <v>15</v>
      </c>
      <c r="F54" t="str">
        <f>CONCATENATE(B54,"-",C54,"-",D54,E54)</f>
        <v>ABLA-L-11H</v>
      </c>
      <c r="G54" s="15">
        <v>922</v>
      </c>
      <c r="H54" s="3">
        <f>G54/100000 +37.48</f>
        <v>37.489219999999996</v>
      </c>
      <c r="I54" s="3">
        <v>915</v>
      </c>
      <c r="J54" s="3">
        <f>I54/100000 +108.16</f>
        <v>108.16915</v>
      </c>
      <c r="K54" s="3">
        <v>108</v>
      </c>
      <c r="L54" s="3">
        <f>3000+K54</f>
        <v>3108</v>
      </c>
      <c r="M54" s="3" t="s">
        <v>19</v>
      </c>
      <c r="N54" s="16">
        <v>15</v>
      </c>
      <c r="O54" s="15">
        <v>39.799999999999997</v>
      </c>
      <c r="P54" s="16">
        <v>1.2</v>
      </c>
      <c r="Q54" s="15">
        <v>10</v>
      </c>
      <c r="R54" s="3">
        <v>0</v>
      </c>
      <c r="S54" s="3">
        <v>0</v>
      </c>
      <c r="T54" s="3">
        <v>0</v>
      </c>
      <c r="U54" s="3">
        <v>4</v>
      </c>
      <c r="V54" s="3">
        <v>0</v>
      </c>
      <c r="W54" s="3">
        <v>0</v>
      </c>
      <c r="X54" s="3">
        <v>2</v>
      </c>
      <c r="Y54" s="3">
        <v>0</v>
      </c>
      <c r="Z54" s="3">
        <v>0</v>
      </c>
      <c r="AD54" s="3">
        <v>17</v>
      </c>
      <c r="AE54" s="3">
        <v>0</v>
      </c>
      <c r="AF54" s="3">
        <v>1</v>
      </c>
      <c r="AL54" s="1"/>
      <c r="AO54" s="3">
        <v>4</v>
      </c>
      <c r="AP54" s="1">
        <v>0</v>
      </c>
      <c r="AQ54" s="3">
        <v>0</v>
      </c>
      <c r="AR54" s="3">
        <v>0</v>
      </c>
      <c r="AS54" s="3">
        <v>13</v>
      </c>
      <c r="AT54" s="3">
        <v>0</v>
      </c>
      <c r="AX54" s="1"/>
      <c r="BA54" s="15">
        <v>5</v>
      </c>
      <c r="BB54" s="3">
        <v>29.8</v>
      </c>
      <c r="BC54" s="3">
        <v>83.9</v>
      </c>
      <c r="BD54" s="3">
        <v>0</v>
      </c>
      <c r="BE54" s="3">
        <v>20</v>
      </c>
      <c r="BF54" s="3" t="s">
        <v>28</v>
      </c>
      <c r="BH54" s="3">
        <v>476</v>
      </c>
      <c r="BI54" s="16">
        <f>BH54+1</f>
        <v>477</v>
      </c>
      <c r="BO54">
        <v>19</v>
      </c>
      <c r="BP54">
        <v>2</v>
      </c>
      <c r="BQ54">
        <v>0</v>
      </c>
      <c r="BR54">
        <v>3</v>
      </c>
      <c r="BS54" s="2" t="s">
        <v>194</v>
      </c>
      <c r="BT54" s="37">
        <v>2</v>
      </c>
      <c r="BU54" s="3">
        <v>4</v>
      </c>
      <c r="BV54" s="3">
        <v>4</v>
      </c>
      <c r="BW54" s="3">
        <v>1</v>
      </c>
      <c r="BX54" s="3">
        <v>0</v>
      </c>
      <c r="BY54" s="2" t="s">
        <v>194</v>
      </c>
      <c r="BZ54" s="45">
        <v>0</v>
      </c>
      <c r="CA54" s="45">
        <v>0</v>
      </c>
      <c r="CB54" s="45">
        <v>0</v>
      </c>
      <c r="CC54" s="45">
        <v>0</v>
      </c>
      <c r="CD54" s="45">
        <v>0</v>
      </c>
      <c r="CE54" s="45" t="s">
        <v>194</v>
      </c>
      <c r="CF54" s="37">
        <v>0</v>
      </c>
      <c r="CG54" s="3">
        <v>0</v>
      </c>
      <c r="CH54" s="3">
        <v>0</v>
      </c>
      <c r="CI54" s="3">
        <v>0</v>
      </c>
      <c r="CJ54" s="2" t="s">
        <v>194</v>
      </c>
    </row>
    <row r="55" spans="1:88" x14ac:dyDescent="0.25">
      <c r="A55" s="3" t="s">
        <v>5</v>
      </c>
      <c r="B55" t="s">
        <v>46</v>
      </c>
      <c r="C55" t="s">
        <v>8</v>
      </c>
      <c r="D55">
        <v>12</v>
      </c>
      <c r="E55" s="3" t="s">
        <v>15</v>
      </c>
      <c r="F55" t="str">
        <f>CONCATENATE(B55,"-",C55,"-",D55,E55)</f>
        <v>ABLA-L-12H</v>
      </c>
      <c r="G55" s="15">
        <v>1078</v>
      </c>
      <c r="H55" s="3">
        <f>G55/100000 +37.48</f>
        <v>37.490779999999994</v>
      </c>
      <c r="I55" s="3">
        <v>1015</v>
      </c>
      <c r="J55" s="3">
        <f>I55/100000 +108.16</f>
        <v>108.17014999999999</v>
      </c>
      <c r="K55" s="3">
        <v>112</v>
      </c>
      <c r="L55" s="3">
        <f>3000+K55</f>
        <v>3112</v>
      </c>
      <c r="M55" s="3" t="s">
        <v>19</v>
      </c>
      <c r="N55" s="16">
        <v>8</v>
      </c>
      <c r="O55" s="15">
        <v>49</v>
      </c>
      <c r="P55" s="16">
        <v>1.8</v>
      </c>
      <c r="Q55" s="15">
        <v>10</v>
      </c>
      <c r="R55" s="3">
        <v>0</v>
      </c>
      <c r="S55" s="3">
        <v>0</v>
      </c>
      <c r="T55" s="3">
        <v>0</v>
      </c>
      <c r="U55" s="3">
        <v>3</v>
      </c>
      <c r="V55" s="3">
        <v>0</v>
      </c>
      <c r="W55" s="3">
        <v>0</v>
      </c>
      <c r="X55" s="3">
        <v>4</v>
      </c>
      <c r="Y55" s="3">
        <v>0</v>
      </c>
      <c r="Z55" s="3">
        <v>0</v>
      </c>
      <c r="AD55" s="3">
        <v>14</v>
      </c>
      <c r="AE55" s="3">
        <v>0</v>
      </c>
      <c r="AF55" s="3">
        <v>0</v>
      </c>
      <c r="AL55" s="1"/>
      <c r="AO55" s="3">
        <v>1</v>
      </c>
      <c r="AP55" s="1">
        <v>0</v>
      </c>
      <c r="AQ55" s="3">
        <v>4</v>
      </c>
      <c r="AR55" s="3">
        <v>0</v>
      </c>
      <c r="AS55" s="3">
        <v>9</v>
      </c>
      <c r="AT55" s="3">
        <v>0</v>
      </c>
      <c r="AX55" s="1"/>
      <c r="BA55" s="15">
        <v>6</v>
      </c>
      <c r="BB55" s="1">
        <v>39.200000000000003</v>
      </c>
      <c r="BC55" s="3">
        <v>77.400000000000006</v>
      </c>
      <c r="BD55" s="3">
        <v>5.4</v>
      </c>
      <c r="BE55" s="3">
        <v>31</v>
      </c>
      <c r="BF55" s="3" t="s">
        <v>28</v>
      </c>
      <c r="BH55" s="3">
        <v>478</v>
      </c>
      <c r="BI55" s="16">
        <f>BH55+1</f>
        <v>479</v>
      </c>
      <c r="BO55">
        <v>1</v>
      </c>
      <c r="BP55">
        <v>0</v>
      </c>
      <c r="BQ55">
        <v>0</v>
      </c>
      <c r="BR55">
        <v>0</v>
      </c>
      <c r="BS55" s="2" t="s">
        <v>194</v>
      </c>
      <c r="BT55" s="37">
        <v>7</v>
      </c>
      <c r="BU55" s="3">
        <v>0</v>
      </c>
      <c r="BV55" s="3">
        <v>1</v>
      </c>
      <c r="BW55" s="3">
        <v>1</v>
      </c>
      <c r="BX55" s="3">
        <v>0</v>
      </c>
      <c r="BY55" s="2">
        <v>3</v>
      </c>
      <c r="BZ55" s="45">
        <v>1</v>
      </c>
      <c r="CA55" s="45">
        <v>0</v>
      </c>
      <c r="CB55" s="45">
        <v>1</v>
      </c>
      <c r="CC55" s="45">
        <v>2</v>
      </c>
      <c r="CD55" s="45">
        <v>0</v>
      </c>
      <c r="CE55" s="45" t="s">
        <v>194</v>
      </c>
      <c r="CF55" s="37">
        <v>0</v>
      </c>
      <c r="CG55" s="3">
        <v>0</v>
      </c>
      <c r="CH55" s="3">
        <v>0</v>
      </c>
      <c r="CI55" s="3">
        <v>0</v>
      </c>
      <c r="CJ55" s="2" t="s">
        <v>194</v>
      </c>
    </row>
    <row r="56" spans="1:88" x14ac:dyDescent="0.25">
      <c r="A56" s="3" t="s">
        <v>5</v>
      </c>
      <c r="B56" t="s">
        <v>46</v>
      </c>
      <c r="C56" t="s">
        <v>8</v>
      </c>
      <c r="D56">
        <v>12</v>
      </c>
      <c r="E56" s="3" t="s">
        <v>8</v>
      </c>
      <c r="F56" t="str">
        <f>CONCATENATE(B56,"-",C56,"-",D56,E56)</f>
        <v>ABLA-L-12L</v>
      </c>
      <c r="G56" s="15">
        <v>1075</v>
      </c>
      <c r="H56" s="3">
        <f>G56/100000 +37.48</f>
        <v>37.490749999999998</v>
      </c>
      <c r="I56" s="3">
        <v>1022</v>
      </c>
      <c r="J56" s="3">
        <f>I56/100000 +108.16</f>
        <v>108.17022</v>
      </c>
      <c r="K56" s="3">
        <v>104</v>
      </c>
      <c r="L56" s="3">
        <f>3000+K56</f>
        <v>3104</v>
      </c>
      <c r="M56" s="3" t="s">
        <v>19</v>
      </c>
      <c r="N56" s="16">
        <v>9</v>
      </c>
      <c r="O56" s="15">
        <v>56</v>
      </c>
      <c r="P56" s="16">
        <v>1.4</v>
      </c>
      <c r="Q56" s="15">
        <v>10</v>
      </c>
      <c r="R56" s="3">
        <v>0</v>
      </c>
      <c r="S56" s="3">
        <v>0</v>
      </c>
      <c r="T56" s="3">
        <v>0</v>
      </c>
      <c r="U56" s="3">
        <v>5</v>
      </c>
      <c r="V56" s="3">
        <v>0</v>
      </c>
      <c r="W56" s="3">
        <v>0</v>
      </c>
      <c r="X56" s="3">
        <v>2</v>
      </c>
      <c r="Y56" s="3">
        <v>0</v>
      </c>
      <c r="Z56" s="3">
        <v>0</v>
      </c>
      <c r="AD56" s="3">
        <v>8</v>
      </c>
      <c r="AE56" s="3">
        <v>0</v>
      </c>
      <c r="AF56" s="3">
        <v>0</v>
      </c>
      <c r="AL56" s="1"/>
      <c r="AO56" s="3">
        <v>2</v>
      </c>
      <c r="AP56" s="1">
        <v>0</v>
      </c>
      <c r="AQ56" s="3">
        <v>3</v>
      </c>
      <c r="AR56" s="3">
        <v>0</v>
      </c>
      <c r="AS56" s="3">
        <v>3</v>
      </c>
      <c r="AT56" s="3">
        <v>0</v>
      </c>
      <c r="AX56" s="1"/>
      <c r="BA56" s="15">
        <v>2</v>
      </c>
      <c r="BB56" s="3">
        <v>21.3</v>
      </c>
      <c r="BC56" s="3">
        <v>99.4</v>
      </c>
      <c r="BD56" s="3">
        <v>4.4000000000000004</v>
      </c>
      <c r="BE56" s="3">
        <v>28</v>
      </c>
      <c r="BF56" s="3" t="s">
        <v>28</v>
      </c>
      <c r="BH56" s="3">
        <v>480</v>
      </c>
      <c r="BI56" s="16">
        <f>BH56+1</f>
        <v>481</v>
      </c>
      <c r="BO56">
        <v>6</v>
      </c>
      <c r="BP56">
        <v>5</v>
      </c>
      <c r="BQ56">
        <v>2</v>
      </c>
      <c r="BR56">
        <v>0</v>
      </c>
      <c r="BS56" s="2" t="s">
        <v>194</v>
      </c>
      <c r="BT56" s="37">
        <v>0</v>
      </c>
      <c r="BU56" s="3">
        <v>6</v>
      </c>
      <c r="BV56" s="3">
        <v>2</v>
      </c>
      <c r="BW56" s="3">
        <v>1</v>
      </c>
      <c r="BX56" s="3">
        <v>0</v>
      </c>
      <c r="BY56" s="2">
        <v>2</v>
      </c>
      <c r="BZ56" s="43">
        <v>0</v>
      </c>
      <c r="CA56" s="43">
        <v>0</v>
      </c>
      <c r="CB56" s="43">
        <v>0</v>
      </c>
      <c r="CC56" s="43">
        <v>0</v>
      </c>
      <c r="CD56" s="43">
        <v>0</v>
      </c>
      <c r="CE56" s="44" t="s">
        <v>194</v>
      </c>
      <c r="CF56" s="37">
        <v>0</v>
      </c>
      <c r="CG56" s="3">
        <v>0</v>
      </c>
      <c r="CH56" s="3">
        <v>0</v>
      </c>
      <c r="CI56" s="3">
        <v>0</v>
      </c>
      <c r="CJ56" s="2" t="s">
        <v>194</v>
      </c>
    </row>
    <row r="57" spans="1:88" x14ac:dyDescent="0.25">
      <c r="A57" t="s">
        <v>5</v>
      </c>
      <c r="B57" t="s">
        <v>46</v>
      </c>
      <c r="C57" t="s">
        <v>7</v>
      </c>
      <c r="D57">
        <v>1</v>
      </c>
      <c r="E57" t="s">
        <v>8</v>
      </c>
      <c r="F57" t="str">
        <f>CONCATENATE(B57,"-",C57,"-",D57,E57)</f>
        <v>ABLA-M-1L</v>
      </c>
      <c r="G57" s="15">
        <v>695</v>
      </c>
      <c r="H57" s="3">
        <f>G57/100000 +37.48</f>
        <v>37.48695</v>
      </c>
      <c r="I57" s="1">
        <v>1342</v>
      </c>
      <c r="J57" s="3">
        <f>I57/100000 +108.13</f>
        <v>108.14341999999999</v>
      </c>
      <c r="K57" s="1">
        <v>310</v>
      </c>
      <c r="L57" s="3">
        <f>3000+K57</f>
        <v>3310</v>
      </c>
      <c r="M57" s="1" t="s">
        <v>20</v>
      </c>
      <c r="N57" s="16">
        <v>4</v>
      </c>
      <c r="O57" s="15">
        <v>51.2</v>
      </c>
      <c r="P57" s="16">
        <v>2</v>
      </c>
      <c r="Q57" s="15">
        <v>10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1">
        <v>10</v>
      </c>
      <c r="Y57" s="1">
        <v>0</v>
      </c>
      <c r="Z57" s="1">
        <v>0</v>
      </c>
      <c r="AD57" s="1">
        <v>5</v>
      </c>
      <c r="AE57" s="1">
        <v>0</v>
      </c>
      <c r="AF57" s="1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15">
        <v>0</v>
      </c>
      <c r="AN57" s="3">
        <v>0</v>
      </c>
      <c r="AO57" s="3">
        <v>0</v>
      </c>
      <c r="AP57" s="3">
        <v>0</v>
      </c>
      <c r="AQ57" s="3">
        <v>3</v>
      </c>
      <c r="AR57" s="3">
        <v>0</v>
      </c>
      <c r="AS57" s="3">
        <v>3</v>
      </c>
      <c r="AT57" s="3">
        <v>0</v>
      </c>
      <c r="AU57" s="1">
        <v>0</v>
      </c>
      <c r="AV57" s="1">
        <v>0</v>
      </c>
      <c r="AW57" s="1">
        <v>0</v>
      </c>
      <c r="AX57" s="1">
        <v>0</v>
      </c>
      <c r="BA57" s="15">
        <v>3</v>
      </c>
      <c r="BB57" s="1">
        <v>8.4</v>
      </c>
      <c r="BC57" s="1">
        <v>71.7</v>
      </c>
      <c r="BD57" s="3">
        <v>0</v>
      </c>
      <c r="BE57" s="3">
        <v>32</v>
      </c>
      <c r="BF57" s="1" t="s">
        <v>28</v>
      </c>
      <c r="BH57" s="3">
        <v>81</v>
      </c>
      <c r="BI57" s="16">
        <v>82</v>
      </c>
      <c r="BJ57" s="3">
        <v>0</v>
      </c>
      <c r="BK57" s="3">
        <v>0</v>
      </c>
      <c r="BL57" s="3">
        <v>0</v>
      </c>
      <c r="BM57" s="3">
        <v>0</v>
      </c>
      <c r="BN57" s="2" t="s">
        <v>194</v>
      </c>
      <c r="BO57" s="3">
        <v>0</v>
      </c>
      <c r="BP57" s="3">
        <v>0</v>
      </c>
      <c r="BQ57" s="3">
        <v>0</v>
      </c>
      <c r="BR57" s="3">
        <v>0</v>
      </c>
      <c r="BS57" s="2" t="s">
        <v>194</v>
      </c>
      <c r="BT57" s="37">
        <v>2</v>
      </c>
      <c r="BU57" s="3">
        <v>1</v>
      </c>
      <c r="BV57" s="3">
        <v>1</v>
      </c>
      <c r="BW57" s="3">
        <v>0</v>
      </c>
      <c r="BX57" s="3">
        <v>0</v>
      </c>
      <c r="BY57" s="2" t="s">
        <v>194</v>
      </c>
      <c r="BZ57" s="3">
        <v>1</v>
      </c>
      <c r="CA57" s="3">
        <v>2</v>
      </c>
      <c r="CB57" s="3">
        <v>2</v>
      </c>
      <c r="CC57" s="3">
        <v>3</v>
      </c>
      <c r="CD57" s="3">
        <v>0</v>
      </c>
      <c r="CE57" s="1" t="s">
        <v>194</v>
      </c>
      <c r="CF57" s="37">
        <v>0</v>
      </c>
      <c r="CG57" s="3">
        <v>0</v>
      </c>
      <c r="CH57" s="3">
        <v>0</v>
      </c>
      <c r="CI57" s="3">
        <v>0</v>
      </c>
      <c r="CJ57" s="2" t="s">
        <v>194</v>
      </c>
    </row>
    <row r="58" spans="1:88" x14ac:dyDescent="0.25">
      <c r="A58" t="s">
        <v>5</v>
      </c>
      <c r="B58" t="s">
        <v>46</v>
      </c>
      <c r="C58" t="s">
        <v>7</v>
      </c>
      <c r="D58">
        <v>1</v>
      </c>
      <c r="E58" t="s">
        <v>15</v>
      </c>
      <c r="F58" t="str">
        <f>CONCATENATE(B58,"-",C58,"-",D58,E58)</f>
        <v>ABLA-M-1H</v>
      </c>
      <c r="G58" s="15">
        <v>679</v>
      </c>
      <c r="H58" s="3">
        <f>G58/100000 +37.48</f>
        <v>37.486789999999999</v>
      </c>
      <c r="I58" s="1">
        <v>1275</v>
      </c>
      <c r="J58" s="3">
        <f>I58/100000 +108.13</f>
        <v>108.14274999999999</v>
      </c>
      <c r="K58" s="1">
        <v>300</v>
      </c>
      <c r="L58" s="3">
        <f>3000+K58</f>
        <v>3300</v>
      </c>
      <c r="M58" s="3" t="s">
        <v>20</v>
      </c>
      <c r="N58" s="16">
        <v>10</v>
      </c>
      <c r="O58" s="15">
        <v>55.6</v>
      </c>
      <c r="P58" s="16">
        <v>2.4</v>
      </c>
      <c r="Q58" s="15">
        <v>10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1">
        <v>1</v>
      </c>
      <c r="Y58" s="1">
        <v>0</v>
      </c>
      <c r="Z58" s="1">
        <v>0</v>
      </c>
      <c r="AD58" s="1">
        <v>35</v>
      </c>
      <c r="AE58" s="1">
        <v>2</v>
      </c>
      <c r="AF58" s="1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15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11</v>
      </c>
      <c r="AT58" s="3">
        <v>0</v>
      </c>
      <c r="AU58" s="1">
        <v>0</v>
      </c>
      <c r="AV58" s="1">
        <v>0</v>
      </c>
      <c r="AW58" s="1">
        <v>0</v>
      </c>
      <c r="AX58" s="1">
        <v>0</v>
      </c>
      <c r="BA58" s="15">
        <v>4</v>
      </c>
      <c r="BB58" s="1">
        <v>49.6</v>
      </c>
      <c r="BC58" s="1">
        <v>90.7</v>
      </c>
      <c r="BD58" s="3">
        <v>0</v>
      </c>
      <c r="BE58" s="3">
        <v>30</v>
      </c>
      <c r="BF58" s="1" t="s">
        <v>28</v>
      </c>
      <c r="BH58" s="3">
        <v>83</v>
      </c>
      <c r="BI58" s="39"/>
      <c r="BJ58" s="3">
        <v>0</v>
      </c>
      <c r="BK58" s="3">
        <v>0</v>
      </c>
      <c r="BL58" s="3">
        <v>0</v>
      </c>
      <c r="BM58" s="3">
        <v>0</v>
      </c>
      <c r="BN58" s="2" t="s">
        <v>194</v>
      </c>
      <c r="BO58" s="3">
        <v>0</v>
      </c>
      <c r="BP58" s="3">
        <v>0</v>
      </c>
      <c r="BQ58" s="3">
        <v>0</v>
      </c>
      <c r="BR58" s="3">
        <v>0</v>
      </c>
      <c r="BS58" s="2" t="s">
        <v>194</v>
      </c>
      <c r="BT58" s="38">
        <v>18</v>
      </c>
      <c r="BU58" s="3">
        <v>2</v>
      </c>
      <c r="BV58" s="3">
        <v>1</v>
      </c>
      <c r="BW58" s="3">
        <v>1</v>
      </c>
      <c r="BX58" s="20">
        <v>0</v>
      </c>
      <c r="BY58" s="2" t="s">
        <v>194</v>
      </c>
      <c r="BZ58" s="20">
        <v>13</v>
      </c>
      <c r="CA58" s="3">
        <v>5</v>
      </c>
      <c r="CB58" s="3">
        <v>0</v>
      </c>
      <c r="CC58" s="3">
        <v>3</v>
      </c>
      <c r="CD58" s="20">
        <v>0</v>
      </c>
      <c r="CE58" s="1">
        <v>1</v>
      </c>
      <c r="CF58" s="37">
        <v>0</v>
      </c>
      <c r="CG58" s="3">
        <v>0</v>
      </c>
      <c r="CH58" s="3">
        <v>0</v>
      </c>
      <c r="CI58" s="3">
        <v>0</v>
      </c>
      <c r="CJ58" s="2" t="s">
        <v>194</v>
      </c>
    </row>
    <row r="59" spans="1:88" x14ac:dyDescent="0.25">
      <c r="A59" t="s">
        <v>5</v>
      </c>
      <c r="B59" t="s">
        <v>46</v>
      </c>
      <c r="C59" t="s">
        <v>7</v>
      </c>
      <c r="D59">
        <v>2</v>
      </c>
      <c r="E59" t="s">
        <v>8</v>
      </c>
      <c r="F59" t="str">
        <f>CONCATENATE(B59,"-",C59,"-",D59,E59)</f>
        <v>ABLA-M-2L</v>
      </c>
      <c r="G59" s="15">
        <v>618</v>
      </c>
      <c r="H59" s="3">
        <f>G59/100000 +37.48</f>
        <v>37.486179999999997</v>
      </c>
      <c r="I59" s="1">
        <v>1272</v>
      </c>
      <c r="J59" s="3">
        <f>I59/100000 +108.13</f>
        <v>108.14272</v>
      </c>
      <c r="K59" s="1">
        <v>293</v>
      </c>
      <c r="L59" s="3">
        <f>3000+K59</f>
        <v>3293</v>
      </c>
      <c r="M59" s="3" t="s">
        <v>19</v>
      </c>
      <c r="N59" s="16">
        <v>11</v>
      </c>
      <c r="O59" s="15">
        <v>34.799999999999997</v>
      </c>
      <c r="P59" s="16">
        <v>1.9</v>
      </c>
      <c r="Q59" s="15">
        <v>10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1">
        <v>7</v>
      </c>
      <c r="Y59" s="1">
        <v>0</v>
      </c>
      <c r="Z59" s="1">
        <v>0</v>
      </c>
      <c r="AD59" s="1">
        <v>2</v>
      </c>
      <c r="AE59" s="1">
        <v>1</v>
      </c>
      <c r="AF59" s="1">
        <v>1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15">
        <v>0</v>
      </c>
      <c r="AN59" s="3">
        <v>0</v>
      </c>
      <c r="AO59" s="3">
        <v>0</v>
      </c>
      <c r="AP59" s="3">
        <v>0</v>
      </c>
      <c r="AQ59" s="3">
        <v>3</v>
      </c>
      <c r="AR59" s="3">
        <v>0</v>
      </c>
      <c r="AS59" s="3">
        <v>1</v>
      </c>
      <c r="AT59" s="3">
        <v>0</v>
      </c>
      <c r="AU59" s="1">
        <v>0</v>
      </c>
      <c r="AV59" s="1">
        <v>0</v>
      </c>
      <c r="AW59" s="1">
        <v>0</v>
      </c>
      <c r="AX59" s="1">
        <v>0</v>
      </c>
      <c r="BA59" s="15">
        <v>1</v>
      </c>
      <c r="BB59" s="1">
        <v>33.5</v>
      </c>
      <c r="BC59" s="1">
        <v>91.7</v>
      </c>
      <c r="BD59" s="3">
        <v>0</v>
      </c>
      <c r="BE59" s="3">
        <v>23</v>
      </c>
      <c r="BF59" s="1" t="s">
        <v>28</v>
      </c>
      <c r="BH59" s="3">
        <v>84</v>
      </c>
      <c r="BI59" s="16">
        <v>85</v>
      </c>
      <c r="BJ59" s="3">
        <v>0</v>
      </c>
      <c r="BK59" s="3">
        <v>0</v>
      </c>
      <c r="BL59" s="3">
        <v>0</v>
      </c>
      <c r="BM59" s="3">
        <v>0</v>
      </c>
      <c r="BN59" s="2" t="s">
        <v>194</v>
      </c>
      <c r="BO59" s="3">
        <v>0</v>
      </c>
      <c r="BP59" s="3">
        <v>0</v>
      </c>
      <c r="BQ59" s="3">
        <v>0</v>
      </c>
      <c r="BR59" s="3">
        <v>0</v>
      </c>
      <c r="BS59" s="2" t="s">
        <v>194</v>
      </c>
      <c r="BT59" s="37">
        <v>3</v>
      </c>
      <c r="BU59" s="3">
        <v>8</v>
      </c>
      <c r="BV59" s="3">
        <v>3</v>
      </c>
      <c r="BW59" s="3">
        <v>2</v>
      </c>
      <c r="BX59" s="3">
        <v>0</v>
      </c>
      <c r="BY59" s="2" t="s">
        <v>194</v>
      </c>
      <c r="BZ59" s="3">
        <v>1</v>
      </c>
      <c r="CA59" s="3">
        <v>0</v>
      </c>
      <c r="CB59" s="3">
        <v>0</v>
      </c>
      <c r="CC59" s="3">
        <v>1</v>
      </c>
      <c r="CD59" s="3">
        <v>0</v>
      </c>
      <c r="CE59" s="1" t="s">
        <v>194</v>
      </c>
      <c r="CF59" s="37">
        <v>0</v>
      </c>
      <c r="CG59" s="3">
        <v>0</v>
      </c>
      <c r="CH59" s="3">
        <v>0</v>
      </c>
      <c r="CI59" s="3">
        <v>0</v>
      </c>
      <c r="CJ59" s="2" t="s">
        <v>194</v>
      </c>
    </row>
    <row r="60" spans="1:88" x14ac:dyDescent="0.25">
      <c r="A60" t="s">
        <v>5</v>
      </c>
      <c r="B60" t="s">
        <v>46</v>
      </c>
      <c r="C60" t="s">
        <v>7</v>
      </c>
      <c r="D60">
        <v>2</v>
      </c>
      <c r="E60" t="s">
        <v>15</v>
      </c>
      <c r="F60" t="str">
        <f>CONCATENATE(B60,"-",C60,"-",D60,E60)</f>
        <v>ABLA-M-2H</v>
      </c>
      <c r="G60" s="15">
        <v>616</v>
      </c>
      <c r="H60" s="3">
        <f>G60/100000 +37.48</f>
        <v>37.486159999999998</v>
      </c>
      <c r="I60" s="3">
        <v>1242</v>
      </c>
      <c r="J60" s="3">
        <f>I60/100000 +108.13</f>
        <v>108.14242</v>
      </c>
      <c r="K60" s="3">
        <v>290</v>
      </c>
      <c r="L60" s="3">
        <f>3000+K60</f>
        <v>3290</v>
      </c>
      <c r="M60" s="3" t="s">
        <v>20</v>
      </c>
      <c r="N60" s="16">
        <v>10</v>
      </c>
      <c r="O60" s="15">
        <v>31.5</v>
      </c>
      <c r="P60" s="16">
        <v>1.2</v>
      </c>
      <c r="Q60" s="15">
        <v>10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22</v>
      </c>
      <c r="Y60" s="1">
        <v>1</v>
      </c>
      <c r="Z60" s="1">
        <v>0</v>
      </c>
      <c r="AD60" s="3">
        <v>7</v>
      </c>
      <c r="AE60" s="1">
        <v>0</v>
      </c>
      <c r="AF60" s="1">
        <v>1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15">
        <v>0</v>
      </c>
      <c r="AN60" s="3">
        <v>0</v>
      </c>
      <c r="AO60" s="3">
        <v>0</v>
      </c>
      <c r="AP60" s="3">
        <v>0</v>
      </c>
      <c r="AQ60" s="3">
        <v>12</v>
      </c>
      <c r="AR60" s="3">
        <v>0</v>
      </c>
      <c r="AS60" s="3">
        <v>4</v>
      </c>
      <c r="AT60" s="3">
        <v>0</v>
      </c>
      <c r="AU60" s="1">
        <v>0</v>
      </c>
      <c r="AV60" s="1">
        <v>0</v>
      </c>
      <c r="AW60" s="1">
        <v>0</v>
      </c>
      <c r="AX60" s="1">
        <v>0</v>
      </c>
      <c r="BA60" s="15">
        <v>5</v>
      </c>
      <c r="BB60" s="3">
        <v>54</v>
      </c>
      <c r="BC60" s="3">
        <v>100</v>
      </c>
      <c r="BD60" s="3">
        <v>0</v>
      </c>
      <c r="BE60" s="3">
        <v>25</v>
      </c>
      <c r="BF60" s="1" t="s">
        <v>28</v>
      </c>
      <c r="BH60" s="3">
        <v>86</v>
      </c>
      <c r="BI60" s="16">
        <v>87</v>
      </c>
      <c r="BJ60" s="3">
        <v>0</v>
      </c>
      <c r="BK60" s="3">
        <v>0</v>
      </c>
      <c r="BL60" s="3">
        <v>0</v>
      </c>
      <c r="BM60" s="3">
        <v>0</v>
      </c>
      <c r="BN60" s="2" t="s">
        <v>194</v>
      </c>
      <c r="BO60" s="3">
        <v>0</v>
      </c>
      <c r="BP60" s="3">
        <v>0</v>
      </c>
      <c r="BQ60" s="3">
        <v>0</v>
      </c>
      <c r="BR60" s="3">
        <v>0</v>
      </c>
      <c r="BS60" s="2" t="s">
        <v>194</v>
      </c>
      <c r="BT60" s="38">
        <v>53</v>
      </c>
      <c r="BU60" s="3">
        <v>11</v>
      </c>
      <c r="BV60" s="3">
        <v>4</v>
      </c>
      <c r="BW60" s="3">
        <v>0</v>
      </c>
      <c r="BX60" s="20">
        <v>13</v>
      </c>
      <c r="BY60" s="2" t="s">
        <v>194</v>
      </c>
      <c r="BZ60" s="3">
        <v>0</v>
      </c>
      <c r="CA60" s="3">
        <v>2</v>
      </c>
      <c r="CB60" s="3">
        <v>0</v>
      </c>
      <c r="CC60" s="3">
        <v>1</v>
      </c>
      <c r="CD60" s="3">
        <v>0</v>
      </c>
      <c r="CE60" s="1" t="s">
        <v>194</v>
      </c>
      <c r="CF60" s="37">
        <v>0</v>
      </c>
      <c r="CG60" s="3">
        <v>0</v>
      </c>
      <c r="CH60" s="3">
        <v>0</v>
      </c>
      <c r="CI60" s="3">
        <v>0</v>
      </c>
      <c r="CJ60" s="2" t="s">
        <v>194</v>
      </c>
    </row>
    <row r="61" spans="1:88" x14ac:dyDescent="0.25">
      <c r="A61" t="s">
        <v>5</v>
      </c>
      <c r="B61" t="s">
        <v>46</v>
      </c>
      <c r="C61" t="s">
        <v>7</v>
      </c>
      <c r="D61">
        <v>3</v>
      </c>
      <c r="E61" t="s">
        <v>8</v>
      </c>
      <c r="F61" t="str">
        <f>CONCATENATE(B61,"-",C61,"-",D61,E61)</f>
        <v>ABLA-M-3L</v>
      </c>
      <c r="G61" s="15">
        <v>539</v>
      </c>
      <c r="H61" s="3">
        <f>G61/100000 +37.48</f>
        <v>37.485389999999995</v>
      </c>
      <c r="I61" s="3">
        <v>1243</v>
      </c>
      <c r="J61" s="3">
        <f>I61/100000 +108.13</f>
        <v>108.14242999999999</v>
      </c>
      <c r="K61" s="3">
        <v>287</v>
      </c>
      <c r="L61" s="3">
        <f>3000+K61</f>
        <v>3287</v>
      </c>
      <c r="M61" s="3" t="s">
        <v>20</v>
      </c>
      <c r="N61" s="16">
        <v>15</v>
      </c>
      <c r="O61" s="15">
        <v>33.6</v>
      </c>
      <c r="P61" s="16">
        <v>1.2</v>
      </c>
      <c r="Q61" s="15">
        <v>10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9</v>
      </c>
      <c r="Y61" s="1">
        <v>0</v>
      </c>
      <c r="Z61" s="1">
        <v>0</v>
      </c>
      <c r="AD61" s="3">
        <v>4</v>
      </c>
      <c r="AE61" s="3">
        <v>3</v>
      </c>
      <c r="AF61" s="1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15">
        <v>0</v>
      </c>
      <c r="AN61" s="3">
        <v>0</v>
      </c>
      <c r="AO61" s="3">
        <v>0</v>
      </c>
      <c r="AP61" s="3">
        <v>0</v>
      </c>
      <c r="AQ61" s="3">
        <v>2</v>
      </c>
      <c r="AR61" s="3">
        <v>0</v>
      </c>
      <c r="AS61" s="3">
        <v>2</v>
      </c>
      <c r="AT61" s="3">
        <v>0</v>
      </c>
      <c r="AU61" s="1">
        <v>0</v>
      </c>
      <c r="AV61" s="1">
        <v>0</v>
      </c>
      <c r="AW61" s="1">
        <v>0</v>
      </c>
      <c r="AX61" s="1">
        <v>0</v>
      </c>
      <c r="BA61" s="15">
        <v>1</v>
      </c>
      <c r="BB61" s="3">
        <v>33.4</v>
      </c>
      <c r="BC61" s="3">
        <v>78.900000000000006</v>
      </c>
      <c r="BD61" s="3">
        <v>0</v>
      </c>
      <c r="BE61" s="3">
        <v>27</v>
      </c>
      <c r="BF61" s="1" t="s">
        <v>28</v>
      </c>
      <c r="BG61" s="20" t="s">
        <v>250</v>
      </c>
      <c r="BH61" s="3">
        <v>88</v>
      </c>
      <c r="BI61" s="16">
        <v>89</v>
      </c>
      <c r="BJ61" s="3">
        <v>0</v>
      </c>
      <c r="BK61" s="3">
        <v>0</v>
      </c>
      <c r="BL61" s="3">
        <v>0</v>
      </c>
      <c r="BM61" s="3">
        <v>0</v>
      </c>
      <c r="BN61" s="2" t="s">
        <v>194</v>
      </c>
      <c r="BO61" s="3">
        <v>0</v>
      </c>
      <c r="BP61" s="3">
        <v>0</v>
      </c>
      <c r="BQ61" s="3">
        <v>0</v>
      </c>
      <c r="BR61" s="3">
        <v>0</v>
      </c>
      <c r="BS61" s="2" t="s">
        <v>194</v>
      </c>
      <c r="BT61" s="37">
        <v>13</v>
      </c>
      <c r="BU61" s="3">
        <v>5</v>
      </c>
      <c r="BV61" s="3">
        <v>1</v>
      </c>
      <c r="BW61" s="3">
        <v>1</v>
      </c>
      <c r="BX61" s="3">
        <v>11</v>
      </c>
      <c r="BY61" s="2" t="s">
        <v>194</v>
      </c>
      <c r="BZ61" s="3">
        <v>4</v>
      </c>
      <c r="CA61" s="3">
        <v>0</v>
      </c>
      <c r="CB61" s="3">
        <v>0</v>
      </c>
      <c r="CC61" s="3">
        <v>1</v>
      </c>
      <c r="CD61" s="3">
        <v>2</v>
      </c>
      <c r="CE61" s="1" t="s">
        <v>194</v>
      </c>
      <c r="CF61" s="37">
        <v>0</v>
      </c>
      <c r="CG61" s="3">
        <v>0</v>
      </c>
      <c r="CH61" s="3">
        <v>0</v>
      </c>
      <c r="CI61" s="3">
        <v>0</v>
      </c>
      <c r="CJ61" s="2" t="s">
        <v>194</v>
      </c>
    </row>
    <row r="62" spans="1:88" x14ac:dyDescent="0.25">
      <c r="A62" t="s">
        <v>5</v>
      </c>
      <c r="B62" t="s">
        <v>46</v>
      </c>
      <c r="C62" t="s">
        <v>7</v>
      </c>
      <c r="D62">
        <v>3</v>
      </c>
      <c r="E62" t="s">
        <v>15</v>
      </c>
      <c r="F62" t="str">
        <f>CONCATENATE(B62,"-",C62,"-",D62,E62)</f>
        <v>ABLA-M-3H</v>
      </c>
      <c r="G62" s="15">
        <v>565</v>
      </c>
      <c r="H62" s="3">
        <f>G62/100000 +37.48</f>
        <v>37.48565</v>
      </c>
      <c r="I62" s="3">
        <v>1149</v>
      </c>
      <c r="J62" s="3">
        <f>I62/100000 +108.13</f>
        <v>108.14148999999999</v>
      </c>
      <c r="K62" s="3">
        <v>290</v>
      </c>
      <c r="L62" s="3">
        <f>3000+K62</f>
        <v>3290</v>
      </c>
      <c r="M62" s="3" t="s">
        <v>20</v>
      </c>
      <c r="N62" s="16">
        <v>6</v>
      </c>
      <c r="O62" s="15">
        <v>39.299999999999997</v>
      </c>
      <c r="P62" s="16">
        <v>1.4</v>
      </c>
      <c r="Q62" s="15">
        <v>10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14</v>
      </c>
      <c r="Y62" s="1">
        <v>0</v>
      </c>
      <c r="Z62" s="1">
        <v>1</v>
      </c>
      <c r="AD62" s="3">
        <v>6</v>
      </c>
      <c r="AE62" s="1">
        <v>2</v>
      </c>
      <c r="AF62" s="3">
        <v>1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15">
        <v>0</v>
      </c>
      <c r="AN62" s="3">
        <v>0</v>
      </c>
      <c r="AO62" s="3">
        <v>0</v>
      </c>
      <c r="AP62" s="3">
        <v>0</v>
      </c>
      <c r="AQ62" s="3">
        <v>2</v>
      </c>
      <c r="AR62" s="3">
        <v>0</v>
      </c>
      <c r="AS62" s="3">
        <v>3</v>
      </c>
      <c r="AT62" s="3">
        <v>0</v>
      </c>
      <c r="AU62" s="1">
        <v>0</v>
      </c>
      <c r="AV62" s="1">
        <v>0</v>
      </c>
      <c r="AW62" s="1">
        <v>0</v>
      </c>
      <c r="AX62" s="1">
        <v>0</v>
      </c>
      <c r="BA62" s="15">
        <v>3</v>
      </c>
      <c r="BB62" s="3">
        <v>53.3</v>
      </c>
      <c r="BC62" s="3">
        <v>87.1</v>
      </c>
      <c r="BD62" s="3">
        <v>0</v>
      </c>
      <c r="BE62" s="3">
        <v>29</v>
      </c>
      <c r="BF62" s="1" t="s">
        <v>28</v>
      </c>
      <c r="BH62" s="3">
        <v>90</v>
      </c>
      <c r="BI62" s="16">
        <v>91</v>
      </c>
      <c r="BJ62" s="3">
        <v>0</v>
      </c>
      <c r="BK62" s="3">
        <v>0</v>
      </c>
      <c r="BL62" s="3">
        <v>0</v>
      </c>
      <c r="BM62" s="3">
        <v>0</v>
      </c>
      <c r="BN62" s="2" t="s">
        <v>194</v>
      </c>
      <c r="BO62" s="3">
        <v>0</v>
      </c>
      <c r="BP62" s="3">
        <v>0</v>
      </c>
      <c r="BQ62" s="3">
        <v>0</v>
      </c>
      <c r="BR62" s="3">
        <v>0</v>
      </c>
      <c r="BS62" s="2" t="s">
        <v>194</v>
      </c>
      <c r="BT62" s="37">
        <v>0</v>
      </c>
      <c r="BU62" s="3">
        <v>0</v>
      </c>
      <c r="BV62" s="3">
        <v>0</v>
      </c>
      <c r="BW62" s="3">
        <v>0</v>
      </c>
      <c r="BX62" s="3">
        <v>0</v>
      </c>
      <c r="BY62" s="2" t="s">
        <v>194</v>
      </c>
      <c r="BZ62" s="3">
        <v>2</v>
      </c>
      <c r="CA62" s="3">
        <v>1</v>
      </c>
      <c r="CB62" s="3">
        <v>1</v>
      </c>
      <c r="CC62" s="3">
        <v>0</v>
      </c>
      <c r="CD62" s="3">
        <v>0</v>
      </c>
      <c r="CE62" s="1" t="s">
        <v>194</v>
      </c>
      <c r="CF62" s="37">
        <v>0</v>
      </c>
      <c r="CG62" s="3">
        <v>0</v>
      </c>
      <c r="CH62" s="3">
        <v>0</v>
      </c>
      <c r="CI62" s="3">
        <v>0</v>
      </c>
      <c r="CJ62" s="2" t="s">
        <v>194</v>
      </c>
    </row>
    <row r="63" spans="1:88" x14ac:dyDescent="0.25">
      <c r="A63" t="s">
        <v>5</v>
      </c>
      <c r="B63" t="s">
        <v>46</v>
      </c>
      <c r="C63" t="s">
        <v>7</v>
      </c>
      <c r="D63">
        <v>4</v>
      </c>
      <c r="E63" t="s">
        <v>15</v>
      </c>
      <c r="F63" t="str">
        <f>CONCATENATE(B63,"-",C63,"-",D63,E63)</f>
        <v>ABLA-M-4H</v>
      </c>
      <c r="G63" s="15">
        <v>489</v>
      </c>
      <c r="H63" s="3">
        <f>G63/100000 +37.48</f>
        <v>37.48489</v>
      </c>
      <c r="I63" s="3">
        <v>1058</v>
      </c>
      <c r="J63" s="3">
        <f>I63/100000 +108.13</f>
        <v>108.14058</v>
      </c>
      <c r="K63" s="3">
        <v>285</v>
      </c>
      <c r="L63" s="3">
        <f>3000+K63</f>
        <v>3285</v>
      </c>
      <c r="M63" s="3" t="s">
        <v>16</v>
      </c>
      <c r="N63" s="16">
        <v>10</v>
      </c>
      <c r="O63" s="15">
        <v>34</v>
      </c>
      <c r="P63" s="16">
        <v>1.5</v>
      </c>
      <c r="Q63" s="15">
        <v>10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6</v>
      </c>
      <c r="Y63" s="1">
        <v>0</v>
      </c>
      <c r="Z63" s="1">
        <v>0</v>
      </c>
      <c r="AD63" s="3">
        <v>16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15">
        <v>0</v>
      </c>
      <c r="AN63" s="3">
        <v>0</v>
      </c>
      <c r="AO63" s="3">
        <v>0</v>
      </c>
      <c r="AP63" s="3">
        <v>0</v>
      </c>
      <c r="AQ63" s="3">
        <v>1</v>
      </c>
      <c r="AR63" s="3">
        <v>0</v>
      </c>
      <c r="AS63" s="3">
        <v>5</v>
      </c>
      <c r="AT63" s="3">
        <v>0</v>
      </c>
      <c r="AU63" s="1">
        <v>0</v>
      </c>
      <c r="AV63" s="1">
        <v>0</v>
      </c>
      <c r="AW63" s="1">
        <v>0</v>
      </c>
      <c r="AX63" s="1">
        <v>0</v>
      </c>
      <c r="BA63" s="15">
        <v>4</v>
      </c>
      <c r="BB63" s="3">
        <v>39.1</v>
      </c>
      <c r="BC63" s="3">
        <v>81.900000000000006</v>
      </c>
      <c r="BD63" s="3">
        <v>0</v>
      </c>
      <c r="BE63" s="3">
        <v>25</v>
      </c>
      <c r="BF63" s="1" t="s">
        <v>28</v>
      </c>
      <c r="BH63" s="3">
        <v>92</v>
      </c>
      <c r="BI63" s="16">
        <v>93</v>
      </c>
      <c r="BJ63" s="3">
        <v>0</v>
      </c>
      <c r="BK63" s="3">
        <v>0</v>
      </c>
      <c r="BL63" s="3">
        <v>0</v>
      </c>
      <c r="BM63" s="3">
        <v>0</v>
      </c>
      <c r="BN63" s="2" t="s">
        <v>194</v>
      </c>
      <c r="BO63" s="3">
        <v>0</v>
      </c>
      <c r="BP63" s="3">
        <v>0</v>
      </c>
      <c r="BQ63" s="3">
        <v>0</v>
      </c>
      <c r="BR63" s="3">
        <v>0</v>
      </c>
      <c r="BS63" s="2" t="s">
        <v>194</v>
      </c>
      <c r="BT63" s="37">
        <v>4</v>
      </c>
      <c r="BU63" s="3">
        <v>5</v>
      </c>
      <c r="BV63" s="3">
        <v>1</v>
      </c>
      <c r="BW63" s="3">
        <v>1</v>
      </c>
      <c r="BX63" s="3">
        <v>0</v>
      </c>
      <c r="BY63" s="2" t="s">
        <v>194</v>
      </c>
      <c r="BZ63" s="3">
        <v>0</v>
      </c>
      <c r="CA63" s="3">
        <v>1</v>
      </c>
      <c r="CB63" s="3">
        <v>1</v>
      </c>
      <c r="CC63" s="3">
        <v>0</v>
      </c>
      <c r="CD63" s="3">
        <v>0</v>
      </c>
      <c r="CE63" s="1" t="s">
        <v>194</v>
      </c>
      <c r="CF63" s="37">
        <v>0</v>
      </c>
      <c r="CG63" s="3">
        <v>0</v>
      </c>
      <c r="CH63" s="3">
        <v>0</v>
      </c>
      <c r="CI63" s="3">
        <v>0</v>
      </c>
      <c r="CJ63" s="2" t="s">
        <v>194</v>
      </c>
    </row>
    <row r="64" spans="1:88" x14ac:dyDescent="0.25">
      <c r="A64" t="s">
        <v>5</v>
      </c>
      <c r="B64" t="s">
        <v>46</v>
      </c>
      <c r="C64" t="s">
        <v>7</v>
      </c>
      <c r="D64">
        <v>4</v>
      </c>
      <c r="E64" t="s">
        <v>8</v>
      </c>
      <c r="F64" t="str">
        <f>CONCATENATE(B64,"-",C64,"-",D64,E64)</f>
        <v>ABLA-M-4L</v>
      </c>
      <c r="G64" s="15">
        <v>523</v>
      </c>
      <c r="H64" s="3">
        <f>G64/100000 +37.48</f>
        <v>37.485229999999994</v>
      </c>
      <c r="I64" s="3">
        <v>1028</v>
      </c>
      <c r="J64" s="3">
        <f>I64/100000 +108.13</f>
        <v>108.14027999999999</v>
      </c>
      <c r="K64" s="3">
        <v>300</v>
      </c>
      <c r="L64" s="3">
        <f>3000+K64</f>
        <v>3300</v>
      </c>
      <c r="M64" s="3" t="s">
        <v>20</v>
      </c>
      <c r="N64" s="16">
        <v>10</v>
      </c>
      <c r="O64" s="15">
        <v>25</v>
      </c>
      <c r="P64" s="16">
        <v>1.9</v>
      </c>
      <c r="Q64" s="15">
        <v>10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4</v>
      </c>
      <c r="Y64" s="1">
        <v>0</v>
      </c>
      <c r="Z64" s="1">
        <v>1</v>
      </c>
      <c r="AD64" s="3">
        <v>3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15">
        <v>0</v>
      </c>
      <c r="AN64" s="3">
        <v>0</v>
      </c>
      <c r="AO64" s="3">
        <v>0</v>
      </c>
      <c r="AP64" s="3">
        <v>0</v>
      </c>
      <c r="AQ64" s="3">
        <v>2</v>
      </c>
      <c r="AR64" s="3">
        <v>0</v>
      </c>
      <c r="AS64" s="3">
        <v>3</v>
      </c>
      <c r="AT64" s="3">
        <v>0</v>
      </c>
      <c r="AU64" s="1">
        <v>0</v>
      </c>
      <c r="AV64" s="1">
        <v>0</v>
      </c>
      <c r="AW64" s="1">
        <v>0</v>
      </c>
      <c r="AX64" s="1">
        <v>0</v>
      </c>
      <c r="BA64" s="15">
        <v>2</v>
      </c>
      <c r="BB64" s="3">
        <v>39</v>
      </c>
      <c r="BC64" s="3">
        <v>64.7</v>
      </c>
      <c r="BD64" s="3">
        <v>0</v>
      </c>
      <c r="BE64" s="3">
        <v>25</v>
      </c>
      <c r="BF64" s="1" t="s">
        <v>28</v>
      </c>
      <c r="BH64" s="3">
        <v>94</v>
      </c>
      <c r="BI64" s="16">
        <v>95</v>
      </c>
      <c r="BJ64" s="3">
        <v>0</v>
      </c>
      <c r="BK64" s="3">
        <v>0</v>
      </c>
      <c r="BL64" s="3">
        <v>0</v>
      </c>
      <c r="BM64" s="3">
        <v>0</v>
      </c>
      <c r="BN64" s="2" t="s">
        <v>194</v>
      </c>
      <c r="BO64" s="3">
        <v>0</v>
      </c>
      <c r="BP64" s="3">
        <v>0</v>
      </c>
      <c r="BQ64" s="3">
        <v>0</v>
      </c>
      <c r="BR64" s="3">
        <v>0</v>
      </c>
      <c r="BS64" s="2" t="s">
        <v>194</v>
      </c>
      <c r="BT64" s="37">
        <v>2</v>
      </c>
      <c r="BU64" s="3">
        <v>1</v>
      </c>
      <c r="BV64" s="3">
        <v>1</v>
      </c>
      <c r="BW64" s="3">
        <v>0</v>
      </c>
      <c r="BX64" s="3">
        <v>0</v>
      </c>
      <c r="BY64" s="2" t="s">
        <v>194</v>
      </c>
      <c r="BZ64" s="3">
        <v>4</v>
      </c>
      <c r="CA64" s="3">
        <v>4</v>
      </c>
      <c r="CB64" s="3">
        <v>0</v>
      </c>
      <c r="CC64" s="3">
        <v>0</v>
      </c>
      <c r="CD64" s="3">
        <v>0</v>
      </c>
      <c r="CE64" s="1" t="s">
        <v>194</v>
      </c>
      <c r="CF64" s="37">
        <v>0</v>
      </c>
      <c r="CG64" s="3">
        <v>0</v>
      </c>
      <c r="CH64" s="3">
        <v>0</v>
      </c>
      <c r="CI64" s="3">
        <v>0</v>
      </c>
      <c r="CJ64" s="2" t="s">
        <v>194</v>
      </c>
    </row>
    <row r="65" spans="1:88" x14ac:dyDescent="0.25">
      <c r="A65" t="s">
        <v>5</v>
      </c>
      <c r="B65" t="s">
        <v>46</v>
      </c>
      <c r="C65" t="s">
        <v>7</v>
      </c>
      <c r="D65">
        <v>5</v>
      </c>
      <c r="E65" t="s">
        <v>15</v>
      </c>
      <c r="F65" t="str">
        <f>CONCATENATE(B65,"-",C65,"-",D65,E65)</f>
        <v>ABLA-M-5H</v>
      </c>
      <c r="G65" s="15">
        <v>512</v>
      </c>
      <c r="H65" s="3">
        <f>G65/100000 +37.48</f>
        <v>37.485119999999995</v>
      </c>
      <c r="I65" s="1">
        <v>885</v>
      </c>
      <c r="J65" s="3">
        <f>I65/100000 +108.13</f>
        <v>108.13884999999999</v>
      </c>
      <c r="K65" s="3">
        <v>285</v>
      </c>
      <c r="L65" s="3">
        <f>3000+K65</f>
        <v>3285</v>
      </c>
      <c r="M65" s="3" t="s">
        <v>20</v>
      </c>
      <c r="N65" s="16">
        <v>8</v>
      </c>
      <c r="O65" s="15">
        <v>25.2</v>
      </c>
      <c r="P65" s="16">
        <v>1.1000000000000001</v>
      </c>
      <c r="Q65" s="15">
        <v>10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8</v>
      </c>
      <c r="Y65" s="3">
        <v>0</v>
      </c>
      <c r="Z65" s="3">
        <v>1</v>
      </c>
      <c r="AD65" s="3">
        <v>14</v>
      </c>
      <c r="AE65" s="3">
        <v>0</v>
      </c>
      <c r="AF65" s="3">
        <v>1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15">
        <v>0</v>
      </c>
      <c r="AN65" s="3">
        <v>0</v>
      </c>
      <c r="AO65" s="3">
        <v>0</v>
      </c>
      <c r="AP65" s="3">
        <v>0</v>
      </c>
      <c r="AQ65" s="3">
        <v>6</v>
      </c>
      <c r="AR65" s="3">
        <v>0</v>
      </c>
      <c r="AS65" s="3">
        <v>11</v>
      </c>
      <c r="AT65" s="3">
        <v>0</v>
      </c>
      <c r="AU65" s="1">
        <v>0</v>
      </c>
      <c r="AV65" s="1">
        <v>0</v>
      </c>
      <c r="AW65" s="1">
        <v>0</v>
      </c>
      <c r="AX65" s="1">
        <v>0</v>
      </c>
      <c r="BA65" s="15">
        <v>1</v>
      </c>
      <c r="BB65" s="3">
        <v>34</v>
      </c>
      <c r="BC65" s="3">
        <v>48</v>
      </c>
      <c r="BD65" s="3">
        <v>0</v>
      </c>
      <c r="BE65" s="3">
        <v>36</v>
      </c>
      <c r="BF65" s="1" t="s">
        <v>28</v>
      </c>
      <c r="BH65" s="3">
        <v>96</v>
      </c>
      <c r="BI65" s="16">
        <v>97</v>
      </c>
      <c r="BJ65" s="3">
        <v>0</v>
      </c>
      <c r="BK65" s="3">
        <v>0</v>
      </c>
      <c r="BL65" s="3">
        <v>0</v>
      </c>
      <c r="BM65" s="3">
        <v>0</v>
      </c>
      <c r="BN65" s="2" t="s">
        <v>194</v>
      </c>
      <c r="BO65" s="3">
        <v>0</v>
      </c>
      <c r="BP65" s="3">
        <v>0</v>
      </c>
      <c r="BQ65" s="3">
        <v>0</v>
      </c>
      <c r="BR65" s="3">
        <v>0</v>
      </c>
      <c r="BS65" s="2" t="s">
        <v>194</v>
      </c>
      <c r="BT65" s="37">
        <v>0</v>
      </c>
      <c r="BU65" s="3">
        <v>3</v>
      </c>
      <c r="BV65" s="3">
        <v>5</v>
      </c>
      <c r="BW65" s="3">
        <v>3</v>
      </c>
      <c r="BX65" s="3">
        <v>0</v>
      </c>
      <c r="BY65" s="2" t="s">
        <v>194</v>
      </c>
      <c r="BZ65" s="3">
        <v>1</v>
      </c>
      <c r="CA65" s="3">
        <v>1</v>
      </c>
      <c r="CB65" s="3">
        <v>2</v>
      </c>
      <c r="CC65" s="3">
        <v>3</v>
      </c>
      <c r="CD65" s="3">
        <v>0</v>
      </c>
      <c r="CE65" s="1" t="s">
        <v>194</v>
      </c>
      <c r="CF65" s="37">
        <v>0</v>
      </c>
      <c r="CG65" s="3">
        <v>0</v>
      </c>
      <c r="CH65" s="3">
        <v>0</v>
      </c>
      <c r="CI65" s="3">
        <v>0</v>
      </c>
      <c r="CJ65" s="2" t="s">
        <v>194</v>
      </c>
    </row>
    <row r="66" spans="1:88" x14ac:dyDescent="0.25">
      <c r="A66" t="s">
        <v>5</v>
      </c>
      <c r="B66" t="s">
        <v>46</v>
      </c>
      <c r="C66" t="s">
        <v>7</v>
      </c>
      <c r="D66">
        <v>5</v>
      </c>
      <c r="E66" t="s">
        <v>8</v>
      </c>
      <c r="F66" t="str">
        <f>CONCATENATE(B66,"-",C66,"-",D66,E66)</f>
        <v>ABLA-M-5L</v>
      </c>
      <c r="G66" s="15">
        <v>514</v>
      </c>
      <c r="H66" s="3">
        <f>G66/100000 +37.48</f>
        <v>37.485139999999994</v>
      </c>
      <c r="I66" s="1">
        <v>905</v>
      </c>
      <c r="J66" s="3">
        <f>I66/100000 +108.13</f>
        <v>108.13905</v>
      </c>
      <c r="K66" s="1">
        <v>285</v>
      </c>
      <c r="L66" s="3">
        <f>3000+K66</f>
        <v>3285</v>
      </c>
      <c r="M66" s="3" t="s">
        <v>20</v>
      </c>
      <c r="N66" s="16">
        <v>8</v>
      </c>
      <c r="O66" s="15">
        <v>25.2</v>
      </c>
      <c r="P66" s="16">
        <v>1</v>
      </c>
      <c r="Q66" s="15">
        <v>10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6</v>
      </c>
      <c r="Y66" s="3">
        <v>0</v>
      </c>
      <c r="Z66" s="3">
        <v>1</v>
      </c>
      <c r="AD66" s="3">
        <v>6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15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3</v>
      </c>
      <c r="AT66" s="3">
        <v>0</v>
      </c>
      <c r="AU66" s="1">
        <v>0</v>
      </c>
      <c r="AV66" s="1">
        <v>0</v>
      </c>
      <c r="AW66" s="1">
        <v>0</v>
      </c>
      <c r="AX66" s="1">
        <v>0</v>
      </c>
      <c r="BA66" s="15">
        <v>1</v>
      </c>
      <c r="BB66" s="3">
        <v>5</v>
      </c>
      <c r="BC66" s="3">
        <v>41.5</v>
      </c>
      <c r="BD66" s="3">
        <v>0</v>
      </c>
      <c r="BE66" s="3">
        <v>26</v>
      </c>
      <c r="BF66" s="1" t="s">
        <v>28</v>
      </c>
      <c r="BH66" s="3">
        <v>98</v>
      </c>
      <c r="BI66" s="16">
        <v>99</v>
      </c>
      <c r="BJ66" s="3">
        <v>0</v>
      </c>
      <c r="BK66" s="3">
        <v>0</v>
      </c>
      <c r="BL66" s="3">
        <v>0</v>
      </c>
      <c r="BM66" s="3">
        <v>0</v>
      </c>
      <c r="BN66" s="2" t="s">
        <v>194</v>
      </c>
      <c r="BO66" s="3">
        <v>0</v>
      </c>
      <c r="BP66" s="3">
        <v>0</v>
      </c>
      <c r="BQ66" s="3">
        <v>0</v>
      </c>
      <c r="BR66" s="3">
        <v>0</v>
      </c>
      <c r="BS66" s="2" t="s">
        <v>194</v>
      </c>
      <c r="BT66" s="37">
        <v>10</v>
      </c>
      <c r="BU66" s="3">
        <v>0</v>
      </c>
      <c r="BV66" s="3">
        <v>0</v>
      </c>
      <c r="BW66" s="3">
        <v>0</v>
      </c>
      <c r="BX66" s="3">
        <v>7</v>
      </c>
      <c r="BY66" s="2" t="s">
        <v>194</v>
      </c>
      <c r="BZ66" s="3">
        <v>3</v>
      </c>
      <c r="CA66" s="3">
        <v>1</v>
      </c>
      <c r="CB66" s="3">
        <v>0</v>
      </c>
      <c r="CC66" s="3">
        <v>0</v>
      </c>
      <c r="CD66" s="3">
        <v>1</v>
      </c>
      <c r="CE66" s="1" t="s">
        <v>194</v>
      </c>
      <c r="CF66" s="37">
        <v>0</v>
      </c>
      <c r="CG66" s="3">
        <v>0</v>
      </c>
      <c r="CH66" s="3">
        <v>0</v>
      </c>
      <c r="CI66" s="3">
        <v>0</v>
      </c>
      <c r="CJ66" s="2" t="s">
        <v>194</v>
      </c>
    </row>
    <row r="67" spans="1:88" x14ac:dyDescent="0.25">
      <c r="A67" t="s">
        <v>5</v>
      </c>
      <c r="B67" t="s">
        <v>46</v>
      </c>
      <c r="C67" t="s">
        <v>7</v>
      </c>
      <c r="D67">
        <v>6</v>
      </c>
      <c r="E67" t="s">
        <v>15</v>
      </c>
      <c r="F67" t="str">
        <f>CONCATENATE(B67,"-",C67,"-",D67,E67)</f>
        <v>ABLA-M-6H</v>
      </c>
      <c r="G67" s="15">
        <v>589</v>
      </c>
      <c r="H67" s="3">
        <f>G67/100000 +37.48</f>
        <v>37.485889999999998</v>
      </c>
      <c r="I67" s="1">
        <v>950</v>
      </c>
      <c r="J67" s="3">
        <f>I67/100000 +108.13</f>
        <v>108.1395</v>
      </c>
      <c r="K67" s="3">
        <v>298</v>
      </c>
      <c r="L67" s="3">
        <f>3000+K67</f>
        <v>3298</v>
      </c>
      <c r="M67" s="3" t="s">
        <v>19</v>
      </c>
      <c r="N67" s="16">
        <v>5</v>
      </c>
      <c r="O67" s="15">
        <v>33.1</v>
      </c>
      <c r="P67" s="16">
        <v>1.2</v>
      </c>
      <c r="Q67" s="15">
        <v>10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15</v>
      </c>
      <c r="Y67" s="3">
        <v>0</v>
      </c>
      <c r="Z67" s="3">
        <v>1</v>
      </c>
      <c r="AD67" s="3">
        <v>15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15">
        <v>0</v>
      </c>
      <c r="AN67" s="3">
        <v>0</v>
      </c>
      <c r="AO67" s="3">
        <v>0</v>
      </c>
      <c r="AP67" s="3">
        <v>0</v>
      </c>
      <c r="AQ67" s="3">
        <v>12</v>
      </c>
      <c r="AR67" s="3">
        <v>0</v>
      </c>
      <c r="AS67" s="3">
        <v>4</v>
      </c>
      <c r="AT67" s="3">
        <v>0</v>
      </c>
      <c r="AU67" s="1">
        <v>0</v>
      </c>
      <c r="AV67" s="1">
        <v>0</v>
      </c>
      <c r="AW67" s="1">
        <v>0</v>
      </c>
      <c r="AX67" s="1">
        <v>0</v>
      </c>
      <c r="BA67" s="15">
        <v>4</v>
      </c>
      <c r="BB67" s="3">
        <v>64.7</v>
      </c>
      <c r="BC67" s="3">
        <v>90.5</v>
      </c>
      <c r="BD67" s="3">
        <v>0</v>
      </c>
      <c r="BE67" s="3">
        <v>27</v>
      </c>
      <c r="BF67" s="1" t="s">
        <v>28</v>
      </c>
      <c r="BH67" s="3">
        <v>100</v>
      </c>
      <c r="BI67" s="16">
        <v>101</v>
      </c>
      <c r="BJ67" s="3">
        <v>0</v>
      </c>
      <c r="BK67" s="3">
        <v>0</v>
      </c>
      <c r="BL67" s="3">
        <v>0</v>
      </c>
      <c r="BM67" s="3">
        <v>0</v>
      </c>
      <c r="BN67" s="2" t="s">
        <v>194</v>
      </c>
      <c r="BO67" s="3">
        <v>0</v>
      </c>
      <c r="BP67" s="3">
        <v>0</v>
      </c>
      <c r="BQ67" s="3">
        <v>0</v>
      </c>
      <c r="BR67" s="3">
        <v>0</v>
      </c>
      <c r="BS67" s="2" t="s">
        <v>194</v>
      </c>
      <c r="BT67" s="37">
        <v>24</v>
      </c>
      <c r="BU67" s="3">
        <v>0</v>
      </c>
      <c r="BV67" s="3">
        <v>0</v>
      </c>
      <c r="BW67" s="3">
        <v>0</v>
      </c>
      <c r="BX67" s="3">
        <v>16</v>
      </c>
      <c r="BY67" s="2" t="s">
        <v>194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1" t="s">
        <v>194</v>
      </c>
      <c r="CF67" s="37">
        <v>0</v>
      </c>
      <c r="CG67" s="3">
        <v>0</v>
      </c>
      <c r="CH67" s="3">
        <v>0</v>
      </c>
      <c r="CI67" s="3">
        <v>0</v>
      </c>
      <c r="CJ67" s="2" t="s">
        <v>194</v>
      </c>
    </row>
    <row r="68" spans="1:88" x14ac:dyDescent="0.25">
      <c r="A68" t="s">
        <v>5</v>
      </c>
      <c r="B68" t="s">
        <v>46</v>
      </c>
      <c r="C68" t="s">
        <v>7</v>
      </c>
      <c r="D68">
        <v>6</v>
      </c>
      <c r="E68" t="s">
        <v>8</v>
      </c>
      <c r="F68" t="str">
        <f>CONCATENATE(B68,"-",C68,"-",D68,E68)</f>
        <v>ABLA-M-6L</v>
      </c>
      <c r="G68" s="15">
        <v>593</v>
      </c>
      <c r="H68" s="3">
        <f>G68/100000 +37.48</f>
        <v>37.485929999999996</v>
      </c>
      <c r="I68" s="3">
        <v>933</v>
      </c>
      <c r="J68" s="3">
        <f>I68/100000 +108.13</f>
        <v>108.13933</v>
      </c>
      <c r="K68" s="3">
        <v>303</v>
      </c>
      <c r="L68" s="3">
        <f>3000+K68</f>
        <v>3303</v>
      </c>
      <c r="M68" s="3" t="s">
        <v>19</v>
      </c>
      <c r="N68" s="16">
        <v>5</v>
      </c>
      <c r="O68" s="15">
        <v>34.200000000000003</v>
      </c>
      <c r="P68" s="16">
        <v>1.4</v>
      </c>
      <c r="Q68" s="15">
        <v>10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4</v>
      </c>
      <c r="Y68" s="3">
        <v>0</v>
      </c>
      <c r="Z68" s="3">
        <v>0</v>
      </c>
      <c r="AD68" s="3">
        <v>4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15">
        <v>0</v>
      </c>
      <c r="AN68" s="3">
        <v>0</v>
      </c>
      <c r="AO68" s="3">
        <v>0</v>
      </c>
      <c r="AP68" s="3">
        <v>0</v>
      </c>
      <c r="AQ68" s="3">
        <v>1</v>
      </c>
      <c r="AR68" s="3">
        <v>0</v>
      </c>
      <c r="AS68" s="3">
        <v>1</v>
      </c>
      <c r="AT68" s="3">
        <v>1</v>
      </c>
      <c r="AU68" s="1">
        <v>0</v>
      </c>
      <c r="AV68" s="1">
        <v>0</v>
      </c>
      <c r="AW68" s="1">
        <v>0</v>
      </c>
      <c r="AX68" s="1">
        <v>0</v>
      </c>
      <c r="BA68" s="15">
        <v>1</v>
      </c>
      <c r="BB68" s="3">
        <v>27.5</v>
      </c>
      <c r="BC68" s="3">
        <v>63.3</v>
      </c>
      <c r="BD68" s="3">
        <v>0</v>
      </c>
      <c r="BE68" s="3">
        <v>32</v>
      </c>
      <c r="BF68" s="1" t="s">
        <v>28</v>
      </c>
      <c r="BH68" s="3">
        <v>102</v>
      </c>
      <c r="BI68" s="16">
        <v>103</v>
      </c>
      <c r="BJ68" s="3">
        <v>0</v>
      </c>
      <c r="BK68" s="3">
        <v>0</v>
      </c>
      <c r="BL68" s="3">
        <v>0</v>
      </c>
      <c r="BM68" s="3">
        <v>0</v>
      </c>
      <c r="BN68" s="2" t="s">
        <v>194</v>
      </c>
      <c r="BO68" s="3">
        <v>0</v>
      </c>
      <c r="BP68" s="3">
        <v>0</v>
      </c>
      <c r="BQ68" s="3">
        <v>0</v>
      </c>
      <c r="BR68" s="3">
        <v>0</v>
      </c>
      <c r="BS68" s="2" t="s">
        <v>194</v>
      </c>
      <c r="BT68" s="37">
        <v>21</v>
      </c>
      <c r="BU68" s="3">
        <v>15</v>
      </c>
      <c r="BV68" s="3">
        <v>2</v>
      </c>
      <c r="BW68" s="3">
        <v>0</v>
      </c>
      <c r="BX68" s="3">
        <v>0</v>
      </c>
      <c r="BY68" s="2" t="s">
        <v>194</v>
      </c>
      <c r="BZ68" s="3">
        <v>11</v>
      </c>
      <c r="CA68" s="3">
        <v>5</v>
      </c>
      <c r="CB68" s="3">
        <v>1</v>
      </c>
      <c r="CC68" s="3">
        <v>0</v>
      </c>
      <c r="CD68" s="3">
        <v>0</v>
      </c>
      <c r="CE68" s="1" t="s">
        <v>194</v>
      </c>
      <c r="CF68" s="37">
        <v>0</v>
      </c>
      <c r="CG68" s="3">
        <v>0</v>
      </c>
      <c r="CH68" s="3">
        <v>0</v>
      </c>
      <c r="CI68" s="3">
        <v>0</v>
      </c>
      <c r="CJ68" s="2" t="s">
        <v>194</v>
      </c>
    </row>
    <row r="69" spans="1:88" x14ac:dyDescent="0.25">
      <c r="A69" t="s">
        <v>5</v>
      </c>
      <c r="B69" t="s">
        <v>46</v>
      </c>
      <c r="C69" t="s">
        <v>7</v>
      </c>
      <c r="D69">
        <v>7</v>
      </c>
      <c r="E69" t="s">
        <v>15</v>
      </c>
      <c r="F69" t="str">
        <f>CONCATENATE(B69,"-",C69,"-",D69,E69)</f>
        <v>ABLA-M-7H</v>
      </c>
      <c r="G69" s="15">
        <v>451</v>
      </c>
      <c r="H69" s="3">
        <f>G69/100000 +37.48</f>
        <v>37.48451</v>
      </c>
      <c r="I69" s="3">
        <v>879</v>
      </c>
      <c r="J69" s="3">
        <f>I69/100000 +108.13</f>
        <v>108.13879</v>
      </c>
      <c r="K69" s="3">
        <v>275</v>
      </c>
      <c r="L69" s="3">
        <f>3000+K69</f>
        <v>3275</v>
      </c>
      <c r="M69" s="3" t="s">
        <v>249</v>
      </c>
      <c r="N69" s="16">
        <v>0</v>
      </c>
      <c r="O69" s="15">
        <v>39</v>
      </c>
      <c r="P69" s="16">
        <v>1.4</v>
      </c>
      <c r="Q69" s="15">
        <v>10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8</v>
      </c>
      <c r="Y69" s="3">
        <v>0</v>
      </c>
      <c r="Z69" s="3">
        <v>0</v>
      </c>
      <c r="AD69" s="3">
        <v>4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15">
        <v>0</v>
      </c>
      <c r="AN69" s="3">
        <v>0</v>
      </c>
      <c r="AO69" s="3">
        <v>0</v>
      </c>
      <c r="AP69" s="3">
        <v>0</v>
      </c>
      <c r="AQ69" s="3">
        <v>4</v>
      </c>
      <c r="AR69" s="3">
        <v>0</v>
      </c>
      <c r="AS69" s="3">
        <v>4</v>
      </c>
      <c r="AT69" s="3">
        <v>0</v>
      </c>
      <c r="AU69" s="1">
        <v>0</v>
      </c>
      <c r="AV69" s="1">
        <v>0</v>
      </c>
      <c r="AW69" s="1">
        <v>0</v>
      </c>
      <c r="AX69" s="1">
        <v>0</v>
      </c>
      <c r="BA69" s="15">
        <v>4</v>
      </c>
      <c r="BB69" s="3">
        <v>28.7</v>
      </c>
      <c r="BC69" s="3">
        <v>91.6</v>
      </c>
      <c r="BD69" s="3">
        <v>0</v>
      </c>
      <c r="BE69" s="3">
        <v>20</v>
      </c>
      <c r="BF69" s="1" t="s">
        <v>28</v>
      </c>
      <c r="BH69" s="3">
        <v>104</v>
      </c>
      <c r="BI69" s="16">
        <v>105</v>
      </c>
      <c r="BJ69" s="3">
        <v>0</v>
      </c>
      <c r="BK69" s="3">
        <v>0</v>
      </c>
      <c r="BL69" s="3">
        <v>0</v>
      </c>
      <c r="BM69" s="3">
        <v>0</v>
      </c>
      <c r="BN69" s="2" t="s">
        <v>194</v>
      </c>
      <c r="BO69" s="3">
        <v>0</v>
      </c>
      <c r="BP69" s="3">
        <v>0</v>
      </c>
      <c r="BQ69" s="3">
        <v>0</v>
      </c>
      <c r="BR69" s="3">
        <v>0</v>
      </c>
      <c r="BS69" s="2" t="s">
        <v>194</v>
      </c>
      <c r="BT69" s="37">
        <v>0</v>
      </c>
      <c r="BU69" s="3">
        <v>1</v>
      </c>
      <c r="BV69" s="3">
        <v>0</v>
      </c>
      <c r="BW69" s="3">
        <v>0</v>
      </c>
      <c r="BX69" s="3">
        <v>0</v>
      </c>
      <c r="BY69" s="2" t="s">
        <v>194</v>
      </c>
      <c r="BZ69" s="3">
        <v>0</v>
      </c>
      <c r="CA69" s="3">
        <v>0</v>
      </c>
      <c r="CB69" s="3">
        <v>0</v>
      </c>
      <c r="CC69" s="3">
        <v>1</v>
      </c>
      <c r="CD69" s="3">
        <v>0</v>
      </c>
      <c r="CE69" s="1" t="s">
        <v>194</v>
      </c>
      <c r="CF69" s="37">
        <v>0</v>
      </c>
      <c r="CG69" s="3">
        <v>0</v>
      </c>
      <c r="CH69" s="3">
        <v>0</v>
      </c>
      <c r="CI69" s="3">
        <v>0</v>
      </c>
      <c r="CJ69" s="2" t="s">
        <v>194</v>
      </c>
    </row>
    <row r="70" spans="1:88" x14ac:dyDescent="0.25">
      <c r="A70" t="s">
        <v>5</v>
      </c>
      <c r="B70" t="s">
        <v>46</v>
      </c>
      <c r="C70" t="s">
        <v>7</v>
      </c>
      <c r="D70">
        <v>7</v>
      </c>
      <c r="E70" t="s">
        <v>8</v>
      </c>
      <c r="F70" t="str">
        <f>CONCATENATE(B70,"-",C70,"-",D70,E70)</f>
        <v>ABLA-M-7L</v>
      </c>
      <c r="G70" s="15">
        <v>437</v>
      </c>
      <c r="H70" s="3">
        <f>G70/100000 +37.48</f>
        <v>37.484369999999998</v>
      </c>
      <c r="I70" s="3">
        <v>862</v>
      </c>
      <c r="J70" s="3">
        <f>I70/100000 +108.13</f>
        <v>108.13861999999999</v>
      </c>
      <c r="K70" s="3">
        <v>279</v>
      </c>
      <c r="L70" s="3">
        <f>3000+K70</f>
        <v>3279</v>
      </c>
      <c r="M70" s="3" t="s">
        <v>249</v>
      </c>
      <c r="N70" s="16">
        <v>0</v>
      </c>
      <c r="O70" s="15">
        <v>34.9</v>
      </c>
      <c r="P70" s="16">
        <v>1.7</v>
      </c>
      <c r="Q70" s="15">
        <v>10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2</v>
      </c>
      <c r="Y70" s="3">
        <v>0</v>
      </c>
      <c r="Z70" s="3">
        <v>0</v>
      </c>
      <c r="AD70" s="3">
        <v>1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15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1">
        <v>0</v>
      </c>
      <c r="AV70" s="1">
        <v>0</v>
      </c>
      <c r="AW70" s="1">
        <v>0</v>
      </c>
      <c r="AX70" s="1">
        <v>0</v>
      </c>
      <c r="BA70" s="15">
        <v>0</v>
      </c>
      <c r="BB70" s="3">
        <v>0</v>
      </c>
      <c r="BC70" s="3">
        <v>34.799999999999997</v>
      </c>
      <c r="BD70" s="3">
        <v>0</v>
      </c>
      <c r="BE70" s="3">
        <v>38</v>
      </c>
      <c r="BF70" s="1" t="s">
        <v>28</v>
      </c>
      <c r="BH70" s="3">
        <v>106</v>
      </c>
      <c r="BI70" s="16">
        <v>107</v>
      </c>
      <c r="BJ70" s="3">
        <v>0</v>
      </c>
      <c r="BK70" s="3">
        <v>0</v>
      </c>
      <c r="BL70" s="3">
        <v>0</v>
      </c>
      <c r="BM70" s="3">
        <v>0</v>
      </c>
      <c r="BN70" s="2" t="s">
        <v>194</v>
      </c>
      <c r="BO70" s="3">
        <v>0</v>
      </c>
      <c r="BP70" s="3">
        <v>0</v>
      </c>
      <c r="BQ70" s="3">
        <v>0</v>
      </c>
      <c r="BR70" s="3">
        <v>0</v>
      </c>
      <c r="BS70" s="2" t="s">
        <v>194</v>
      </c>
      <c r="BT70" s="37">
        <v>0</v>
      </c>
      <c r="BU70" s="3">
        <v>0</v>
      </c>
      <c r="BV70" s="3">
        <v>1</v>
      </c>
      <c r="BW70" s="3">
        <v>0</v>
      </c>
      <c r="BX70" s="3">
        <v>0</v>
      </c>
      <c r="BY70" s="2" t="s">
        <v>194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1" t="s">
        <v>194</v>
      </c>
      <c r="CF70" s="37">
        <v>0</v>
      </c>
      <c r="CG70" s="3">
        <v>0</v>
      </c>
      <c r="CH70" s="3">
        <v>0</v>
      </c>
      <c r="CI70" s="3">
        <v>0</v>
      </c>
      <c r="CJ70" s="2" t="s">
        <v>194</v>
      </c>
    </row>
    <row r="71" spans="1:88" x14ac:dyDescent="0.25">
      <c r="A71" t="s">
        <v>5</v>
      </c>
      <c r="B71" t="s">
        <v>46</v>
      </c>
      <c r="C71" t="s">
        <v>7</v>
      </c>
      <c r="D71">
        <v>8</v>
      </c>
      <c r="E71" t="s">
        <v>8</v>
      </c>
      <c r="F71" t="str">
        <f>CONCATENATE(B71,"-",C71,"-",D71,E71)</f>
        <v>ABLA-M-8L</v>
      </c>
      <c r="G71" s="15">
        <v>413</v>
      </c>
      <c r="H71" s="3">
        <f>G71/100000 +37.48</f>
        <v>37.48413</v>
      </c>
      <c r="I71" s="3">
        <v>988</v>
      </c>
      <c r="J71" s="3">
        <f>I71/100000 +108.13</f>
        <v>108.13987999999999</v>
      </c>
      <c r="K71" s="3">
        <v>276</v>
      </c>
      <c r="L71" s="3">
        <f>3000+K71</f>
        <v>3276</v>
      </c>
      <c r="M71" s="3" t="s">
        <v>19</v>
      </c>
      <c r="N71" s="16">
        <v>5</v>
      </c>
      <c r="O71" s="15">
        <v>50.2</v>
      </c>
      <c r="P71" s="16">
        <v>2</v>
      </c>
      <c r="Q71" s="15">
        <v>10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5</v>
      </c>
      <c r="Y71" s="3">
        <v>0</v>
      </c>
      <c r="Z71" s="3">
        <v>0</v>
      </c>
      <c r="AD71" s="3">
        <v>5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15">
        <v>0</v>
      </c>
      <c r="AN71" s="3">
        <v>0</v>
      </c>
      <c r="AO71" s="3">
        <v>0</v>
      </c>
      <c r="AP71" s="3">
        <v>0</v>
      </c>
      <c r="AQ71" s="3">
        <v>1</v>
      </c>
      <c r="AR71" s="3">
        <v>0</v>
      </c>
      <c r="AS71" s="3">
        <v>2</v>
      </c>
      <c r="AT71" s="3">
        <v>0</v>
      </c>
      <c r="AU71" s="1">
        <v>0</v>
      </c>
      <c r="AV71" s="1">
        <v>0</v>
      </c>
      <c r="AW71" s="1">
        <v>0</v>
      </c>
      <c r="AX71" s="1">
        <v>0</v>
      </c>
      <c r="BA71" s="15">
        <v>1</v>
      </c>
      <c r="BB71" s="3">
        <v>0</v>
      </c>
      <c r="BC71" s="3">
        <v>80</v>
      </c>
      <c r="BD71" s="3">
        <v>0</v>
      </c>
      <c r="BE71" s="3">
        <v>27</v>
      </c>
      <c r="BF71" s="1" t="s">
        <v>28</v>
      </c>
      <c r="BH71" s="3">
        <v>108</v>
      </c>
      <c r="BI71" s="16">
        <v>109</v>
      </c>
      <c r="BJ71" s="3">
        <v>0</v>
      </c>
      <c r="BK71" s="3">
        <v>0</v>
      </c>
      <c r="BL71" s="3">
        <v>0</v>
      </c>
      <c r="BM71" s="3">
        <v>0</v>
      </c>
      <c r="BN71" s="2" t="s">
        <v>194</v>
      </c>
      <c r="BO71" s="3">
        <v>0</v>
      </c>
      <c r="BP71" s="3">
        <v>0</v>
      </c>
      <c r="BQ71" s="3">
        <v>0</v>
      </c>
      <c r="BR71" s="3">
        <v>0</v>
      </c>
      <c r="BS71" s="2" t="s">
        <v>194</v>
      </c>
      <c r="BT71" s="37">
        <v>0</v>
      </c>
      <c r="BU71" s="3">
        <v>0</v>
      </c>
      <c r="BV71" s="3">
        <v>1</v>
      </c>
      <c r="BW71" s="3">
        <v>2</v>
      </c>
      <c r="BX71" s="3">
        <v>0</v>
      </c>
      <c r="BY71" s="2" t="s">
        <v>194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1" t="s">
        <v>194</v>
      </c>
      <c r="CF71" s="37">
        <v>0</v>
      </c>
      <c r="CG71" s="3">
        <v>0</v>
      </c>
      <c r="CH71" s="3">
        <v>0</v>
      </c>
      <c r="CI71" s="3">
        <v>0</v>
      </c>
      <c r="CJ71" s="2" t="s">
        <v>194</v>
      </c>
    </row>
    <row r="72" spans="1:88" x14ac:dyDescent="0.25">
      <c r="A72" t="s">
        <v>5</v>
      </c>
      <c r="B72" t="s">
        <v>46</v>
      </c>
      <c r="C72" t="s">
        <v>7</v>
      </c>
      <c r="D72">
        <v>8</v>
      </c>
      <c r="E72" t="s">
        <v>15</v>
      </c>
      <c r="F72" t="str">
        <f>CONCATENATE(B72,"-",C72,"-",D72,E72)</f>
        <v>ABLA-M-8H</v>
      </c>
      <c r="G72" s="15">
        <v>429</v>
      </c>
      <c r="H72" s="3">
        <f>G72/100000 +37.48</f>
        <v>37.484289999999994</v>
      </c>
      <c r="I72" s="3">
        <v>975</v>
      </c>
      <c r="J72" s="3">
        <f>I72/100000 +108.13</f>
        <v>108.13974999999999</v>
      </c>
      <c r="K72" s="3">
        <v>281</v>
      </c>
      <c r="L72" s="3">
        <f>3000+K72</f>
        <v>3281</v>
      </c>
      <c r="M72" s="3" t="s">
        <v>19</v>
      </c>
      <c r="N72" s="16">
        <v>5</v>
      </c>
      <c r="O72" s="15">
        <v>42.2</v>
      </c>
      <c r="P72" s="16">
        <v>1.7</v>
      </c>
      <c r="Q72" s="15">
        <v>10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5</v>
      </c>
      <c r="Y72" s="3">
        <v>0</v>
      </c>
      <c r="Z72" s="3">
        <v>1</v>
      </c>
      <c r="AD72" s="3">
        <v>21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15">
        <v>0</v>
      </c>
      <c r="AN72" s="3">
        <v>0</v>
      </c>
      <c r="AO72" s="3">
        <v>0</v>
      </c>
      <c r="AP72" s="3">
        <v>0</v>
      </c>
      <c r="AQ72" s="3">
        <v>4</v>
      </c>
      <c r="AR72" s="3">
        <v>0</v>
      </c>
      <c r="AS72" s="3">
        <v>4</v>
      </c>
      <c r="AT72" s="3">
        <v>0</v>
      </c>
      <c r="AU72" s="1">
        <v>0</v>
      </c>
      <c r="AV72" s="1">
        <v>0</v>
      </c>
      <c r="AW72" s="1">
        <v>0</v>
      </c>
      <c r="AX72" s="1">
        <v>0</v>
      </c>
      <c r="BA72" s="15">
        <v>5</v>
      </c>
      <c r="BB72" s="3">
        <v>38</v>
      </c>
      <c r="BC72" s="3">
        <v>76</v>
      </c>
      <c r="BD72" s="3">
        <v>0</v>
      </c>
      <c r="BE72" s="3">
        <v>26</v>
      </c>
      <c r="BF72" s="1" t="s">
        <v>28</v>
      </c>
      <c r="BH72" s="3">
        <v>110</v>
      </c>
      <c r="BI72" s="16">
        <v>111</v>
      </c>
      <c r="BJ72" s="3">
        <v>0</v>
      </c>
      <c r="BK72" s="3">
        <v>0</v>
      </c>
      <c r="BL72" s="3">
        <v>0</v>
      </c>
      <c r="BM72" s="3">
        <v>0</v>
      </c>
      <c r="BN72" s="2" t="s">
        <v>194</v>
      </c>
      <c r="BO72" s="3">
        <v>0</v>
      </c>
      <c r="BP72" s="3">
        <v>0</v>
      </c>
      <c r="BQ72" s="3">
        <v>0</v>
      </c>
      <c r="BR72" s="3">
        <v>0</v>
      </c>
      <c r="BS72" s="2" t="s">
        <v>194</v>
      </c>
      <c r="BT72" s="37">
        <v>5</v>
      </c>
      <c r="BU72" s="3">
        <v>8</v>
      </c>
      <c r="BV72" s="3">
        <v>4</v>
      </c>
      <c r="BW72" s="3">
        <v>7</v>
      </c>
      <c r="BX72" s="3">
        <v>12</v>
      </c>
      <c r="BY72" s="2" t="s">
        <v>194</v>
      </c>
      <c r="BZ72" s="3">
        <v>1</v>
      </c>
      <c r="CA72" s="3">
        <v>0</v>
      </c>
      <c r="CB72" s="3">
        <v>2</v>
      </c>
      <c r="CC72" s="3">
        <v>2</v>
      </c>
      <c r="CD72" s="3">
        <v>0</v>
      </c>
      <c r="CE72" s="1" t="s">
        <v>194</v>
      </c>
      <c r="CF72" s="37">
        <v>0</v>
      </c>
      <c r="CG72" s="3">
        <v>0</v>
      </c>
      <c r="CH72" s="3">
        <v>0</v>
      </c>
      <c r="CI72" s="3">
        <v>0</v>
      </c>
      <c r="CJ72" s="2" t="s">
        <v>194</v>
      </c>
    </row>
    <row r="73" spans="1:88" x14ac:dyDescent="0.25">
      <c r="A73" t="s">
        <v>5</v>
      </c>
      <c r="B73" t="s">
        <v>46</v>
      </c>
      <c r="C73" t="s">
        <v>7</v>
      </c>
      <c r="D73">
        <v>9</v>
      </c>
      <c r="E73" t="s">
        <v>8</v>
      </c>
      <c r="F73" t="str">
        <f>CONCATENATE(B73,"-",C73,"-",D73,E73)</f>
        <v>ABLA-M-9L</v>
      </c>
      <c r="G73" s="15">
        <v>423</v>
      </c>
      <c r="H73" s="3">
        <f>G73/100000 +37.48</f>
        <v>37.484229999999997</v>
      </c>
      <c r="I73" s="3">
        <v>1154</v>
      </c>
      <c r="J73" s="3">
        <f>I73/100000 +108.13</f>
        <v>108.14153999999999</v>
      </c>
      <c r="K73" s="3">
        <v>286</v>
      </c>
      <c r="L73" s="3">
        <f>3000+K73</f>
        <v>3286</v>
      </c>
      <c r="M73" s="3" t="s">
        <v>19</v>
      </c>
      <c r="N73" s="16">
        <v>10</v>
      </c>
      <c r="O73" s="15">
        <v>46</v>
      </c>
      <c r="P73" s="16">
        <v>2.4</v>
      </c>
      <c r="Q73" s="15">
        <v>10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6</v>
      </c>
      <c r="Y73" s="3">
        <v>0</v>
      </c>
      <c r="Z73" s="3">
        <v>0</v>
      </c>
      <c r="AD73" s="3">
        <v>5</v>
      </c>
      <c r="AE73" s="3">
        <v>1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50">
        <v>0</v>
      </c>
      <c r="AM73" s="15">
        <v>0</v>
      </c>
      <c r="AN73" s="3">
        <v>0</v>
      </c>
      <c r="AO73" s="3">
        <v>0</v>
      </c>
      <c r="AP73" s="3">
        <v>0</v>
      </c>
      <c r="AQ73" s="3">
        <v>1</v>
      </c>
      <c r="AR73" s="3">
        <v>0</v>
      </c>
      <c r="AS73" s="3">
        <v>1</v>
      </c>
      <c r="AT73" s="3">
        <v>0</v>
      </c>
      <c r="AU73" s="1">
        <v>0</v>
      </c>
      <c r="AV73" s="1">
        <v>0</v>
      </c>
      <c r="AW73" s="1">
        <v>0</v>
      </c>
      <c r="AX73" s="16">
        <v>0</v>
      </c>
      <c r="BA73" s="15">
        <v>2</v>
      </c>
      <c r="BB73" s="3">
        <v>9.6</v>
      </c>
      <c r="BC73" s="3">
        <v>115</v>
      </c>
      <c r="BD73" s="3">
        <v>0</v>
      </c>
      <c r="BE73" s="3">
        <v>22</v>
      </c>
      <c r="BF73" s="1" t="s">
        <v>28</v>
      </c>
      <c r="BH73" s="3">
        <v>112</v>
      </c>
      <c r="BI73" s="16">
        <v>113</v>
      </c>
      <c r="BJ73" s="3">
        <v>0</v>
      </c>
      <c r="BK73" s="3">
        <v>0</v>
      </c>
      <c r="BL73" s="3">
        <v>0</v>
      </c>
      <c r="BM73" s="3">
        <v>0</v>
      </c>
      <c r="BN73" s="2" t="s">
        <v>194</v>
      </c>
      <c r="BO73" s="3">
        <v>0</v>
      </c>
      <c r="BP73" s="3">
        <v>0</v>
      </c>
      <c r="BQ73" s="3">
        <v>0</v>
      </c>
      <c r="BR73" s="3">
        <v>0</v>
      </c>
      <c r="BS73" s="2" t="s">
        <v>194</v>
      </c>
      <c r="BT73" s="3">
        <v>0</v>
      </c>
      <c r="BU73" s="3">
        <v>3</v>
      </c>
      <c r="BV73" s="3">
        <v>3</v>
      </c>
      <c r="BW73" s="3">
        <v>1</v>
      </c>
      <c r="BX73" s="3">
        <v>0</v>
      </c>
      <c r="BY73" s="2" t="s">
        <v>194</v>
      </c>
      <c r="BZ73" s="3">
        <v>0</v>
      </c>
      <c r="CA73" s="3">
        <v>1</v>
      </c>
      <c r="CB73" s="3">
        <v>3</v>
      </c>
      <c r="CC73" s="3">
        <v>1</v>
      </c>
      <c r="CD73" s="3">
        <v>0</v>
      </c>
      <c r="CE73" s="1" t="s">
        <v>194</v>
      </c>
      <c r="CF73" s="37">
        <v>0</v>
      </c>
      <c r="CG73" s="3">
        <v>0</v>
      </c>
      <c r="CH73" s="3">
        <v>0</v>
      </c>
      <c r="CI73" s="3">
        <v>0</v>
      </c>
      <c r="CJ73" s="2" t="s">
        <v>194</v>
      </c>
    </row>
    <row r="74" spans="1:88" x14ac:dyDescent="0.25">
      <c r="A74" t="s">
        <v>5</v>
      </c>
      <c r="B74" t="s">
        <v>46</v>
      </c>
      <c r="C74" t="s">
        <v>7</v>
      </c>
      <c r="D74">
        <v>9</v>
      </c>
      <c r="E74" t="s">
        <v>15</v>
      </c>
      <c r="F74" t="str">
        <f>CONCATENATE(B74,"-",C74,"-",D74,E74)</f>
        <v>ABLA-M-9H</v>
      </c>
      <c r="G74" s="15">
        <v>442</v>
      </c>
      <c r="H74" s="3">
        <f>G74/100000 +37.48</f>
        <v>37.48442</v>
      </c>
      <c r="I74" s="3">
        <v>1133</v>
      </c>
      <c r="J74" s="3">
        <f>I74/100000 +108.13</f>
        <v>108.14133</v>
      </c>
      <c r="K74" s="3">
        <v>271</v>
      </c>
      <c r="L74" s="3">
        <f>3000+K74</f>
        <v>3271</v>
      </c>
      <c r="M74" s="3" t="s">
        <v>19</v>
      </c>
      <c r="N74" s="16">
        <v>10</v>
      </c>
      <c r="O74" s="15">
        <v>48.8</v>
      </c>
      <c r="P74" s="16">
        <v>2.2000000000000002</v>
      </c>
      <c r="Q74" s="15">
        <v>10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5</v>
      </c>
      <c r="Y74" s="3">
        <v>0</v>
      </c>
      <c r="Z74" s="3">
        <v>0</v>
      </c>
      <c r="AD74" s="3">
        <v>9</v>
      </c>
      <c r="AE74" s="3">
        <v>2</v>
      </c>
      <c r="AF74" s="3">
        <v>1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50">
        <v>0</v>
      </c>
      <c r="AM74" s="15">
        <v>0</v>
      </c>
      <c r="AN74" s="3">
        <v>0</v>
      </c>
      <c r="AO74" s="3">
        <v>0</v>
      </c>
      <c r="AP74" s="3">
        <v>0</v>
      </c>
      <c r="AQ74" s="3">
        <v>2</v>
      </c>
      <c r="AR74" s="3">
        <v>0</v>
      </c>
      <c r="AS74" s="3">
        <v>5</v>
      </c>
      <c r="AT74" s="3">
        <v>0</v>
      </c>
      <c r="AU74" s="1">
        <v>0</v>
      </c>
      <c r="AV74" s="1">
        <v>0</v>
      </c>
      <c r="AW74" s="1">
        <v>0</v>
      </c>
      <c r="AX74" s="16">
        <v>0</v>
      </c>
      <c r="BA74" s="15">
        <v>4</v>
      </c>
      <c r="BB74" s="3">
        <v>38</v>
      </c>
      <c r="BC74" s="3">
        <v>88.3</v>
      </c>
      <c r="BD74" s="3">
        <v>0</v>
      </c>
      <c r="BE74" s="3">
        <v>28</v>
      </c>
      <c r="BF74" s="1" t="s">
        <v>28</v>
      </c>
      <c r="BH74" s="3">
        <v>114</v>
      </c>
      <c r="BI74" s="16">
        <v>115</v>
      </c>
      <c r="BJ74" s="3">
        <v>0</v>
      </c>
      <c r="BK74" s="3">
        <v>0</v>
      </c>
      <c r="BL74" s="3">
        <v>0</v>
      </c>
      <c r="BM74" s="3">
        <v>0</v>
      </c>
      <c r="BN74" s="2" t="s">
        <v>194</v>
      </c>
      <c r="BO74" s="3">
        <v>0</v>
      </c>
      <c r="BP74" s="3">
        <v>0</v>
      </c>
      <c r="BQ74" s="3">
        <v>0</v>
      </c>
      <c r="BR74" s="3">
        <v>0</v>
      </c>
      <c r="BS74" s="2" t="s">
        <v>194</v>
      </c>
      <c r="BT74" s="3">
        <v>1</v>
      </c>
      <c r="BU74" s="3">
        <v>2</v>
      </c>
      <c r="BV74" s="3">
        <v>0</v>
      </c>
      <c r="BW74" s="3">
        <v>0</v>
      </c>
      <c r="BX74" s="3">
        <v>0</v>
      </c>
      <c r="BY74" s="2" t="s">
        <v>194</v>
      </c>
      <c r="BZ74" s="3">
        <v>0</v>
      </c>
      <c r="CA74" s="3">
        <v>1</v>
      </c>
      <c r="CB74" s="3">
        <v>1</v>
      </c>
      <c r="CC74" s="3">
        <v>3</v>
      </c>
      <c r="CD74" s="3">
        <v>0</v>
      </c>
      <c r="CE74" s="1" t="s">
        <v>194</v>
      </c>
      <c r="CF74" s="37">
        <v>0</v>
      </c>
      <c r="CG74" s="3">
        <v>0</v>
      </c>
      <c r="CH74" s="3">
        <v>0</v>
      </c>
      <c r="CI74" s="3">
        <v>0</v>
      </c>
      <c r="CJ74" s="2" t="s">
        <v>194</v>
      </c>
    </row>
    <row r="75" spans="1:88" x14ac:dyDescent="0.25">
      <c r="A75" t="s">
        <v>5</v>
      </c>
      <c r="B75" t="s">
        <v>46</v>
      </c>
      <c r="C75" t="s">
        <v>7</v>
      </c>
      <c r="D75">
        <v>10</v>
      </c>
      <c r="E75" t="s">
        <v>15</v>
      </c>
      <c r="F75" t="str">
        <f>CONCATENATE(B75,"-",C75,"-",D75,E75)</f>
        <v>ABLA-M-10H</v>
      </c>
      <c r="G75" s="15">
        <v>7838</v>
      </c>
      <c r="H75" s="3">
        <f>G75/100000 +37.4</f>
        <v>37.478380000000001</v>
      </c>
      <c r="J75" s="1">
        <v>108.11351000000001</v>
      </c>
      <c r="K75" s="3">
        <v>289</v>
      </c>
      <c r="L75" s="3">
        <f>3000+K75</f>
        <v>3289</v>
      </c>
      <c r="M75" s="3" t="s">
        <v>20</v>
      </c>
      <c r="N75" s="16">
        <v>30</v>
      </c>
      <c r="O75" s="15">
        <v>40.1</v>
      </c>
      <c r="P75" s="16">
        <v>1.4</v>
      </c>
      <c r="Q75" s="15">
        <v>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18</v>
      </c>
      <c r="Y75" s="3">
        <v>0</v>
      </c>
      <c r="Z75" s="3">
        <v>0</v>
      </c>
      <c r="AD75" s="3">
        <v>3</v>
      </c>
      <c r="AE75" s="3">
        <v>1</v>
      </c>
      <c r="AF75" s="3">
        <v>3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50">
        <v>0</v>
      </c>
      <c r="AM75" s="15">
        <v>0</v>
      </c>
      <c r="AN75" s="3">
        <v>0</v>
      </c>
      <c r="AO75" s="3">
        <v>0</v>
      </c>
      <c r="AP75" s="3">
        <v>0</v>
      </c>
      <c r="AQ75" s="3">
        <v>3</v>
      </c>
      <c r="AR75" s="3">
        <v>0</v>
      </c>
      <c r="AS75" s="3">
        <v>0</v>
      </c>
      <c r="AT75" s="3">
        <v>0</v>
      </c>
      <c r="AU75" s="1">
        <v>0</v>
      </c>
      <c r="AV75" s="1">
        <v>0</v>
      </c>
      <c r="AW75" s="1">
        <v>0</v>
      </c>
      <c r="AX75" s="16">
        <v>0</v>
      </c>
      <c r="BA75" s="15">
        <v>1</v>
      </c>
      <c r="BB75" s="1">
        <f>0.5*30.5+0.5*58.7</f>
        <v>44.6</v>
      </c>
      <c r="BC75" s="3">
        <v>92.1</v>
      </c>
      <c r="BD75" s="3">
        <v>0</v>
      </c>
      <c r="BE75" s="3">
        <v>27</v>
      </c>
      <c r="BF75" s="1" t="s">
        <v>28</v>
      </c>
      <c r="BH75" s="3">
        <v>116</v>
      </c>
      <c r="BI75" s="16">
        <v>117</v>
      </c>
      <c r="BJ75" s="3">
        <v>0</v>
      </c>
      <c r="BK75" s="3">
        <v>0</v>
      </c>
      <c r="BL75" s="3">
        <v>0</v>
      </c>
      <c r="BM75" s="3">
        <v>0</v>
      </c>
      <c r="BN75" s="2" t="s">
        <v>194</v>
      </c>
      <c r="BO75" s="3">
        <v>0</v>
      </c>
      <c r="BP75" s="3">
        <v>0</v>
      </c>
      <c r="BQ75" s="3">
        <v>0</v>
      </c>
      <c r="BR75" s="3">
        <v>0</v>
      </c>
      <c r="BS75" s="2" t="s">
        <v>194</v>
      </c>
      <c r="BT75" s="3">
        <v>27</v>
      </c>
      <c r="BU75" s="3">
        <v>11</v>
      </c>
      <c r="BV75" s="3">
        <v>3</v>
      </c>
      <c r="BW75" s="3">
        <v>0</v>
      </c>
      <c r="BX75" s="3">
        <v>0</v>
      </c>
      <c r="BY75" s="2" t="s">
        <v>194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1" t="s">
        <v>194</v>
      </c>
      <c r="CF75" s="37">
        <v>0</v>
      </c>
      <c r="CG75" s="3">
        <v>0</v>
      </c>
      <c r="CH75" s="3">
        <v>0</v>
      </c>
      <c r="CI75" s="3">
        <v>0</v>
      </c>
      <c r="CJ75" s="2" t="s">
        <v>194</v>
      </c>
    </row>
    <row r="76" spans="1:88" x14ac:dyDescent="0.25">
      <c r="A76" t="s">
        <v>5</v>
      </c>
      <c r="B76" t="s">
        <v>46</v>
      </c>
      <c r="C76" t="s">
        <v>7</v>
      </c>
      <c r="D76">
        <v>10</v>
      </c>
      <c r="E76" t="s">
        <v>8</v>
      </c>
      <c r="F76" t="str">
        <f>CONCATENATE(B76,"-",C76,"-",D76,E76)</f>
        <v>ABLA-M-10L</v>
      </c>
      <c r="G76" s="15">
        <v>7840</v>
      </c>
      <c r="H76" s="3">
        <f>G76/100000 +37.4</f>
        <v>37.478400000000001</v>
      </c>
      <c r="J76" s="1">
        <v>108.1142</v>
      </c>
      <c r="K76" s="3">
        <v>277</v>
      </c>
      <c r="L76" s="3">
        <f>3000+K76</f>
        <v>3277</v>
      </c>
      <c r="M76" s="3" t="s">
        <v>20</v>
      </c>
      <c r="N76" s="16">
        <v>30</v>
      </c>
      <c r="O76" s="15">
        <v>38</v>
      </c>
      <c r="P76" s="16">
        <v>1.6</v>
      </c>
      <c r="Q76" s="15">
        <v>10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5</v>
      </c>
      <c r="Y76" s="3">
        <v>0</v>
      </c>
      <c r="Z76" s="3">
        <v>0</v>
      </c>
      <c r="AD76" s="3">
        <v>8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50">
        <v>0</v>
      </c>
      <c r="AM76" s="15">
        <v>0</v>
      </c>
      <c r="AN76" s="3">
        <v>0</v>
      </c>
      <c r="AO76" s="3">
        <v>0</v>
      </c>
      <c r="AP76" s="3">
        <v>0</v>
      </c>
      <c r="AQ76" s="3">
        <v>1</v>
      </c>
      <c r="AR76" s="3">
        <v>0</v>
      </c>
      <c r="AS76" s="3">
        <v>0</v>
      </c>
      <c r="AT76" s="3">
        <v>0</v>
      </c>
      <c r="AU76" s="1">
        <v>0</v>
      </c>
      <c r="AV76" s="1">
        <v>0</v>
      </c>
      <c r="AW76" s="1">
        <v>0</v>
      </c>
      <c r="AX76" s="16">
        <v>0</v>
      </c>
      <c r="BA76" s="35">
        <v>3</v>
      </c>
      <c r="BB76" s="3">
        <f>0.5*34.2</f>
        <v>17.100000000000001</v>
      </c>
      <c r="BC76" s="3">
        <v>87</v>
      </c>
      <c r="BD76" s="3">
        <v>0</v>
      </c>
      <c r="BE76" s="3">
        <v>27</v>
      </c>
      <c r="BF76" s="1" t="s">
        <v>28</v>
      </c>
      <c r="BH76" s="3">
        <v>118</v>
      </c>
      <c r="BI76" s="16">
        <v>119</v>
      </c>
      <c r="BJ76" s="3">
        <v>0</v>
      </c>
      <c r="BK76" s="3">
        <v>0</v>
      </c>
      <c r="BL76" s="3">
        <v>0</v>
      </c>
      <c r="BM76" s="3">
        <v>0</v>
      </c>
      <c r="BN76" s="2" t="s">
        <v>194</v>
      </c>
      <c r="BO76" s="3">
        <v>0</v>
      </c>
      <c r="BP76" s="3">
        <v>0</v>
      </c>
      <c r="BQ76" s="3">
        <v>0</v>
      </c>
      <c r="BR76" s="3">
        <v>0</v>
      </c>
      <c r="BS76" s="2" t="s">
        <v>194</v>
      </c>
      <c r="BT76" s="3">
        <v>3</v>
      </c>
      <c r="BU76" s="3">
        <v>3</v>
      </c>
      <c r="BV76" s="3">
        <v>2</v>
      </c>
      <c r="BW76" s="3">
        <v>0</v>
      </c>
      <c r="BX76" s="3">
        <v>0</v>
      </c>
      <c r="BY76" s="2" t="s">
        <v>194</v>
      </c>
      <c r="BZ76" s="3">
        <v>0</v>
      </c>
      <c r="CA76" s="3">
        <v>3</v>
      </c>
      <c r="CB76" s="3">
        <v>0</v>
      </c>
      <c r="CC76" s="3">
        <v>0</v>
      </c>
      <c r="CD76" s="3">
        <v>0</v>
      </c>
      <c r="CE76" s="1" t="s">
        <v>194</v>
      </c>
      <c r="CF76" s="37">
        <v>0</v>
      </c>
      <c r="CG76" s="3">
        <v>0</v>
      </c>
      <c r="CH76" s="3">
        <v>0</v>
      </c>
      <c r="CI76" s="3">
        <v>0</v>
      </c>
      <c r="CJ76" s="2" t="s">
        <v>194</v>
      </c>
    </row>
    <row r="77" spans="1:88" x14ac:dyDescent="0.25">
      <c r="H77" s="3"/>
      <c r="K77" s="3"/>
      <c r="L77" s="3"/>
      <c r="M77" s="3"/>
      <c r="R77" s="3"/>
      <c r="S77" s="3"/>
      <c r="T77" s="3"/>
      <c r="U77" s="3"/>
      <c r="V77" s="3"/>
      <c r="W77" s="3"/>
      <c r="X77" s="3"/>
      <c r="Y77" s="3"/>
      <c r="Z77" s="3"/>
      <c r="AD77" s="3"/>
      <c r="AE77" s="3"/>
      <c r="AF77" s="3"/>
      <c r="AG77" s="3"/>
      <c r="AH77" s="3"/>
      <c r="AI77" s="3"/>
      <c r="AJ77" s="3"/>
      <c r="AK77" s="3"/>
      <c r="AL77" s="50"/>
      <c r="AN77" s="3"/>
      <c r="AO77" s="3"/>
      <c r="AP77" s="3"/>
      <c r="AQ77" s="3"/>
      <c r="AR77" s="3"/>
      <c r="AS77" s="3"/>
      <c r="AT77" s="3"/>
      <c r="BA77" s="35"/>
      <c r="BB77" s="3"/>
      <c r="BC77" s="3"/>
      <c r="BD77" s="3"/>
      <c r="BE77" s="3"/>
      <c r="BH77" s="3"/>
      <c r="BJ77" s="3"/>
      <c r="BK77" s="3"/>
      <c r="BL77" s="3"/>
      <c r="BM77" s="3"/>
      <c r="BO77" s="3"/>
      <c r="BP77" s="3"/>
      <c r="BQ77" s="3"/>
      <c r="BR77" s="3"/>
      <c r="BT77" s="3"/>
      <c r="BU77" s="3"/>
      <c r="BV77" s="3"/>
      <c r="BW77" s="3"/>
      <c r="BX77" s="3"/>
      <c r="BZ77" s="3"/>
      <c r="CA77" s="3"/>
      <c r="CB77" s="3"/>
      <c r="CC77" s="3"/>
      <c r="CD77" s="3"/>
      <c r="CF77" s="37"/>
      <c r="CG77" s="3"/>
      <c r="CH77" s="3"/>
      <c r="CI77" s="3"/>
      <c r="CJ77" s="2"/>
    </row>
    <row r="78" spans="1:88" x14ac:dyDescent="0.25">
      <c r="A78" t="s">
        <v>5</v>
      </c>
      <c r="B78" t="s">
        <v>6</v>
      </c>
      <c r="C78" t="s">
        <v>15</v>
      </c>
      <c r="D78">
        <v>1</v>
      </c>
      <c r="E78" t="s">
        <v>8</v>
      </c>
      <c r="F78" t="str">
        <f>CONCATENATE(B78,"-",C78,"-",D78,E78)</f>
        <v>PIPO-H-1L</v>
      </c>
      <c r="G78" s="15">
        <v>1058</v>
      </c>
      <c r="H78" s="1">
        <f>G78/100000 +37.48</f>
        <v>37.490579999999994</v>
      </c>
      <c r="I78" s="3">
        <v>3962</v>
      </c>
      <c r="J78" s="3">
        <f>I78/100000 +108.2</f>
        <v>108.23962</v>
      </c>
      <c r="K78" s="1">
        <v>109</v>
      </c>
      <c r="L78" s="1">
        <f>K78+2600</f>
        <v>2709</v>
      </c>
      <c r="CJ78" s="2"/>
    </row>
    <row r="79" spans="1:88" x14ac:dyDescent="0.25">
      <c r="A79" t="s">
        <v>5</v>
      </c>
      <c r="B79" t="s">
        <v>6</v>
      </c>
      <c r="C79" t="s">
        <v>15</v>
      </c>
      <c r="D79">
        <v>1</v>
      </c>
      <c r="E79" t="s">
        <v>15</v>
      </c>
      <c r="F79" t="str">
        <f>CONCATENATE(B79,"-",C79,"-",D79,E79)</f>
        <v>PIPO-H-1H</v>
      </c>
      <c r="G79" s="15">
        <v>1069</v>
      </c>
      <c r="H79" s="1">
        <f>G79/100000 +37.48</f>
        <v>37.490689999999994</v>
      </c>
      <c r="I79" s="3">
        <v>3952</v>
      </c>
      <c r="J79" s="3">
        <f>I79/100000 +108.2</f>
        <v>108.23952</v>
      </c>
      <c r="K79" s="3">
        <v>105</v>
      </c>
      <c r="L79" s="1">
        <f>K79+2600</f>
        <v>2705</v>
      </c>
      <c r="CJ79" s="2"/>
    </row>
    <row r="80" spans="1:88" x14ac:dyDescent="0.25">
      <c r="A80" t="s">
        <v>5</v>
      </c>
      <c r="B80" t="s">
        <v>6</v>
      </c>
      <c r="C80" t="s">
        <v>15</v>
      </c>
      <c r="D80">
        <v>2</v>
      </c>
      <c r="E80" t="s">
        <v>15</v>
      </c>
      <c r="F80" t="str">
        <f>CONCATENATE(B80,"-",C80,"-",D80,E80)</f>
        <v>PIPO-H-2H</v>
      </c>
      <c r="G80" s="15">
        <v>562</v>
      </c>
      <c r="H80" s="1">
        <f>G80/100000 +37.48</f>
        <v>37.485619999999997</v>
      </c>
      <c r="I80" s="3">
        <v>4797</v>
      </c>
      <c r="J80" s="3">
        <f>I80/100000 +108.2</f>
        <v>108.24797000000001</v>
      </c>
      <c r="K80" s="3">
        <v>79</v>
      </c>
      <c r="L80" s="1">
        <f>K80+2600</f>
        <v>2679</v>
      </c>
      <c r="CJ80" s="2"/>
    </row>
    <row r="81" spans="1:94" x14ac:dyDescent="0.25">
      <c r="A81" t="s">
        <v>5</v>
      </c>
      <c r="B81" t="s">
        <v>6</v>
      </c>
      <c r="C81" t="s">
        <v>15</v>
      </c>
      <c r="D81">
        <v>2</v>
      </c>
      <c r="E81" t="s">
        <v>8</v>
      </c>
      <c r="F81" t="str">
        <f>CONCATENATE(B81,"-",C81,"-",D81,E81)</f>
        <v>PIPO-H-2L</v>
      </c>
      <c r="G81" s="15">
        <v>611</v>
      </c>
      <c r="H81" s="1">
        <f>G81/100000 +37.48</f>
        <v>37.486109999999996</v>
      </c>
      <c r="I81" s="3">
        <v>4815</v>
      </c>
      <c r="J81" s="3">
        <f>I81/100000 +108.2</f>
        <v>108.24815000000001</v>
      </c>
      <c r="K81" s="3">
        <v>79</v>
      </c>
      <c r="L81" s="1">
        <f>K81+2600</f>
        <v>2679</v>
      </c>
      <c r="CJ81" s="2"/>
    </row>
    <row r="82" spans="1:94" x14ac:dyDescent="0.25">
      <c r="A82" t="s">
        <v>5</v>
      </c>
      <c r="B82" t="s">
        <v>6</v>
      </c>
      <c r="C82" t="s">
        <v>15</v>
      </c>
      <c r="D82">
        <v>3</v>
      </c>
      <c r="E82" t="s">
        <v>15</v>
      </c>
      <c r="F82" t="str">
        <f>CONCATENATE(B82,"-",C82,"-",D82,E82)</f>
        <v>PIPO-H-3H</v>
      </c>
      <c r="G82" s="15">
        <v>592</v>
      </c>
      <c r="H82" s="1">
        <f>G82/100000 +37.48</f>
        <v>37.48592</v>
      </c>
      <c r="I82" s="3">
        <v>5060</v>
      </c>
      <c r="J82" s="3">
        <f>I82/100000 +108.2</f>
        <v>108.25060000000001</v>
      </c>
      <c r="K82" s="3">
        <v>73</v>
      </c>
      <c r="L82" s="1">
        <f>K82+2600</f>
        <v>2673</v>
      </c>
      <c r="CJ82" s="2"/>
    </row>
    <row r="83" spans="1:94" s="30" customFormat="1" x14ac:dyDescent="0.25">
      <c r="A83" s="30" t="s">
        <v>5</v>
      </c>
      <c r="B83" s="30" t="s">
        <v>6</v>
      </c>
      <c r="C83" s="30" t="s">
        <v>15</v>
      </c>
      <c r="D83" s="30">
        <v>3</v>
      </c>
      <c r="E83" s="30" t="s">
        <v>8</v>
      </c>
      <c r="F83" s="30" t="str">
        <f>CONCATENATE(B83,"-",C83,"-",D83,E83)</f>
        <v>PIPO-H-3L</v>
      </c>
      <c r="G83" s="31">
        <v>549</v>
      </c>
      <c r="H83" s="30">
        <f>G83/100000 +37.48</f>
        <v>37.485489999999999</v>
      </c>
      <c r="I83" s="33">
        <v>5059</v>
      </c>
      <c r="J83" s="33">
        <f>I83/100000 +108.2</f>
        <v>108.25059</v>
      </c>
      <c r="K83" s="33">
        <v>72</v>
      </c>
      <c r="L83" s="30">
        <f>K83+2600</f>
        <v>2672</v>
      </c>
      <c r="N83" s="32"/>
      <c r="O83" s="31"/>
      <c r="P83" s="32"/>
      <c r="Q83" s="31"/>
      <c r="AL83" s="32"/>
      <c r="AM83" s="31"/>
      <c r="AX83" s="32"/>
      <c r="BA83" s="31"/>
      <c r="BI83" s="32"/>
      <c r="BN83" s="34"/>
      <c r="BS83" s="34"/>
      <c r="BY83" s="34"/>
      <c r="CF83" s="55"/>
      <c r="CJ83" s="34"/>
    </row>
    <row r="84" spans="1:94" s="1" customFormat="1" x14ac:dyDescent="0.25">
      <c r="A84" t="s">
        <v>5</v>
      </c>
      <c r="B84" t="s">
        <v>6</v>
      </c>
      <c r="C84" t="s">
        <v>15</v>
      </c>
      <c r="D84">
        <v>4</v>
      </c>
      <c r="E84" t="s">
        <v>15</v>
      </c>
      <c r="F84" s="16" t="str">
        <f>CONCATENATE(B84,"-",C84,"-",D84,E84)</f>
        <v>PIPO-H-4H</v>
      </c>
      <c r="G84" s="15">
        <v>365</v>
      </c>
      <c r="H84" s="1">
        <f>G84/100000 +37.48</f>
        <v>37.483649999999997</v>
      </c>
      <c r="I84" s="3">
        <v>5220</v>
      </c>
      <c r="J84" s="3">
        <f>I84/100000 +108.2</f>
        <v>108.2522</v>
      </c>
      <c r="K84" s="3">
        <v>68</v>
      </c>
      <c r="L84" s="1">
        <f>K84+2600</f>
        <v>2668</v>
      </c>
      <c r="N84" s="16"/>
      <c r="O84" s="15"/>
      <c r="P84" s="16"/>
      <c r="Q84" s="15"/>
      <c r="AM84" s="15"/>
      <c r="BA84" s="15"/>
      <c r="BI84" s="16"/>
      <c r="BN84" s="2"/>
      <c r="BO84"/>
      <c r="BP84"/>
      <c r="BQ84"/>
      <c r="BR84"/>
      <c r="BS84" s="2"/>
      <c r="BT84"/>
      <c r="BU84"/>
      <c r="BV84"/>
      <c r="BW84"/>
      <c r="BX84"/>
      <c r="BY84" s="2"/>
      <c r="CF84" s="48"/>
      <c r="CJ84" s="2"/>
      <c r="CP84"/>
    </row>
    <row r="85" spans="1:94" x14ac:dyDescent="0.25">
      <c r="A85" t="s">
        <v>5</v>
      </c>
      <c r="B85" t="s">
        <v>6</v>
      </c>
      <c r="C85" t="s">
        <v>15</v>
      </c>
      <c r="D85">
        <v>4</v>
      </c>
      <c r="E85" t="s">
        <v>8</v>
      </c>
      <c r="F85" t="str">
        <f>CONCATENATE(B85,"-",C85,"-",D85,E85)</f>
        <v>PIPO-H-4L</v>
      </c>
      <c r="G85" s="15">
        <v>371</v>
      </c>
      <c r="H85" s="1">
        <f>G85/100000 +37.48</f>
        <v>37.483709999999995</v>
      </c>
      <c r="I85" s="3">
        <v>5212</v>
      </c>
      <c r="J85" s="3">
        <f>I85/100000 +108.2</f>
        <v>108.25212000000001</v>
      </c>
      <c r="K85" s="3">
        <v>66</v>
      </c>
      <c r="L85" s="1">
        <f>K85+2600</f>
        <v>2666</v>
      </c>
      <c r="AL85" s="1"/>
      <c r="AX85" s="1"/>
      <c r="CJ85" s="2"/>
    </row>
    <row r="86" spans="1:94" x14ac:dyDescent="0.25">
      <c r="A86" t="s">
        <v>5</v>
      </c>
      <c r="B86" t="s">
        <v>6</v>
      </c>
      <c r="C86" t="s">
        <v>15</v>
      </c>
      <c r="D86">
        <v>5</v>
      </c>
      <c r="E86" t="s">
        <v>15</v>
      </c>
      <c r="F86" t="str">
        <f>CONCATENATE(B86,"-",C86,"-",D86,E86)</f>
        <v>PIPO-H-5H</v>
      </c>
      <c r="G86" s="15">
        <v>877</v>
      </c>
      <c r="H86" s="1">
        <f>G86/100000 +37.46</f>
        <v>37.468769999999999</v>
      </c>
      <c r="I86" s="3">
        <v>702</v>
      </c>
      <c r="J86" s="3">
        <f>I86/100000 +108.22</f>
        <v>108.22702</v>
      </c>
      <c r="K86" s="3">
        <v>99</v>
      </c>
      <c r="L86" s="1">
        <f>K86+2600</f>
        <v>2699</v>
      </c>
      <c r="AL86" s="1"/>
      <c r="AX86" s="1"/>
      <c r="CJ86" s="2"/>
    </row>
    <row r="87" spans="1:94" x14ac:dyDescent="0.25">
      <c r="A87" t="s">
        <v>5</v>
      </c>
      <c r="B87" t="s">
        <v>6</v>
      </c>
      <c r="C87" t="s">
        <v>15</v>
      </c>
      <c r="D87">
        <v>5</v>
      </c>
      <c r="E87" t="s">
        <v>8</v>
      </c>
      <c r="F87" t="str">
        <f>CONCATENATE(B87,"-",C87,"-",D87,E87)</f>
        <v>PIPO-H-5L</v>
      </c>
      <c r="G87" s="15">
        <v>886</v>
      </c>
      <c r="H87" s="1">
        <f>G87/100000 +37.46</f>
        <v>37.468859999999999</v>
      </c>
      <c r="I87" s="3">
        <v>683</v>
      </c>
      <c r="J87" s="3">
        <f>I87/100000 +108.22</f>
        <v>108.22682999999999</v>
      </c>
      <c r="K87" s="3">
        <v>92</v>
      </c>
      <c r="L87" s="1">
        <f>K87+2600</f>
        <v>2692</v>
      </c>
      <c r="AL87" s="1"/>
      <c r="AX87" s="1"/>
      <c r="CJ87" s="2"/>
    </row>
    <row r="88" spans="1:94" x14ac:dyDescent="0.25">
      <c r="A88" t="s">
        <v>5</v>
      </c>
      <c r="B88" t="s">
        <v>6</v>
      </c>
      <c r="C88" t="s">
        <v>15</v>
      </c>
      <c r="D88">
        <v>6</v>
      </c>
      <c r="E88" t="s">
        <v>15</v>
      </c>
      <c r="F88" t="str">
        <f>CONCATENATE(B88,"-",C88,"-",D88,E88)</f>
        <v>PIPO-H-6H</v>
      </c>
      <c r="G88" s="15">
        <v>813</v>
      </c>
      <c r="H88" s="1">
        <f>G88/100000 +37.46</f>
        <v>37.468130000000002</v>
      </c>
      <c r="I88" s="3">
        <v>678</v>
      </c>
      <c r="J88" s="3">
        <f>I88/100000 +108.22</f>
        <v>108.22678000000001</v>
      </c>
      <c r="K88" s="3">
        <v>89</v>
      </c>
      <c r="L88" s="1">
        <f>K88+2600</f>
        <v>2689</v>
      </c>
      <c r="AL88" s="1"/>
      <c r="AX88" s="1"/>
      <c r="CJ88" s="2"/>
    </row>
    <row r="89" spans="1:94" x14ac:dyDescent="0.25">
      <c r="A89" t="s">
        <v>5</v>
      </c>
      <c r="B89" t="s">
        <v>6</v>
      </c>
      <c r="C89" t="s">
        <v>15</v>
      </c>
      <c r="D89">
        <v>6</v>
      </c>
      <c r="E89" t="s">
        <v>8</v>
      </c>
      <c r="F89" t="str">
        <f>CONCATENATE(B89,"-",C89,"-",D89,E89)</f>
        <v>PIPO-H-6L</v>
      </c>
      <c r="G89" s="15">
        <v>830</v>
      </c>
      <c r="H89" s="1">
        <f>G89/100000 +37.46</f>
        <v>37.468299999999999</v>
      </c>
      <c r="I89" s="3">
        <v>658</v>
      </c>
      <c r="J89" s="3">
        <f>I89/100000 +108.22</f>
        <v>108.22658</v>
      </c>
      <c r="K89" s="3">
        <v>99</v>
      </c>
      <c r="L89" s="1">
        <f>K89+2600</f>
        <v>2699</v>
      </c>
      <c r="AL89" s="1"/>
      <c r="AX89" s="1"/>
      <c r="CJ89" s="2"/>
    </row>
    <row r="90" spans="1:94" x14ac:dyDescent="0.25">
      <c r="A90" t="s">
        <v>5</v>
      </c>
      <c r="B90" t="s">
        <v>6</v>
      </c>
      <c r="C90" t="s">
        <v>15</v>
      </c>
      <c r="D90">
        <v>7</v>
      </c>
      <c r="E90" t="s">
        <v>15</v>
      </c>
      <c r="F90" t="str">
        <f>CONCATENATE(B90,"-",C90,"-",D90,E90)</f>
        <v>PIPO-H-7H</v>
      </c>
      <c r="G90" s="15">
        <v>772</v>
      </c>
      <c r="H90" s="1">
        <f>G90/100000 +37.46</f>
        <v>37.46772</v>
      </c>
      <c r="I90" s="3">
        <v>676</v>
      </c>
      <c r="J90" s="3">
        <f>I90/100000 +108.22</f>
        <v>108.22676</v>
      </c>
      <c r="K90" s="3">
        <v>81</v>
      </c>
      <c r="L90" s="1">
        <f>K90+2600</f>
        <v>2681</v>
      </c>
      <c r="AL90" s="1"/>
      <c r="AX90" s="1"/>
      <c r="CJ90" s="2"/>
    </row>
    <row r="91" spans="1:94" x14ac:dyDescent="0.25">
      <c r="A91" t="s">
        <v>5</v>
      </c>
      <c r="B91" t="s">
        <v>6</v>
      </c>
      <c r="C91" t="s">
        <v>15</v>
      </c>
      <c r="D91">
        <v>7</v>
      </c>
      <c r="E91" t="s">
        <v>8</v>
      </c>
      <c r="F91" t="str">
        <f>CONCATENATE(B91,"-",C91,"-",D91,E91)</f>
        <v>PIPO-H-7L</v>
      </c>
      <c r="G91" s="15">
        <v>781</v>
      </c>
      <c r="H91" s="1">
        <f>G91/100000 +37.46</f>
        <v>37.46781</v>
      </c>
      <c r="I91" s="3">
        <v>659</v>
      </c>
      <c r="J91" s="3">
        <f>I91/100000 +108.22</f>
        <v>108.22659</v>
      </c>
      <c r="K91" s="3">
        <v>88</v>
      </c>
      <c r="L91" s="1">
        <f>K91+2600</f>
        <v>2688</v>
      </c>
      <c r="AL91" s="1"/>
      <c r="AX91" s="1"/>
      <c r="CJ91" s="2"/>
    </row>
    <row r="92" spans="1:94" x14ac:dyDescent="0.25">
      <c r="A92" t="s">
        <v>5</v>
      </c>
      <c r="B92" t="s">
        <v>6</v>
      </c>
      <c r="C92" t="s">
        <v>15</v>
      </c>
      <c r="D92">
        <v>8</v>
      </c>
      <c r="E92" t="s">
        <v>15</v>
      </c>
      <c r="F92" t="str">
        <f>CONCATENATE(B92,"-",C92,"-",D92,E92)</f>
        <v>PIPO-H-8H</v>
      </c>
      <c r="G92" s="15">
        <v>493</v>
      </c>
      <c r="H92" s="1">
        <f>G92/100000 +37.46</f>
        <v>37.464930000000003</v>
      </c>
      <c r="I92" s="3">
        <v>893</v>
      </c>
      <c r="J92" s="3">
        <f>I92/100000 +108.22</f>
        <v>108.22893000000001</v>
      </c>
      <c r="K92" s="3">
        <v>88</v>
      </c>
      <c r="L92" s="1">
        <f>K92+2600</f>
        <v>2688</v>
      </c>
      <c r="AL92" s="1"/>
      <c r="AX92" s="1"/>
      <c r="CJ92" s="2"/>
    </row>
    <row r="93" spans="1:94" x14ac:dyDescent="0.25">
      <c r="A93" t="s">
        <v>5</v>
      </c>
      <c r="B93" t="s">
        <v>6</v>
      </c>
      <c r="C93" t="s">
        <v>15</v>
      </c>
      <c r="D93">
        <v>8</v>
      </c>
      <c r="E93" t="s">
        <v>8</v>
      </c>
      <c r="F93" t="str">
        <f>CONCATENATE(B93,"-",C93,"-",D93,E93)</f>
        <v>PIPO-H-8L</v>
      </c>
      <c r="G93" s="15">
        <v>500</v>
      </c>
      <c r="H93" s="1">
        <f>G93/100000 +37.46</f>
        <v>37.465000000000003</v>
      </c>
      <c r="I93" s="3">
        <v>871</v>
      </c>
      <c r="J93" s="3">
        <f>I93/100000 +108.22</f>
        <v>108.22870999999999</v>
      </c>
      <c r="K93" s="3">
        <v>84</v>
      </c>
      <c r="L93" s="1">
        <f>K93+2600</f>
        <v>2684</v>
      </c>
      <c r="AL93" s="1"/>
      <c r="AX93" s="1"/>
      <c r="CJ93" s="2"/>
    </row>
    <row r="94" spans="1:94" x14ac:dyDescent="0.25">
      <c r="A94" t="s">
        <v>5</v>
      </c>
      <c r="B94" t="s">
        <v>6</v>
      </c>
      <c r="C94" t="s">
        <v>15</v>
      </c>
      <c r="D94">
        <v>9</v>
      </c>
      <c r="E94" t="s">
        <v>15</v>
      </c>
      <c r="F94" t="str">
        <f>CONCATENATE(B94,"-",C94,"-",D94,E94)</f>
        <v>PIPO-H-9H</v>
      </c>
      <c r="G94" s="15">
        <v>433</v>
      </c>
      <c r="H94" s="1">
        <f>G94/100000 +37.46</f>
        <v>37.464330000000004</v>
      </c>
      <c r="I94" s="3">
        <v>867</v>
      </c>
      <c r="J94" s="3">
        <f>I94/100000 +108.22</f>
        <v>108.22866999999999</v>
      </c>
      <c r="K94" s="3">
        <v>78</v>
      </c>
      <c r="L94" s="1">
        <f>K94+2600</f>
        <v>2678</v>
      </c>
      <c r="AL94" s="1"/>
      <c r="AX94" s="1"/>
      <c r="CJ94" s="2"/>
    </row>
    <row r="95" spans="1:94" x14ac:dyDescent="0.25">
      <c r="A95" t="s">
        <v>5</v>
      </c>
      <c r="B95" t="s">
        <v>6</v>
      </c>
      <c r="C95" t="s">
        <v>15</v>
      </c>
      <c r="D95">
        <v>9</v>
      </c>
      <c r="E95" t="s">
        <v>8</v>
      </c>
      <c r="F95" t="str">
        <f>CONCATENATE(B95,"-",C95,"-",D95,E95)</f>
        <v>PIPO-H-9L</v>
      </c>
      <c r="G95" s="15">
        <v>42</v>
      </c>
      <c r="H95" s="1">
        <f>G95/100000 +37.46</f>
        <v>37.460419999999999</v>
      </c>
      <c r="I95" s="3">
        <v>877</v>
      </c>
      <c r="J95" s="3">
        <f>I95/100000 +108.22</f>
        <v>108.22877</v>
      </c>
      <c r="K95" s="3">
        <v>79</v>
      </c>
      <c r="L95" s="1">
        <f>K95+2600</f>
        <v>2679</v>
      </c>
      <c r="AL95" s="1"/>
      <c r="AX95" s="1"/>
      <c r="CJ95" s="2"/>
    </row>
    <row r="96" spans="1:94" x14ac:dyDescent="0.25">
      <c r="A96" t="s">
        <v>5</v>
      </c>
      <c r="B96" t="s">
        <v>6</v>
      </c>
      <c r="C96" t="s">
        <v>15</v>
      </c>
      <c r="D96">
        <v>10</v>
      </c>
      <c r="E96" t="s">
        <v>15</v>
      </c>
      <c r="F96" t="str">
        <f>CONCATENATE(B96,"-",C96,"-",D96,E96)</f>
        <v>PIPO-H-10H</v>
      </c>
      <c r="G96" s="15">
        <v>262</v>
      </c>
      <c r="H96" s="1">
        <f>G96/100000 +37.46</f>
        <v>37.462620000000001</v>
      </c>
      <c r="I96" s="3">
        <v>1158</v>
      </c>
      <c r="J96" s="3">
        <f>I96/100000 +108.22</f>
        <v>108.23157999999999</v>
      </c>
      <c r="K96" s="3">
        <v>69</v>
      </c>
      <c r="L96" s="1">
        <f>K96+2600</f>
        <v>2669</v>
      </c>
      <c r="AL96" s="1"/>
      <c r="AX96" s="1"/>
      <c r="CJ96" s="2"/>
    </row>
    <row r="97" spans="1:94" x14ac:dyDescent="0.25">
      <c r="A97" t="s">
        <v>5</v>
      </c>
      <c r="B97" t="s">
        <v>6</v>
      </c>
      <c r="C97" t="s">
        <v>15</v>
      </c>
      <c r="D97">
        <v>10</v>
      </c>
      <c r="E97" t="s">
        <v>8</v>
      </c>
      <c r="F97" t="str">
        <f>CONCATENATE(B97,"-",C97,"-",D97,E97)</f>
        <v>PIPO-H-10L</v>
      </c>
      <c r="G97" s="15">
        <v>243</v>
      </c>
      <c r="H97" s="1">
        <f>G97/100000 +37.46</f>
        <v>37.462429999999998</v>
      </c>
      <c r="I97" s="3">
        <v>1191</v>
      </c>
      <c r="J97" s="3">
        <f>I97/100000 +108.22</f>
        <v>108.23191</v>
      </c>
      <c r="K97" s="3">
        <v>61</v>
      </c>
      <c r="L97" s="1">
        <f>K97+2600</f>
        <v>2661</v>
      </c>
      <c r="AL97" s="1"/>
      <c r="AX97" s="1"/>
      <c r="CJ97" s="2"/>
    </row>
    <row r="98" spans="1:94" x14ac:dyDescent="0.25">
      <c r="A98" t="s">
        <v>5</v>
      </c>
      <c r="B98" t="s">
        <v>6</v>
      </c>
      <c r="C98" t="s">
        <v>15</v>
      </c>
      <c r="D98">
        <v>11</v>
      </c>
      <c r="E98" t="s">
        <v>15</v>
      </c>
      <c r="F98" t="str">
        <f>CONCATENATE(B98,"-",C98,"-",D98,E98)</f>
        <v>PIPO-H-11H</v>
      </c>
      <c r="G98" s="15">
        <v>879</v>
      </c>
      <c r="H98" s="3">
        <f>G98/100000 +37.45</f>
        <v>37.45879</v>
      </c>
      <c r="I98" s="3">
        <v>1503</v>
      </c>
      <c r="J98" s="3">
        <f>I98/100000 +108.22</f>
        <v>108.23502999999999</v>
      </c>
      <c r="K98" s="3">
        <v>46</v>
      </c>
      <c r="L98" s="1">
        <f>K98+2600</f>
        <v>2646</v>
      </c>
      <c r="AL98" s="1"/>
      <c r="AX98" s="1"/>
      <c r="CJ98" s="2"/>
    </row>
    <row r="99" spans="1:94" x14ac:dyDescent="0.25">
      <c r="A99" t="s">
        <v>5</v>
      </c>
      <c r="B99" t="s">
        <v>6</v>
      </c>
      <c r="C99" t="s">
        <v>15</v>
      </c>
      <c r="D99">
        <v>11</v>
      </c>
      <c r="E99" t="s">
        <v>8</v>
      </c>
      <c r="F99" t="str">
        <f>CONCATENATE(B99,"-",C99,"-",D99,E99)</f>
        <v>PIPO-H-11L</v>
      </c>
      <c r="G99" s="15">
        <v>859</v>
      </c>
      <c r="H99" s="3">
        <f>G99/100000 +37.45</f>
        <v>37.458590000000001</v>
      </c>
      <c r="I99" s="3">
        <v>1398</v>
      </c>
      <c r="J99" s="3">
        <f>I99/100000 +108.22</f>
        <v>108.23398</v>
      </c>
      <c r="K99" s="3">
        <v>52</v>
      </c>
      <c r="L99" s="1">
        <f>K99+2600</f>
        <v>2652</v>
      </c>
      <c r="AL99" s="1"/>
      <c r="AX99" s="1"/>
      <c r="CJ99" s="2"/>
    </row>
    <row r="100" spans="1:94" x14ac:dyDescent="0.25">
      <c r="A100" t="s">
        <v>5</v>
      </c>
      <c r="B100" t="s">
        <v>6</v>
      </c>
      <c r="C100" t="s">
        <v>15</v>
      </c>
      <c r="D100">
        <v>12</v>
      </c>
      <c r="E100" t="s">
        <v>15</v>
      </c>
      <c r="F100" t="str">
        <f>CONCATENATE(B100,"-",C100,"-",D100,E100)</f>
        <v>PIPO-H-12H</v>
      </c>
      <c r="G100" s="15">
        <v>892</v>
      </c>
      <c r="H100" s="3">
        <f>G100/100000 +37.47</f>
        <v>37.478920000000002</v>
      </c>
      <c r="I100" s="3">
        <v>1125</v>
      </c>
      <c r="J100" s="3">
        <f>I100/100000 +108.22</f>
        <v>108.23125</v>
      </c>
      <c r="K100" s="3">
        <v>111</v>
      </c>
      <c r="L100" s="1">
        <f>K100+2600</f>
        <v>2711</v>
      </c>
      <c r="AL100" s="1"/>
      <c r="AX100" s="1"/>
      <c r="CJ100" s="2"/>
    </row>
    <row r="101" spans="1:94" x14ac:dyDescent="0.25">
      <c r="A101" t="s">
        <v>5</v>
      </c>
      <c r="B101" t="s">
        <v>6</v>
      </c>
      <c r="C101" t="s">
        <v>15</v>
      </c>
      <c r="D101">
        <v>12</v>
      </c>
      <c r="E101" t="s">
        <v>8</v>
      </c>
      <c r="F101" t="str">
        <f>CONCATENATE(B101,"-",C101,"-",D101,E101)</f>
        <v>PIPO-H-12L</v>
      </c>
      <c r="G101" s="15">
        <v>898</v>
      </c>
      <c r="H101" s="3">
        <f>G101/100000 +37.47</f>
        <v>37.47898</v>
      </c>
      <c r="I101" s="3">
        <v>1145</v>
      </c>
      <c r="J101" s="3">
        <f>I101/100000 +108.22</f>
        <v>108.23145</v>
      </c>
      <c r="K101" s="3">
        <v>109</v>
      </c>
      <c r="L101" s="1">
        <f>K101+2600</f>
        <v>2709</v>
      </c>
      <c r="AL101" s="1"/>
      <c r="AX101" s="1"/>
      <c r="CJ101" s="2"/>
    </row>
    <row r="102" spans="1:94" x14ac:dyDescent="0.25">
      <c r="A102" t="s">
        <v>5</v>
      </c>
      <c r="B102" t="s">
        <v>6</v>
      </c>
      <c r="C102" t="s">
        <v>8</v>
      </c>
      <c r="D102">
        <v>1</v>
      </c>
      <c r="E102" t="s">
        <v>15</v>
      </c>
      <c r="F102" t="s">
        <v>282</v>
      </c>
      <c r="H102" s="1">
        <v>37.41583</v>
      </c>
      <c r="J102" s="1">
        <v>108.33578</v>
      </c>
      <c r="L102" s="28">
        <v>2292</v>
      </c>
      <c r="M102" s="1" t="s">
        <v>283</v>
      </c>
      <c r="N102" s="16">
        <v>56</v>
      </c>
      <c r="O102" s="15">
        <v>39</v>
      </c>
      <c r="P102" s="16">
        <v>3</v>
      </c>
      <c r="Q102" s="15">
        <v>5</v>
      </c>
      <c r="R102" s="3">
        <v>21</v>
      </c>
      <c r="S102" s="3">
        <v>0</v>
      </c>
      <c r="T102" s="3">
        <v>0</v>
      </c>
      <c r="AG102" s="1">
        <v>0</v>
      </c>
      <c r="AH102" s="1">
        <v>0</v>
      </c>
      <c r="AI102" s="1">
        <v>0</v>
      </c>
      <c r="AJ102" s="3">
        <v>2</v>
      </c>
      <c r="AK102" s="3">
        <v>0</v>
      </c>
      <c r="AL102" s="1">
        <v>0</v>
      </c>
      <c r="AM102" s="15">
        <v>3</v>
      </c>
      <c r="AN102" s="3">
        <v>0</v>
      </c>
      <c r="AW102" s="1">
        <v>0</v>
      </c>
      <c r="AX102" s="1">
        <v>0</v>
      </c>
      <c r="AY102" s="1">
        <v>0</v>
      </c>
      <c r="AZ102" s="3">
        <v>0</v>
      </c>
      <c r="BA102" s="15">
        <v>4</v>
      </c>
      <c r="BB102" s="3">
        <v>22.4</v>
      </c>
      <c r="BC102" s="3">
        <v>88.8</v>
      </c>
      <c r="BD102" s="3">
        <v>-4.7</v>
      </c>
      <c r="BE102" s="3">
        <v>22</v>
      </c>
      <c r="BH102" s="3">
        <v>400</v>
      </c>
      <c r="BI102" s="16">
        <v>401</v>
      </c>
      <c r="BJ102" s="3">
        <v>0</v>
      </c>
      <c r="BK102" s="3">
        <v>0</v>
      </c>
      <c r="BL102" s="3">
        <v>0</v>
      </c>
      <c r="BM102" s="3">
        <v>0</v>
      </c>
      <c r="BN102" s="2" t="s">
        <v>194</v>
      </c>
      <c r="BO102" s="3">
        <v>0</v>
      </c>
      <c r="BP102" s="3">
        <v>0</v>
      </c>
      <c r="BQ102" s="3">
        <v>0</v>
      </c>
      <c r="BR102" s="3">
        <v>0</v>
      </c>
      <c r="BS102" s="2" t="s">
        <v>194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2" t="s">
        <v>194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 t="s">
        <v>194</v>
      </c>
      <c r="CF102" s="37">
        <v>0</v>
      </c>
      <c r="CG102" s="3">
        <v>0</v>
      </c>
      <c r="CH102" s="3">
        <v>0</v>
      </c>
      <c r="CI102" s="3">
        <v>0</v>
      </c>
      <c r="CJ102" s="2" t="s">
        <v>194</v>
      </c>
      <c r="CK102" s="3">
        <v>0</v>
      </c>
      <c r="CL102" s="3">
        <v>0</v>
      </c>
      <c r="CM102" s="3">
        <v>0</v>
      </c>
      <c r="CN102" s="3">
        <v>0</v>
      </c>
      <c r="CO102" s="1" t="s">
        <v>194</v>
      </c>
      <c r="CP102" s="3"/>
    </row>
    <row r="103" spans="1:94" x14ac:dyDescent="0.25">
      <c r="A103" t="s">
        <v>5</v>
      </c>
      <c r="B103" t="s">
        <v>6</v>
      </c>
      <c r="C103" t="s">
        <v>8</v>
      </c>
      <c r="D103">
        <v>1</v>
      </c>
      <c r="E103" t="s">
        <v>8</v>
      </c>
      <c r="F103" t="s">
        <v>284</v>
      </c>
      <c r="G103" s="15">
        <v>592</v>
      </c>
      <c r="H103" s="1">
        <f>G103/100000 +37.41</f>
        <v>37.41592</v>
      </c>
      <c r="I103" s="1">
        <v>3591</v>
      </c>
      <c r="J103" s="3">
        <f>I103/100000 +108.3</f>
        <v>108.33591</v>
      </c>
      <c r="L103" s="1">
        <v>2294</v>
      </c>
      <c r="M103" s="1" t="s">
        <v>285</v>
      </c>
      <c r="N103" s="16">
        <v>3</v>
      </c>
      <c r="O103" s="15">
        <v>38</v>
      </c>
      <c r="P103" s="16">
        <v>3.7</v>
      </c>
      <c r="Q103" s="15">
        <v>5</v>
      </c>
      <c r="R103" s="3">
        <v>10</v>
      </c>
      <c r="S103" s="3">
        <v>0</v>
      </c>
      <c r="T103" s="3">
        <v>0</v>
      </c>
      <c r="AG103" s="1">
        <v>0</v>
      </c>
      <c r="AH103" s="1">
        <v>0</v>
      </c>
      <c r="AI103" s="1">
        <v>0</v>
      </c>
      <c r="AJ103" s="3">
        <v>0</v>
      </c>
      <c r="AK103" s="3">
        <v>0</v>
      </c>
      <c r="AL103" s="1">
        <v>0</v>
      </c>
      <c r="AM103" s="15">
        <v>0</v>
      </c>
      <c r="AN103" s="3">
        <v>0</v>
      </c>
      <c r="AW103" s="1">
        <v>0</v>
      </c>
      <c r="AX103" s="1">
        <v>0</v>
      </c>
      <c r="AY103" s="1">
        <v>0</v>
      </c>
      <c r="AZ103" s="3">
        <v>0</v>
      </c>
      <c r="BA103" s="15">
        <v>1</v>
      </c>
      <c r="BB103" s="3">
        <v>5</v>
      </c>
      <c r="BC103" s="3">
        <v>68.8</v>
      </c>
      <c r="BD103" s="3">
        <v>-4.3</v>
      </c>
      <c r="BE103" s="3">
        <v>26</v>
      </c>
      <c r="BH103" s="3">
        <v>402</v>
      </c>
      <c r="BI103" s="16">
        <v>403</v>
      </c>
      <c r="BJ103" s="3">
        <v>0</v>
      </c>
      <c r="BK103" s="3">
        <v>0</v>
      </c>
      <c r="BL103" s="3">
        <v>1</v>
      </c>
      <c r="BM103" s="3">
        <v>0</v>
      </c>
      <c r="BN103" s="2" t="s">
        <v>194</v>
      </c>
      <c r="BO103" s="3">
        <v>0</v>
      </c>
      <c r="BP103" s="3">
        <v>0</v>
      </c>
      <c r="BQ103" s="3">
        <v>0</v>
      </c>
      <c r="BR103" s="3">
        <v>0</v>
      </c>
      <c r="BS103" s="2" t="s">
        <v>194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2" t="s">
        <v>194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 t="s">
        <v>194</v>
      </c>
      <c r="CF103" s="37">
        <v>0</v>
      </c>
      <c r="CG103" s="3">
        <v>2</v>
      </c>
      <c r="CH103" s="3">
        <v>0</v>
      </c>
      <c r="CI103" s="3">
        <v>0</v>
      </c>
      <c r="CJ103" s="2" t="s">
        <v>194</v>
      </c>
      <c r="CK103" s="3">
        <v>0</v>
      </c>
      <c r="CL103" s="3">
        <v>0</v>
      </c>
      <c r="CM103" s="3">
        <v>0</v>
      </c>
      <c r="CN103" s="3">
        <v>0</v>
      </c>
      <c r="CO103" s="1" t="s">
        <v>194</v>
      </c>
    </row>
    <row r="104" spans="1:94" x14ac:dyDescent="0.25">
      <c r="A104" t="s">
        <v>5</v>
      </c>
      <c r="B104" t="s">
        <v>6</v>
      </c>
      <c r="C104" t="s">
        <v>8</v>
      </c>
      <c r="D104">
        <v>2</v>
      </c>
      <c r="E104" t="s">
        <v>15</v>
      </c>
      <c r="F104" t="s">
        <v>286</v>
      </c>
      <c r="G104" s="15">
        <v>694</v>
      </c>
      <c r="H104" s="1">
        <f>G104/100000 +37.41</f>
        <v>37.416939999999997</v>
      </c>
      <c r="I104" s="1">
        <v>3577</v>
      </c>
      <c r="J104" s="3">
        <f>I104/100000 +108.3</f>
        <v>108.33577</v>
      </c>
      <c r="L104" s="1">
        <v>2308</v>
      </c>
      <c r="M104" s="1" t="s">
        <v>16</v>
      </c>
      <c r="N104" s="16">
        <v>5</v>
      </c>
      <c r="O104" s="15">
        <v>37.799999999999997</v>
      </c>
      <c r="P104" s="16">
        <v>3.9</v>
      </c>
      <c r="Q104" s="15">
        <v>5</v>
      </c>
      <c r="R104" s="3">
        <v>29</v>
      </c>
      <c r="S104" s="3">
        <v>0</v>
      </c>
      <c r="T104" s="3">
        <v>0</v>
      </c>
      <c r="AG104" s="1">
        <v>0</v>
      </c>
      <c r="AH104" s="1">
        <v>0</v>
      </c>
      <c r="AI104" s="1">
        <v>0</v>
      </c>
      <c r="AJ104" s="3">
        <v>0</v>
      </c>
      <c r="AK104" s="3">
        <v>0</v>
      </c>
      <c r="AL104" s="16">
        <v>0</v>
      </c>
      <c r="AM104" s="15">
        <v>10</v>
      </c>
      <c r="AN104" s="3">
        <v>0</v>
      </c>
      <c r="AW104" s="1">
        <v>0</v>
      </c>
      <c r="AX104" s="16">
        <v>0</v>
      </c>
      <c r="AY104" s="1">
        <v>1</v>
      </c>
      <c r="AZ104" s="3">
        <v>0</v>
      </c>
      <c r="BA104" s="15">
        <v>4</v>
      </c>
      <c r="BB104" s="3">
        <v>34.200000000000003</v>
      </c>
      <c r="BC104" s="3">
        <v>70.3</v>
      </c>
      <c r="BD104" s="3">
        <v>-0.5</v>
      </c>
      <c r="BE104" s="3">
        <v>32</v>
      </c>
      <c r="BH104" s="3">
        <v>404</v>
      </c>
      <c r="BI104" s="16">
        <v>405</v>
      </c>
      <c r="BJ104" s="3">
        <v>0</v>
      </c>
      <c r="BK104" s="3">
        <v>0</v>
      </c>
      <c r="BL104" s="3">
        <v>0</v>
      </c>
      <c r="BM104" s="3">
        <v>0</v>
      </c>
      <c r="BN104" s="2" t="s">
        <v>194</v>
      </c>
      <c r="BO104" s="3">
        <v>0</v>
      </c>
      <c r="BP104" s="3">
        <v>0</v>
      </c>
      <c r="BQ104" s="3">
        <v>0</v>
      </c>
      <c r="BR104" s="3">
        <v>0</v>
      </c>
      <c r="BS104" s="2" t="s">
        <v>194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2" t="s">
        <v>194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 t="s">
        <v>194</v>
      </c>
      <c r="CF104" s="37">
        <v>0</v>
      </c>
      <c r="CG104" s="3">
        <v>0</v>
      </c>
      <c r="CH104" s="3">
        <v>0</v>
      </c>
      <c r="CI104" s="3">
        <v>0</v>
      </c>
      <c r="CJ104" s="2" t="s">
        <v>194</v>
      </c>
      <c r="CK104" s="3">
        <v>0</v>
      </c>
      <c r="CL104" s="3">
        <v>0</v>
      </c>
      <c r="CM104" s="3">
        <v>0</v>
      </c>
      <c r="CN104" s="3">
        <v>0</v>
      </c>
      <c r="CO104" s="1" t="s">
        <v>194</v>
      </c>
    </row>
    <row r="105" spans="1:94" x14ac:dyDescent="0.25">
      <c r="A105" t="s">
        <v>5</v>
      </c>
      <c r="B105" t="s">
        <v>6</v>
      </c>
      <c r="C105" t="s">
        <v>8</v>
      </c>
      <c r="D105">
        <v>2</v>
      </c>
      <c r="E105" t="s">
        <v>8</v>
      </c>
      <c r="F105" t="s">
        <v>287</v>
      </c>
      <c r="G105" s="15">
        <v>686</v>
      </c>
      <c r="H105" s="1">
        <f>G105/100000 +37.41</f>
        <v>37.41686</v>
      </c>
      <c r="I105" s="1">
        <v>580</v>
      </c>
      <c r="J105" s="3">
        <f>I105/100000 +108.3</f>
        <v>108.30579999999999</v>
      </c>
      <c r="L105" s="3">
        <v>2302</v>
      </c>
      <c r="M105" s="3" t="s">
        <v>16</v>
      </c>
      <c r="N105" s="16">
        <v>5</v>
      </c>
      <c r="O105" s="15">
        <v>39.799999999999997</v>
      </c>
      <c r="P105" s="16">
        <v>3.5</v>
      </c>
      <c r="Q105" s="15">
        <v>5</v>
      </c>
      <c r="R105" s="3">
        <v>25</v>
      </c>
      <c r="S105" s="3">
        <v>0</v>
      </c>
      <c r="T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16">
        <v>0</v>
      </c>
      <c r="AM105" s="15">
        <v>0</v>
      </c>
      <c r="AN105" s="3">
        <v>0</v>
      </c>
      <c r="AW105" s="3">
        <v>0</v>
      </c>
      <c r="AX105" s="16">
        <v>0</v>
      </c>
      <c r="AY105" s="3">
        <v>0</v>
      </c>
      <c r="AZ105" s="3">
        <v>0</v>
      </c>
      <c r="BA105" s="15">
        <v>0</v>
      </c>
      <c r="BB105" s="3">
        <v>29</v>
      </c>
      <c r="BC105" s="3">
        <v>77.900000000000006</v>
      </c>
      <c r="BD105" s="3">
        <v>-1.5</v>
      </c>
      <c r="BE105" s="3">
        <v>23</v>
      </c>
      <c r="BH105" s="3">
        <v>406</v>
      </c>
      <c r="BI105" s="16">
        <v>407</v>
      </c>
      <c r="BJ105" s="3">
        <v>0</v>
      </c>
      <c r="BK105" s="3">
        <v>0</v>
      </c>
      <c r="BL105" s="3">
        <v>0</v>
      </c>
      <c r="BM105" s="3">
        <v>0</v>
      </c>
      <c r="BN105" s="2" t="s">
        <v>194</v>
      </c>
      <c r="BO105" s="3">
        <v>0</v>
      </c>
      <c r="BP105" s="3">
        <v>0</v>
      </c>
      <c r="BQ105" s="3">
        <v>0</v>
      </c>
      <c r="BR105" s="3">
        <v>0</v>
      </c>
      <c r="BS105" s="2" t="s">
        <v>194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2" t="s">
        <v>194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 t="s">
        <v>194</v>
      </c>
      <c r="CF105" s="37">
        <v>0</v>
      </c>
      <c r="CG105" s="3">
        <v>0</v>
      </c>
      <c r="CH105" s="3">
        <v>0</v>
      </c>
      <c r="CI105" s="3">
        <v>0</v>
      </c>
      <c r="CJ105" s="2" t="s">
        <v>194</v>
      </c>
      <c r="CK105" s="3">
        <v>0</v>
      </c>
      <c r="CL105" s="3">
        <v>0</v>
      </c>
      <c r="CM105" s="3">
        <v>0</v>
      </c>
      <c r="CN105" s="3">
        <v>0</v>
      </c>
      <c r="CO105" s="1" t="s">
        <v>194</v>
      </c>
    </row>
    <row r="106" spans="1:94" x14ac:dyDescent="0.25">
      <c r="A106" t="s">
        <v>5</v>
      </c>
      <c r="B106" t="s">
        <v>6</v>
      </c>
      <c r="C106" t="s">
        <v>8</v>
      </c>
      <c r="D106">
        <v>3</v>
      </c>
      <c r="E106" t="s">
        <v>15</v>
      </c>
      <c r="F106" t="s">
        <v>288</v>
      </c>
      <c r="G106" s="15">
        <v>505</v>
      </c>
      <c r="H106" s="1">
        <f>G106/100000 +37.41</f>
        <v>37.415049999999994</v>
      </c>
      <c r="I106" s="3">
        <v>3302</v>
      </c>
      <c r="J106" s="3">
        <f>I106/100000 +108.3</f>
        <v>108.33301999999999</v>
      </c>
      <c r="L106" s="28">
        <v>2298</v>
      </c>
      <c r="M106" s="3" t="s">
        <v>20</v>
      </c>
      <c r="N106" s="16">
        <v>6</v>
      </c>
      <c r="O106" s="15">
        <v>46.8</v>
      </c>
      <c r="P106" s="16">
        <v>3.8</v>
      </c>
      <c r="Q106" s="15">
        <v>10</v>
      </c>
      <c r="R106" s="3">
        <v>13</v>
      </c>
      <c r="S106" s="3">
        <v>0</v>
      </c>
      <c r="T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16">
        <v>0</v>
      </c>
      <c r="AM106" s="15">
        <v>3</v>
      </c>
      <c r="AN106" s="3">
        <v>0</v>
      </c>
      <c r="AW106" s="3">
        <v>1</v>
      </c>
      <c r="AX106" s="16">
        <v>0</v>
      </c>
      <c r="AY106" s="3">
        <v>0</v>
      </c>
      <c r="AZ106" s="3">
        <v>0</v>
      </c>
      <c r="BA106" s="15">
        <v>4</v>
      </c>
      <c r="BB106" s="3">
        <v>24.2</v>
      </c>
      <c r="BC106" s="3">
        <v>92.2</v>
      </c>
      <c r="BD106" s="3">
        <v>-16.8</v>
      </c>
      <c r="BE106" s="3">
        <v>22</v>
      </c>
      <c r="BH106" s="3">
        <v>408</v>
      </c>
      <c r="BI106" s="16">
        <v>409</v>
      </c>
      <c r="BJ106" s="3">
        <v>0</v>
      </c>
      <c r="BK106" s="3">
        <v>0</v>
      </c>
      <c r="BL106" s="3">
        <v>0</v>
      </c>
      <c r="BM106" s="3">
        <v>0</v>
      </c>
      <c r="BN106" s="2" t="s">
        <v>194</v>
      </c>
      <c r="BO106" s="3">
        <v>0</v>
      </c>
      <c r="BP106" s="3">
        <v>0</v>
      </c>
      <c r="BQ106" s="3">
        <v>0</v>
      </c>
      <c r="BR106" s="3">
        <v>0</v>
      </c>
      <c r="BS106" s="2" t="s">
        <v>194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2" t="s">
        <v>194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 t="s">
        <v>194</v>
      </c>
      <c r="CF106" s="37">
        <v>0</v>
      </c>
      <c r="CG106" s="3">
        <v>0</v>
      </c>
      <c r="CH106" s="3">
        <v>0</v>
      </c>
      <c r="CI106" s="3">
        <v>0</v>
      </c>
      <c r="CJ106" s="2" t="s">
        <v>194</v>
      </c>
      <c r="CK106" s="3">
        <v>0</v>
      </c>
      <c r="CL106" s="3">
        <v>0</v>
      </c>
      <c r="CM106" s="3">
        <v>0</v>
      </c>
      <c r="CN106" s="3">
        <v>0</v>
      </c>
      <c r="CO106" s="1">
        <v>4</v>
      </c>
    </row>
    <row r="107" spans="1:94" x14ac:dyDescent="0.25">
      <c r="A107" t="s">
        <v>5</v>
      </c>
      <c r="B107" t="s">
        <v>6</v>
      </c>
      <c r="C107" t="s">
        <v>8</v>
      </c>
      <c r="D107">
        <v>3</v>
      </c>
      <c r="E107" t="s">
        <v>8</v>
      </c>
      <c r="F107" t="s">
        <v>289</v>
      </c>
      <c r="G107" s="15">
        <v>505</v>
      </c>
      <c r="H107" s="1">
        <f>G107/100000 +37.41</f>
        <v>37.415049999999994</v>
      </c>
      <c r="I107" s="3">
        <v>3302</v>
      </c>
      <c r="J107" s="3">
        <f>I107/100000 +108.3</f>
        <v>108.33301999999999</v>
      </c>
      <c r="L107" s="28">
        <v>2304</v>
      </c>
      <c r="M107" s="3" t="s">
        <v>20</v>
      </c>
      <c r="N107" s="16">
        <v>10</v>
      </c>
      <c r="O107" s="15">
        <v>53.5</v>
      </c>
      <c r="P107" s="16">
        <v>3.3</v>
      </c>
      <c r="Q107" s="15">
        <v>10</v>
      </c>
      <c r="R107" s="3">
        <v>9</v>
      </c>
      <c r="S107" s="3">
        <v>0</v>
      </c>
      <c r="T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16">
        <v>0</v>
      </c>
      <c r="AM107" s="15">
        <v>0</v>
      </c>
      <c r="AN107" s="3">
        <v>0</v>
      </c>
      <c r="AW107" s="3">
        <v>0</v>
      </c>
      <c r="AX107" s="16">
        <v>0</v>
      </c>
      <c r="AY107" s="3">
        <v>0</v>
      </c>
      <c r="AZ107" s="3">
        <v>0</v>
      </c>
      <c r="BA107" s="15">
        <v>0</v>
      </c>
      <c r="BB107" s="3">
        <v>29</v>
      </c>
      <c r="BC107" s="3">
        <v>104</v>
      </c>
      <c r="BD107" s="3">
        <v>-13.7</v>
      </c>
      <c r="BE107" s="3">
        <v>23</v>
      </c>
      <c r="BH107" s="3">
        <v>410</v>
      </c>
      <c r="BI107" s="16">
        <v>411</v>
      </c>
      <c r="BJ107" s="3">
        <v>0</v>
      </c>
      <c r="BK107" s="3">
        <v>0</v>
      </c>
      <c r="BL107" s="3">
        <v>0</v>
      </c>
      <c r="BM107" s="3">
        <v>0</v>
      </c>
      <c r="BN107" s="2" t="s">
        <v>194</v>
      </c>
      <c r="BO107" s="3">
        <v>0</v>
      </c>
      <c r="BP107" s="3">
        <v>0</v>
      </c>
      <c r="BQ107" s="3">
        <v>0</v>
      </c>
      <c r="BR107" s="3">
        <v>0</v>
      </c>
      <c r="BS107" s="2" t="s">
        <v>194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2" t="s">
        <v>194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 t="s">
        <v>194</v>
      </c>
      <c r="CF107" s="37">
        <v>0</v>
      </c>
      <c r="CG107" s="3">
        <v>0</v>
      </c>
      <c r="CH107" s="3">
        <v>0</v>
      </c>
      <c r="CI107" s="3">
        <v>0</v>
      </c>
      <c r="CJ107" s="2" t="s">
        <v>194</v>
      </c>
      <c r="CK107" s="3">
        <v>0</v>
      </c>
      <c r="CL107" s="3">
        <v>0</v>
      </c>
      <c r="CM107" s="3">
        <v>0</v>
      </c>
      <c r="CN107" s="3">
        <v>0</v>
      </c>
      <c r="CO107" s="1" t="s">
        <v>194</v>
      </c>
    </row>
    <row r="108" spans="1:94" x14ac:dyDescent="0.25">
      <c r="A108" t="s">
        <v>5</v>
      </c>
      <c r="B108" t="s">
        <v>6</v>
      </c>
      <c r="C108" t="s">
        <v>8</v>
      </c>
      <c r="D108">
        <v>4</v>
      </c>
      <c r="E108" t="s">
        <v>15</v>
      </c>
      <c r="F108" t="s">
        <v>290</v>
      </c>
      <c r="G108" s="15">
        <v>517</v>
      </c>
      <c r="H108" s="1">
        <f>G108/100000 +37.41</f>
        <v>37.415169999999996</v>
      </c>
      <c r="I108" s="3">
        <v>3176</v>
      </c>
      <c r="J108" s="3">
        <f>I108/100000 +108.3</f>
        <v>108.33176</v>
      </c>
      <c r="L108" s="28">
        <v>2298</v>
      </c>
      <c r="M108" s="3" t="s">
        <v>20</v>
      </c>
      <c r="N108" s="16">
        <v>15</v>
      </c>
      <c r="O108" s="15">
        <v>35.5</v>
      </c>
      <c r="P108" s="16">
        <v>2.7</v>
      </c>
      <c r="Q108" s="15">
        <v>10</v>
      </c>
      <c r="R108" s="3">
        <v>16</v>
      </c>
      <c r="S108" s="3">
        <v>0</v>
      </c>
      <c r="T108" s="3">
        <v>0</v>
      </c>
      <c r="AG108" s="3">
        <v>0</v>
      </c>
      <c r="AH108" s="3">
        <v>0</v>
      </c>
      <c r="AI108" s="3">
        <v>0</v>
      </c>
      <c r="AJ108" s="3">
        <v>1</v>
      </c>
      <c r="AK108" s="3">
        <v>0</v>
      </c>
      <c r="AL108" s="16">
        <v>0</v>
      </c>
      <c r="AM108" s="15">
        <v>8</v>
      </c>
      <c r="AN108" s="3">
        <v>0</v>
      </c>
      <c r="AW108" s="3">
        <v>0</v>
      </c>
      <c r="AX108" s="16">
        <v>0</v>
      </c>
      <c r="AY108" s="3">
        <v>1</v>
      </c>
      <c r="AZ108" s="3">
        <v>0</v>
      </c>
      <c r="BA108" s="15">
        <v>4</v>
      </c>
      <c r="BB108" s="3">
        <v>42.4</v>
      </c>
      <c r="BC108" s="3">
        <v>85.5</v>
      </c>
      <c r="BD108" s="3">
        <v>-4.4000000000000004</v>
      </c>
      <c r="BE108" s="3">
        <v>21</v>
      </c>
      <c r="BH108" s="3">
        <v>412</v>
      </c>
      <c r="BI108" s="16">
        <v>413</v>
      </c>
      <c r="BJ108" s="3">
        <v>0</v>
      </c>
      <c r="BK108" s="3">
        <v>0</v>
      </c>
      <c r="BL108" s="3">
        <v>0</v>
      </c>
      <c r="BM108" s="3">
        <v>0</v>
      </c>
      <c r="BN108" s="2" t="s">
        <v>194</v>
      </c>
      <c r="BO108" s="3">
        <v>0</v>
      </c>
      <c r="BP108" s="3">
        <v>0</v>
      </c>
      <c r="BQ108" s="3">
        <v>0</v>
      </c>
      <c r="BR108" s="3">
        <v>0</v>
      </c>
      <c r="BS108" s="2" t="s">
        <v>194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2" t="s">
        <v>194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 t="s">
        <v>194</v>
      </c>
      <c r="CF108" s="37">
        <v>0</v>
      </c>
      <c r="CG108" s="3">
        <v>0</v>
      </c>
      <c r="CH108" s="3">
        <v>1</v>
      </c>
      <c r="CI108" s="3">
        <v>1</v>
      </c>
      <c r="CJ108" s="2" t="s">
        <v>194</v>
      </c>
      <c r="CK108" s="3">
        <v>0</v>
      </c>
      <c r="CL108" s="3">
        <v>0</v>
      </c>
      <c r="CM108" s="3">
        <v>0</v>
      </c>
      <c r="CN108" s="3">
        <v>0</v>
      </c>
      <c r="CO108" s="1" t="s">
        <v>194</v>
      </c>
    </row>
    <row r="109" spans="1:94" x14ac:dyDescent="0.25">
      <c r="A109" t="s">
        <v>5</v>
      </c>
      <c r="B109" t="s">
        <v>6</v>
      </c>
      <c r="C109" t="s">
        <v>8</v>
      </c>
      <c r="D109">
        <v>4</v>
      </c>
      <c r="E109" t="s">
        <v>8</v>
      </c>
      <c r="F109" t="s">
        <v>291</v>
      </c>
      <c r="G109" s="15">
        <v>553</v>
      </c>
      <c r="H109" s="1">
        <f>G109/100000 +37.41</f>
        <v>37.415529999999997</v>
      </c>
      <c r="I109" s="3">
        <v>3155</v>
      </c>
      <c r="J109" s="3">
        <f>I109/100000 +108.3</f>
        <v>108.33154999999999</v>
      </c>
      <c r="L109">
        <v>2307</v>
      </c>
      <c r="M109" s="3" t="s">
        <v>20</v>
      </c>
      <c r="N109" s="16">
        <v>5</v>
      </c>
      <c r="O109" s="15">
        <v>37.299999999999997</v>
      </c>
      <c r="P109" s="16">
        <v>4.2</v>
      </c>
      <c r="Q109" s="15">
        <v>10</v>
      </c>
      <c r="R109" s="3">
        <v>6</v>
      </c>
      <c r="S109" s="3">
        <v>0</v>
      </c>
      <c r="T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</v>
      </c>
      <c r="AL109" s="16">
        <v>0</v>
      </c>
      <c r="AM109" s="15">
        <v>0</v>
      </c>
      <c r="AN109" s="3">
        <v>0</v>
      </c>
      <c r="AW109" s="3">
        <v>0</v>
      </c>
      <c r="AX109" s="16">
        <v>0</v>
      </c>
      <c r="AY109" s="3">
        <v>1</v>
      </c>
      <c r="AZ109" s="3">
        <v>0</v>
      </c>
      <c r="BA109" s="15">
        <v>0</v>
      </c>
      <c r="BB109" s="3">
        <v>20</v>
      </c>
      <c r="BC109" s="3">
        <v>53.5</v>
      </c>
      <c r="BD109" s="3">
        <v>1.8</v>
      </c>
      <c r="BE109" s="3">
        <v>26</v>
      </c>
      <c r="BH109" s="3">
        <v>414</v>
      </c>
      <c r="BI109" s="16">
        <v>415</v>
      </c>
      <c r="BJ109" s="3">
        <v>0</v>
      </c>
      <c r="BK109" s="3">
        <v>0</v>
      </c>
      <c r="BL109" s="3">
        <v>0</v>
      </c>
      <c r="BM109" s="3">
        <v>0</v>
      </c>
      <c r="BN109" s="2" t="s">
        <v>194</v>
      </c>
      <c r="BO109" s="3">
        <v>0</v>
      </c>
      <c r="BP109" s="3">
        <v>0</v>
      </c>
      <c r="BQ109" s="3">
        <v>0</v>
      </c>
      <c r="BR109" s="3">
        <v>0</v>
      </c>
      <c r="BS109" s="2" t="s">
        <v>194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2" t="s">
        <v>194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 t="s">
        <v>194</v>
      </c>
      <c r="CF109" s="37">
        <v>0</v>
      </c>
      <c r="CG109" s="3">
        <v>0</v>
      </c>
      <c r="CH109" s="3">
        <v>0</v>
      </c>
      <c r="CI109" s="3">
        <v>0</v>
      </c>
      <c r="CJ109" s="2" t="s">
        <v>194</v>
      </c>
      <c r="CK109" s="3">
        <v>0</v>
      </c>
      <c r="CL109" s="3">
        <v>0</v>
      </c>
      <c r="CM109" s="3">
        <v>0</v>
      </c>
      <c r="CN109" s="3">
        <v>0</v>
      </c>
      <c r="CO109" s="1" t="s">
        <v>194</v>
      </c>
    </row>
    <row r="110" spans="1:94" x14ac:dyDescent="0.25">
      <c r="A110" t="s">
        <v>5</v>
      </c>
      <c r="B110" t="s">
        <v>6</v>
      </c>
      <c r="C110" t="s">
        <v>8</v>
      </c>
      <c r="D110">
        <v>5</v>
      </c>
      <c r="E110" t="s">
        <v>15</v>
      </c>
      <c r="F110" t="s">
        <v>292</v>
      </c>
      <c r="G110" s="15">
        <v>538</v>
      </c>
      <c r="H110" s="1">
        <f>G110/100000 +37.41</f>
        <v>37.415379999999999</v>
      </c>
      <c r="I110" s="3">
        <v>1711</v>
      </c>
      <c r="J110" s="3">
        <f>I110/100000 +108.3</f>
        <v>108.31711</v>
      </c>
      <c r="L110" s="28">
        <v>2336</v>
      </c>
      <c r="M110" s="3" t="s">
        <v>51</v>
      </c>
      <c r="N110" s="16">
        <v>2</v>
      </c>
      <c r="O110" s="15">
        <v>46.9</v>
      </c>
      <c r="P110" s="16">
        <v>3.7</v>
      </c>
      <c r="Q110" s="15">
        <v>5</v>
      </c>
      <c r="R110" s="3">
        <v>24</v>
      </c>
      <c r="S110" s="3">
        <v>0</v>
      </c>
      <c r="T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16">
        <v>0</v>
      </c>
      <c r="AM110" s="15">
        <v>4</v>
      </c>
      <c r="AN110" s="3">
        <v>0</v>
      </c>
      <c r="AW110" s="3">
        <v>0</v>
      </c>
      <c r="AX110" s="16">
        <v>0</v>
      </c>
      <c r="AY110" s="3">
        <v>0</v>
      </c>
      <c r="AZ110" s="3">
        <v>0</v>
      </c>
      <c r="BA110" s="15">
        <v>4</v>
      </c>
      <c r="BB110" s="3">
        <v>51.1</v>
      </c>
      <c r="BC110" s="3">
        <v>72.900000000000006</v>
      </c>
      <c r="BD110" s="3">
        <v>-1</v>
      </c>
      <c r="BE110" s="3">
        <v>34</v>
      </c>
      <c r="BH110" s="3">
        <v>416</v>
      </c>
      <c r="BI110" s="16">
        <v>417</v>
      </c>
      <c r="BJ110" s="3">
        <v>0</v>
      </c>
      <c r="BK110" s="3">
        <v>0</v>
      </c>
      <c r="BL110" s="3">
        <v>0</v>
      </c>
      <c r="BM110" s="3">
        <v>0</v>
      </c>
      <c r="BN110" s="2" t="s">
        <v>194</v>
      </c>
      <c r="BO110" s="3">
        <v>0</v>
      </c>
      <c r="BP110" s="3">
        <v>0</v>
      </c>
      <c r="BQ110" s="3">
        <v>0</v>
      </c>
      <c r="BR110" s="3">
        <v>0</v>
      </c>
      <c r="BS110" s="2" t="s">
        <v>194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2" t="s">
        <v>194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 t="s">
        <v>194</v>
      </c>
      <c r="CF110" s="37">
        <v>0</v>
      </c>
      <c r="CG110" s="3">
        <v>0</v>
      </c>
      <c r="CH110" s="3">
        <v>0</v>
      </c>
      <c r="CI110" s="3">
        <v>0</v>
      </c>
      <c r="CJ110" s="2" t="s">
        <v>194</v>
      </c>
      <c r="CK110" s="3">
        <v>0</v>
      </c>
      <c r="CL110" s="3">
        <v>0</v>
      </c>
      <c r="CM110" s="3">
        <v>0</v>
      </c>
      <c r="CN110" s="3">
        <v>0</v>
      </c>
      <c r="CO110" s="1" t="s">
        <v>194</v>
      </c>
    </row>
    <row r="111" spans="1:94" x14ac:dyDescent="0.25">
      <c r="A111" t="s">
        <v>5</v>
      </c>
      <c r="B111" t="s">
        <v>6</v>
      </c>
      <c r="C111" t="s">
        <v>8</v>
      </c>
      <c r="D111">
        <v>5</v>
      </c>
      <c r="E111" t="s">
        <v>8</v>
      </c>
      <c r="F111" t="s">
        <v>293</v>
      </c>
      <c r="G111" s="15">
        <v>556</v>
      </c>
      <c r="H111" s="1">
        <f>G111/100000 +37.41</f>
        <v>37.415559999999999</v>
      </c>
      <c r="I111" s="3">
        <v>1698</v>
      </c>
      <c r="J111" s="3">
        <f>I111/100000 +108.3</f>
        <v>108.31698</v>
      </c>
      <c r="L111">
        <v>2336</v>
      </c>
      <c r="M111" s="3" t="s">
        <v>19</v>
      </c>
      <c r="N111" s="16">
        <v>2</v>
      </c>
      <c r="O111" s="15">
        <v>52.1</v>
      </c>
      <c r="P111" s="16">
        <v>4</v>
      </c>
      <c r="Q111" s="15">
        <v>5</v>
      </c>
      <c r="R111" s="3">
        <v>4</v>
      </c>
      <c r="S111" s="3">
        <v>0</v>
      </c>
      <c r="T111" s="3">
        <v>0</v>
      </c>
      <c r="AG111" s="3">
        <v>1</v>
      </c>
      <c r="AH111" s="3">
        <v>0</v>
      </c>
      <c r="AI111" s="3">
        <v>0</v>
      </c>
      <c r="AJ111" s="3">
        <v>0</v>
      </c>
      <c r="AK111" s="3">
        <v>0</v>
      </c>
      <c r="AL111" s="16">
        <v>0</v>
      </c>
      <c r="AM111" s="15">
        <v>0</v>
      </c>
      <c r="AN111" s="3">
        <v>0</v>
      </c>
      <c r="AW111" s="3">
        <v>1</v>
      </c>
      <c r="AX111" s="16">
        <v>0</v>
      </c>
      <c r="AY111" s="3">
        <v>3</v>
      </c>
      <c r="AZ111" s="3">
        <v>0</v>
      </c>
      <c r="BA111" s="15">
        <v>0</v>
      </c>
      <c r="BB111" s="3">
        <v>11.3</v>
      </c>
      <c r="BC111" s="3">
        <v>75.400000000000006</v>
      </c>
      <c r="BD111" s="3">
        <v>-5</v>
      </c>
      <c r="BE111" s="3">
        <v>23</v>
      </c>
      <c r="BG111" s="1" t="s">
        <v>294</v>
      </c>
      <c r="BH111" s="3">
        <v>418</v>
      </c>
      <c r="BI111" s="16">
        <v>419</v>
      </c>
      <c r="BJ111" s="3">
        <v>0</v>
      </c>
      <c r="BK111" s="3">
        <v>0</v>
      </c>
      <c r="BL111" s="3">
        <v>0</v>
      </c>
      <c r="BM111" s="3">
        <v>0</v>
      </c>
      <c r="BN111" s="2" t="s">
        <v>194</v>
      </c>
      <c r="BO111" s="3">
        <v>0</v>
      </c>
      <c r="BP111" s="3">
        <v>0</v>
      </c>
      <c r="BQ111" s="3">
        <v>0</v>
      </c>
      <c r="BR111" s="3">
        <v>0</v>
      </c>
      <c r="BS111" s="2" t="s">
        <v>194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2" t="s">
        <v>194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 t="s">
        <v>194</v>
      </c>
      <c r="CF111" s="37">
        <v>0</v>
      </c>
      <c r="CG111" s="3">
        <v>0</v>
      </c>
      <c r="CH111" s="3">
        <v>0</v>
      </c>
      <c r="CI111" s="3">
        <v>0</v>
      </c>
      <c r="CJ111" s="2" t="s">
        <v>194</v>
      </c>
      <c r="CK111" s="3">
        <v>0</v>
      </c>
      <c r="CL111" s="3">
        <v>0</v>
      </c>
      <c r="CM111" s="3">
        <v>0</v>
      </c>
      <c r="CN111" s="3">
        <v>0</v>
      </c>
      <c r="CO111" s="1" t="s">
        <v>194</v>
      </c>
    </row>
    <row r="112" spans="1:94" x14ac:dyDescent="0.25">
      <c r="A112" t="s">
        <v>5</v>
      </c>
      <c r="B112" t="s">
        <v>6</v>
      </c>
      <c r="C112" t="s">
        <v>8</v>
      </c>
      <c r="D112">
        <v>6</v>
      </c>
      <c r="E112" t="s">
        <v>15</v>
      </c>
      <c r="F112" t="s">
        <v>295</v>
      </c>
      <c r="G112" s="15">
        <v>441</v>
      </c>
      <c r="H112" s="1">
        <f>G112/100000 +37.39</f>
        <v>37.394410000000001</v>
      </c>
      <c r="I112" s="3">
        <v>241</v>
      </c>
      <c r="J112" s="3">
        <f>I112/100000 +108.3</f>
        <v>108.30240999999999</v>
      </c>
      <c r="L112">
        <v>2264</v>
      </c>
      <c r="M112" s="3" t="s">
        <v>285</v>
      </c>
      <c r="N112" s="16">
        <v>3</v>
      </c>
      <c r="O112" s="15">
        <v>44.2</v>
      </c>
      <c r="P112" s="16">
        <v>3.8</v>
      </c>
      <c r="Q112" s="15">
        <v>5</v>
      </c>
      <c r="R112" s="3">
        <v>10</v>
      </c>
      <c r="S112" s="3">
        <v>0</v>
      </c>
      <c r="T112" s="3">
        <v>0</v>
      </c>
      <c r="AG112" s="3">
        <v>1</v>
      </c>
      <c r="AH112" s="3">
        <v>0</v>
      </c>
      <c r="AI112" s="3">
        <v>0</v>
      </c>
      <c r="AJ112" s="3">
        <v>3</v>
      </c>
      <c r="AK112" s="3">
        <v>0</v>
      </c>
      <c r="AL112" s="16">
        <v>0</v>
      </c>
      <c r="AM112" s="15">
        <v>3</v>
      </c>
      <c r="AN112" s="3">
        <v>0</v>
      </c>
      <c r="AW112" s="3">
        <v>0</v>
      </c>
      <c r="AX112" s="16">
        <v>0</v>
      </c>
      <c r="AY112" s="3">
        <v>2</v>
      </c>
      <c r="AZ112" s="3">
        <v>0</v>
      </c>
      <c r="BA112" s="15">
        <v>4</v>
      </c>
      <c r="BB112" s="3">
        <v>7.3</v>
      </c>
      <c r="BC112" s="3">
        <v>37.799999999999997</v>
      </c>
      <c r="BD112" s="3">
        <v>-6.9</v>
      </c>
      <c r="BE112" s="3">
        <v>36</v>
      </c>
      <c r="BG112" s="3" t="s">
        <v>308</v>
      </c>
      <c r="BH112" s="3">
        <v>420</v>
      </c>
      <c r="BI112" s="16">
        <v>421</v>
      </c>
      <c r="BJ112" s="3">
        <v>0</v>
      </c>
      <c r="BK112" s="3">
        <v>0</v>
      </c>
      <c r="BL112" s="3">
        <v>0</v>
      </c>
      <c r="BM112" s="3">
        <v>0</v>
      </c>
      <c r="BN112" s="2" t="s">
        <v>194</v>
      </c>
      <c r="BO112" s="3">
        <v>0</v>
      </c>
      <c r="BP112" s="3">
        <v>0</v>
      </c>
      <c r="BQ112" s="3">
        <v>0</v>
      </c>
      <c r="BR112" s="3">
        <v>0</v>
      </c>
      <c r="BS112" s="2" t="s">
        <v>194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2" t="s">
        <v>194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 t="s">
        <v>194</v>
      </c>
      <c r="CF112" s="37">
        <v>0</v>
      </c>
      <c r="CG112" s="3">
        <v>0</v>
      </c>
      <c r="CH112" s="3">
        <v>0</v>
      </c>
      <c r="CI112" s="3">
        <v>0</v>
      </c>
      <c r="CJ112" s="2" t="s">
        <v>194</v>
      </c>
      <c r="CK112" s="3">
        <v>0</v>
      </c>
      <c r="CL112" s="3">
        <v>0</v>
      </c>
      <c r="CM112" s="3">
        <v>0</v>
      </c>
      <c r="CN112" s="3">
        <v>0</v>
      </c>
      <c r="CO112" s="1" t="s">
        <v>194</v>
      </c>
    </row>
    <row r="113" spans="1:94" x14ac:dyDescent="0.25">
      <c r="A113" t="s">
        <v>5</v>
      </c>
      <c r="B113" t="s">
        <v>6</v>
      </c>
      <c r="C113" t="s">
        <v>8</v>
      </c>
      <c r="D113">
        <v>6</v>
      </c>
      <c r="E113" t="s">
        <v>8</v>
      </c>
      <c r="F113" t="s">
        <v>296</v>
      </c>
      <c r="G113" s="15">
        <v>445</v>
      </c>
      <c r="H113" s="1">
        <f>G113/100000 +37.39</f>
        <v>37.394449999999999</v>
      </c>
      <c r="I113" s="3">
        <v>246</v>
      </c>
      <c r="J113" s="3">
        <f>I113/100000 +108.3</f>
        <v>108.30246</v>
      </c>
      <c r="L113">
        <v>2256</v>
      </c>
      <c r="M113" s="3" t="s">
        <v>285</v>
      </c>
      <c r="N113" s="16">
        <v>2</v>
      </c>
      <c r="O113" s="15">
        <v>43.4</v>
      </c>
      <c r="P113" s="16">
        <v>2.4</v>
      </c>
      <c r="Q113" s="15">
        <v>5</v>
      </c>
      <c r="R113" s="3">
        <v>9</v>
      </c>
      <c r="S113" s="3">
        <v>0</v>
      </c>
      <c r="T113" s="3">
        <v>0</v>
      </c>
      <c r="AG113" s="3">
        <v>1</v>
      </c>
      <c r="AH113" s="3">
        <v>0</v>
      </c>
      <c r="AI113" s="3">
        <v>0</v>
      </c>
      <c r="AJ113" s="3">
        <v>1</v>
      </c>
      <c r="AK113" s="3">
        <v>0</v>
      </c>
      <c r="AL113" s="16">
        <v>0</v>
      </c>
      <c r="AM113" s="15">
        <v>0</v>
      </c>
      <c r="AN113" s="3">
        <v>0</v>
      </c>
      <c r="AW113" s="3">
        <v>1</v>
      </c>
      <c r="AX113" s="16">
        <v>0</v>
      </c>
      <c r="AY113" s="3">
        <v>0</v>
      </c>
      <c r="AZ113" s="3">
        <v>0</v>
      </c>
      <c r="BA113" s="15">
        <v>1</v>
      </c>
      <c r="BB113" s="3">
        <v>6.1</v>
      </c>
      <c r="BC113" s="3">
        <v>57</v>
      </c>
      <c r="BD113" s="3">
        <v>-5</v>
      </c>
      <c r="BE113" s="3">
        <v>30</v>
      </c>
      <c r="BG113" s="3" t="s">
        <v>308</v>
      </c>
      <c r="BH113" s="3">
        <v>422</v>
      </c>
      <c r="BI113" s="16">
        <v>423</v>
      </c>
      <c r="BJ113" s="3">
        <v>0</v>
      </c>
      <c r="BK113" s="3">
        <v>0</v>
      </c>
      <c r="BL113" s="3">
        <v>0</v>
      </c>
      <c r="BM113" s="3">
        <v>0</v>
      </c>
      <c r="BN113" s="2" t="s">
        <v>194</v>
      </c>
      <c r="BO113" s="3">
        <v>0</v>
      </c>
      <c r="BP113" s="3">
        <v>0</v>
      </c>
      <c r="BQ113" s="3">
        <v>0</v>
      </c>
      <c r="BR113" s="3">
        <v>0</v>
      </c>
      <c r="BS113" s="2" t="s">
        <v>194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2" t="s">
        <v>194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 t="s">
        <v>194</v>
      </c>
      <c r="CF113" s="37">
        <v>0</v>
      </c>
      <c r="CG113" s="3">
        <v>0</v>
      </c>
      <c r="CH113" s="3">
        <v>0</v>
      </c>
      <c r="CI113" s="3">
        <v>0</v>
      </c>
      <c r="CJ113" s="2" t="s">
        <v>194</v>
      </c>
      <c r="CK113" s="3">
        <v>0</v>
      </c>
      <c r="CL113" s="3">
        <v>1</v>
      </c>
      <c r="CM113" s="3">
        <v>0</v>
      </c>
      <c r="CN113" s="3">
        <v>0</v>
      </c>
      <c r="CO113" s="1" t="s">
        <v>194</v>
      </c>
    </row>
    <row r="114" spans="1:94" x14ac:dyDescent="0.25">
      <c r="A114" t="s">
        <v>5</v>
      </c>
      <c r="B114" t="s">
        <v>6</v>
      </c>
      <c r="C114" t="s">
        <v>8</v>
      </c>
      <c r="D114">
        <v>7</v>
      </c>
      <c r="E114" t="s">
        <v>15</v>
      </c>
      <c r="F114" t="s">
        <v>297</v>
      </c>
      <c r="G114" s="15">
        <v>498</v>
      </c>
      <c r="H114" s="1">
        <f>G114/100000 +37.39</f>
        <v>37.394980000000004</v>
      </c>
      <c r="I114" s="3">
        <v>220</v>
      </c>
      <c r="J114" s="3">
        <f>I114/100000 +108.3</f>
        <v>108.3022</v>
      </c>
      <c r="L114">
        <v>2266</v>
      </c>
      <c r="M114" s="3" t="s">
        <v>285</v>
      </c>
      <c r="N114" s="16">
        <v>3</v>
      </c>
      <c r="O114" s="15">
        <v>43.8</v>
      </c>
      <c r="P114" s="16">
        <v>3.5</v>
      </c>
      <c r="Q114" s="15">
        <v>10</v>
      </c>
      <c r="R114" s="3">
        <v>12</v>
      </c>
      <c r="S114" s="3">
        <v>0</v>
      </c>
      <c r="T114" s="3">
        <v>0</v>
      </c>
      <c r="AG114" s="3">
        <v>0</v>
      </c>
      <c r="AH114" s="3">
        <v>0</v>
      </c>
      <c r="AI114" s="3">
        <v>0</v>
      </c>
      <c r="AJ114" s="3">
        <v>1</v>
      </c>
      <c r="AK114" s="3">
        <v>0</v>
      </c>
      <c r="AL114" s="16">
        <v>0</v>
      </c>
      <c r="AM114" s="15">
        <v>6</v>
      </c>
      <c r="AN114" s="3">
        <v>0</v>
      </c>
      <c r="AW114" s="3">
        <v>0</v>
      </c>
      <c r="AX114" s="16">
        <v>0</v>
      </c>
      <c r="AY114" s="3">
        <v>1</v>
      </c>
      <c r="AZ114" s="3">
        <v>0</v>
      </c>
      <c r="BA114" s="15">
        <v>5</v>
      </c>
      <c r="BB114" s="3">
        <v>61.6</v>
      </c>
      <c r="BC114" s="3">
        <v>92.3</v>
      </c>
      <c r="BD114" s="3">
        <v>-6.6</v>
      </c>
      <c r="BE114" s="3">
        <v>20</v>
      </c>
      <c r="BG114" s="3" t="s">
        <v>308</v>
      </c>
      <c r="BH114" s="3">
        <v>424</v>
      </c>
      <c r="BI114" s="16">
        <v>425</v>
      </c>
      <c r="BJ114" s="3">
        <v>0</v>
      </c>
      <c r="BK114" s="3">
        <v>0</v>
      </c>
      <c r="BL114" s="3">
        <v>0</v>
      </c>
      <c r="BM114" s="3">
        <v>0</v>
      </c>
      <c r="BN114" s="2">
        <v>4</v>
      </c>
      <c r="BO114" s="3">
        <v>0</v>
      </c>
      <c r="BP114" s="3">
        <v>0</v>
      </c>
      <c r="BQ114" s="3">
        <v>0</v>
      </c>
      <c r="BR114" s="3">
        <v>0</v>
      </c>
      <c r="BS114" s="2" t="s">
        <v>194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2" t="s">
        <v>194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 t="s">
        <v>194</v>
      </c>
      <c r="CF114" s="37">
        <v>1</v>
      </c>
      <c r="CG114" s="3">
        <v>0</v>
      </c>
      <c r="CH114" s="3">
        <v>0</v>
      </c>
      <c r="CI114" s="3">
        <v>0</v>
      </c>
      <c r="CJ114" s="2" t="s">
        <v>194</v>
      </c>
      <c r="CK114" s="3">
        <v>0</v>
      </c>
      <c r="CL114" s="3">
        <v>0</v>
      </c>
      <c r="CM114" s="3">
        <v>1</v>
      </c>
      <c r="CN114" s="3">
        <v>0</v>
      </c>
      <c r="CO114" s="1" t="s">
        <v>194</v>
      </c>
    </row>
    <row r="115" spans="1:94" x14ac:dyDescent="0.25">
      <c r="A115" t="s">
        <v>5</v>
      </c>
      <c r="B115" t="s">
        <v>6</v>
      </c>
      <c r="C115" t="s">
        <v>8</v>
      </c>
      <c r="D115">
        <v>7</v>
      </c>
      <c r="E115" t="s">
        <v>8</v>
      </c>
      <c r="F115" t="str">
        <f>CONCATENATE(B115,"-",C115,"-",D115,E115)</f>
        <v>PIPO-L-7L</v>
      </c>
      <c r="G115" s="15">
        <v>492</v>
      </c>
      <c r="H115" s="1">
        <f>G115/100000 +37.39</f>
        <v>37.394919999999999</v>
      </c>
      <c r="I115" s="3">
        <v>246</v>
      </c>
      <c r="J115" s="3">
        <f>I115/100000 +108.3</f>
        <v>108.30246</v>
      </c>
      <c r="L115">
        <v>2259</v>
      </c>
      <c r="M115" s="3" t="s">
        <v>16</v>
      </c>
      <c r="N115" s="16">
        <v>2</v>
      </c>
      <c r="O115" s="15">
        <v>47.9</v>
      </c>
      <c r="P115" s="16">
        <v>4.7</v>
      </c>
      <c r="Q115" s="15">
        <v>10</v>
      </c>
      <c r="R115" s="3">
        <v>2</v>
      </c>
      <c r="S115" s="3">
        <v>0</v>
      </c>
      <c r="T115" s="3">
        <v>0</v>
      </c>
      <c r="AG115" s="3">
        <v>0</v>
      </c>
      <c r="AH115" s="3">
        <v>0</v>
      </c>
      <c r="AI115" s="3">
        <v>0</v>
      </c>
      <c r="AJ115" s="3">
        <v>2</v>
      </c>
      <c r="AK115" s="3">
        <v>0</v>
      </c>
      <c r="AL115" s="16">
        <v>0</v>
      </c>
      <c r="AM115" s="15">
        <v>0</v>
      </c>
      <c r="AN115" s="3">
        <v>0</v>
      </c>
      <c r="AW115" s="3">
        <v>0</v>
      </c>
      <c r="AX115" s="16">
        <v>0</v>
      </c>
      <c r="AY115" s="3">
        <v>2</v>
      </c>
      <c r="AZ115" s="3">
        <v>0</v>
      </c>
      <c r="BA115" s="15">
        <v>1</v>
      </c>
      <c r="BB115" s="3">
        <v>10.4</v>
      </c>
      <c r="BC115" s="3">
        <v>91.3</v>
      </c>
      <c r="BD115" s="3">
        <v>-1.6</v>
      </c>
      <c r="BE115" s="3">
        <v>18</v>
      </c>
      <c r="BG115" s="3" t="s">
        <v>308</v>
      </c>
      <c r="BH115" s="3">
        <v>426</v>
      </c>
      <c r="BI115" s="16">
        <f>BH115+1</f>
        <v>427</v>
      </c>
      <c r="BJ115" s="3">
        <v>0</v>
      </c>
      <c r="BK115" s="3">
        <v>0</v>
      </c>
      <c r="BL115" s="3">
        <v>0</v>
      </c>
      <c r="BM115" s="3">
        <v>0</v>
      </c>
      <c r="BN115" s="2" t="s">
        <v>194</v>
      </c>
      <c r="BO115" s="3">
        <v>0</v>
      </c>
      <c r="BP115" s="3">
        <v>0</v>
      </c>
      <c r="BQ115" s="3">
        <v>0</v>
      </c>
      <c r="BR115" s="3">
        <v>0</v>
      </c>
      <c r="BS115" s="2" t="s">
        <v>194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2" t="s">
        <v>194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 t="s">
        <v>194</v>
      </c>
      <c r="CF115" s="37">
        <v>0</v>
      </c>
      <c r="CG115" s="3">
        <v>0</v>
      </c>
      <c r="CH115" s="3">
        <v>0</v>
      </c>
      <c r="CI115" s="3">
        <v>4</v>
      </c>
      <c r="CJ115" s="2" t="s">
        <v>194</v>
      </c>
      <c r="CK115" s="3">
        <v>0</v>
      </c>
      <c r="CL115" s="3">
        <v>0</v>
      </c>
      <c r="CM115" s="3">
        <v>0</v>
      </c>
      <c r="CN115" s="3">
        <v>0</v>
      </c>
      <c r="CO115" s="1" t="s">
        <v>194</v>
      </c>
    </row>
    <row r="116" spans="1:94" x14ac:dyDescent="0.25">
      <c r="A116" t="s">
        <v>5</v>
      </c>
      <c r="B116" t="s">
        <v>6</v>
      </c>
      <c r="C116" t="s">
        <v>8</v>
      </c>
      <c r="D116">
        <v>8</v>
      </c>
      <c r="E116" t="s">
        <v>15</v>
      </c>
      <c r="F116" t="str">
        <f>CONCATENATE(B116,"-",C116,"-",D116,E116)</f>
        <v>PIPO-L-8H</v>
      </c>
      <c r="G116" s="15">
        <v>215</v>
      </c>
      <c r="H116" s="1">
        <f>G116/100000 +37.39</f>
        <v>37.392150000000001</v>
      </c>
      <c r="I116" s="3">
        <v>974</v>
      </c>
      <c r="J116" s="3">
        <f>I116/100000 +108.3</f>
        <v>108.30973999999999</v>
      </c>
      <c r="L116">
        <v>2246</v>
      </c>
      <c r="M116" s="3" t="s">
        <v>19</v>
      </c>
      <c r="N116" s="16">
        <v>15</v>
      </c>
      <c r="O116" s="15">
        <v>40.799999999999997</v>
      </c>
      <c r="P116" s="16">
        <v>3.5</v>
      </c>
      <c r="Q116" s="15">
        <v>5</v>
      </c>
      <c r="R116" s="3">
        <v>9</v>
      </c>
      <c r="S116" s="3">
        <v>0</v>
      </c>
      <c r="T116" s="3">
        <v>1</v>
      </c>
      <c r="AG116" s="3">
        <v>3</v>
      </c>
      <c r="AH116" s="3">
        <v>0</v>
      </c>
      <c r="AI116" s="3">
        <v>1</v>
      </c>
      <c r="AJ116" s="3">
        <v>2</v>
      </c>
      <c r="AK116" s="3">
        <v>0</v>
      </c>
      <c r="AL116" s="16">
        <v>0</v>
      </c>
      <c r="AM116" s="15">
        <v>2</v>
      </c>
      <c r="AN116" s="3">
        <v>1</v>
      </c>
      <c r="AW116" s="3">
        <v>3</v>
      </c>
      <c r="AX116" s="16">
        <v>1</v>
      </c>
      <c r="AY116" s="3">
        <v>0</v>
      </c>
      <c r="AZ116" s="3">
        <v>0</v>
      </c>
      <c r="BA116" s="15">
        <v>3</v>
      </c>
      <c r="BB116" s="3">
        <v>12.3</v>
      </c>
      <c r="BC116" s="3">
        <v>86</v>
      </c>
      <c r="BD116" s="3">
        <v>-16.7</v>
      </c>
      <c r="BE116" s="3">
        <v>15</v>
      </c>
      <c r="BG116" s="3" t="s">
        <v>309</v>
      </c>
      <c r="BH116" s="3">
        <v>428</v>
      </c>
      <c r="BI116" s="16">
        <f>BH116+1</f>
        <v>429</v>
      </c>
      <c r="BJ116" s="3">
        <v>0</v>
      </c>
      <c r="BK116" s="3">
        <v>0</v>
      </c>
      <c r="BL116" s="3">
        <v>0</v>
      </c>
      <c r="BM116" s="3">
        <v>0</v>
      </c>
      <c r="BN116" s="2" t="s">
        <v>194</v>
      </c>
      <c r="BO116" s="3">
        <v>0</v>
      </c>
      <c r="BP116" s="3">
        <v>0</v>
      </c>
      <c r="BQ116" s="3">
        <v>0</v>
      </c>
      <c r="BR116" s="3">
        <v>0</v>
      </c>
      <c r="BS116" s="2" t="s">
        <v>194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2" t="s">
        <v>194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 t="s">
        <v>194</v>
      </c>
      <c r="CF116" s="37">
        <v>0</v>
      </c>
      <c r="CG116" s="3">
        <v>0</v>
      </c>
      <c r="CH116" s="3">
        <v>3</v>
      </c>
      <c r="CI116" s="3">
        <v>3</v>
      </c>
      <c r="CJ116" s="2">
        <v>3</v>
      </c>
      <c r="CK116" s="3">
        <v>0</v>
      </c>
      <c r="CL116" s="3">
        <v>0</v>
      </c>
      <c r="CM116" s="3">
        <v>0</v>
      </c>
      <c r="CN116" s="3">
        <v>0</v>
      </c>
      <c r="CO116" s="1" t="s">
        <v>194</v>
      </c>
    </row>
    <row r="117" spans="1:94" x14ac:dyDescent="0.25">
      <c r="A117" t="s">
        <v>5</v>
      </c>
      <c r="B117" t="s">
        <v>6</v>
      </c>
      <c r="C117" t="s">
        <v>8</v>
      </c>
      <c r="D117">
        <v>8</v>
      </c>
      <c r="E117" t="s">
        <v>8</v>
      </c>
      <c r="F117" t="str">
        <f>CONCATENATE(B117,"-",C117,"-",D117,E117)</f>
        <v>PIPO-L-8L</v>
      </c>
      <c r="G117" s="15">
        <v>240</v>
      </c>
      <c r="H117" s="1">
        <f>G117/100000 +37.39</f>
        <v>37.392400000000002</v>
      </c>
      <c r="I117" s="3">
        <v>983</v>
      </c>
      <c r="J117" s="3">
        <f>I117/100000 +108.3</f>
        <v>108.30982999999999</v>
      </c>
      <c r="L117">
        <v>2240</v>
      </c>
      <c r="M117" s="3" t="s">
        <v>19</v>
      </c>
      <c r="N117" s="16">
        <v>10</v>
      </c>
      <c r="O117" s="15">
        <v>46.5</v>
      </c>
      <c r="P117" s="16">
        <v>3.5</v>
      </c>
      <c r="Q117" s="15">
        <v>5</v>
      </c>
      <c r="R117" s="3">
        <v>2</v>
      </c>
      <c r="S117" s="3">
        <v>0</v>
      </c>
      <c r="T117" s="3">
        <v>0</v>
      </c>
      <c r="AG117" s="3">
        <v>3</v>
      </c>
      <c r="AH117" s="3">
        <v>0</v>
      </c>
      <c r="AI117" s="3">
        <v>0</v>
      </c>
      <c r="AJ117" s="3">
        <v>1</v>
      </c>
      <c r="AK117" s="3">
        <v>0</v>
      </c>
      <c r="AL117" s="16">
        <v>0</v>
      </c>
      <c r="AM117" s="15">
        <v>0</v>
      </c>
      <c r="AN117" s="3">
        <v>0</v>
      </c>
      <c r="AW117" s="3">
        <v>1</v>
      </c>
      <c r="AX117" s="16">
        <v>0</v>
      </c>
      <c r="AY117" s="3">
        <v>0</v>
      </c>
      <c r="AZ117" s="3">
        <v>0</v>
      </c>
      <c r="BA117" s="15">
        <v>1</v>
      </c>
      <c r="BB117" s="3">
        <v>-3.4</v>
      </c>
      <c r="BC117" s="3">
        <v>40</v>
      </c>
      <c r="BD117" s="3">
        <v>-14</v>
      </c>
      <c r="BE117" s="3">
        <v>30</v>
      </c>
      <c r="BG117" s="3" t="s">
        <v>309</v>
      </c>
      <c r="BH117" s="3">
        <v>430</v>
      </c>
      <c r="BI117" s="16">
        <f>BH117+1</f>
        <v>431</v>
      </c>
      <c r="BJ117" s="3">
        <v>0</v>
      </c>
      <c r="BK117" s="3">
        <v>0</v>
      </c>
      <c r="BL117" s="3">
        <v>0</v>
      </c>
      <c r="BM117" s="3">
        <v>0</v>
      </c>
      <c r="BN117" s="2" t="s">
        <v>194</v>
      </c>
      <c r="BO117" s="3">
        <v>0</v>
      </c>
      <c r="BP117" s="3">
        <v>0</v>
      </c>
      <c r="BQ117" s="3">
        <v>0</v>
      </c>
      <c r="BR117" s="3">
        <v>0</v>
      </c>
      <c r="BS117" s="2" t="s">
        <v>194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2" t="s">
        <v>194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 t="s">
        <v>194</v>
      </c>
      <c r="CF117" s="37">
        <v>2</v>
      </c>
      <c r="CG117" s="3">
        <v>1</v>
      </c>
      <c r="CH117" s="3">
        <v>0</v>
      </c>
      <c r="CI117" s="3">
        <v>1</v>
      </c>
      <c r="CJ117" s="2" t="s">
        <v>194</v>
      </c>
      <c r="CK117" s="3">
        <v>1</v>
      </c>
      <c r="CL117" s="3">
        <v>1</v>
      </c>
      <c r="CM117" s="3">
        <v>0</v>
      </c>
      <c r="CN117" s="3">
        <v>0</v>
      </c>
      <c r="CO117" s="1" t="s">
        <v>194</v>
      </c>
    </row>
    <row r="118" spans="1:94" x14ac:dyDescent="0.25">
      <c r="A118" t="s">
        <v>5</v>
      </c>
      <c r="B118" t="s">
        <v>6</v>
      </c>
      <c r="C118" t="s">
        <v>8</v>
      </c>
      <c r="D118">
        <v>9</v>
      </c>
      <c r="E118" t="s">
        <v>15</v>
      </c>
      <c r="F118" t="str">
        <f>CONCATENATE(B118,"-",C118,"-",D118,E118)</f>
        <v>PIPO-L-9H</v>
      </c>
      <c r="G118" s="15">
        <v>235</v>
      </c>
      <c r="H118" s="1">
        <f>G118/100000 +37.39</f>
        <v>37.39235</v>
      </c>
      <c r="I118" s="3">
        <v>912</v>
      </c>
      <c r="J118" s="3">
        <f>I118/100000 +108.3</f>
        <v>108.30911999999999</v>
      </c>
      <c r="L118">
        <v>2250</v>
      </c>
      <c r="M118" s="3" t="s">
        <v>285</v>
      </c>
      <c r="N118" s="16">
        <v>3</v>
      </c>
      <c r="O118" s="15">
        <v>33.799999999999997</v>
      </c>
      <c r="P118" s="16">
        <v>3</v>
      </c>
      <c r="Q118" s="15">
        <v>5</v>
      </c>
      <c r="R118" s="3">
        <v>14</v>
      </c>
      <c r="S118" s="3">
        <v>0</v>
      </c>
      <c r="T118" s="3">
        <v>0</v>
      </c>
      <c r="AG118" s="3">
        <v>1</v>
      </c>
      <c r="AH118" s="3">
        <v>0</v>
      </c>
      <c r="AI118" s="3">
        <v>0</v>
      </c>
      <c r="AJ118" s="3">
        <v>1</v>
      </c>
      <c r="AK118" s="3">
        <v>0</v>
      </c>
      <c r="AL118" s="16">
        <v>0</v>
      </c>
      <c r="AM118" s="15">
        <v>5</v>
      </c>
      <c r="AN118" s="3">
        <v>0</v>
      </c>
      <c r="AW118" s="3">
        <v>1</v>
      </c>
      <c r="AX118" s="16">
        <v>0</v>
      </c>
      <c r="AY118" s="3">
        <v>0</v>
      </c>
      <c r="AZ118" s="3">
        <v>0</v>
      </c>
      <c r="BA118" s="15">
        <v>4</v>
      </c>
      <c r="BB118" s="3">
        <v>25.2</v>
      </c>
      <c r="BC118" s="3">
        <v>69.7</v>
      </c>
      <c r="BD118" s="3">
        <v>-5.7</v>
      </c>
      <c r="BE118" s="3">
        <v>20</v>
      </c>
      <c r="BG118" s="3" t="s">
        <v>309</v>
      </c>
      <c r="BH118" s="3">
        <v>432</v>
      </c>
      <c r="BI118" s="16">
        <f>BH118+1</f>
        <v>433</v>
      </c>
      <c r="BJ118" s="3">
        <v>0</v>
      </c>
      <c r="BK118" s="3">
        <v>0</v>
      </c>
      <c r="BL118" s="3">
        <v>0</v>
      </c>
      <c r="BM118" s="3">
        <v>0</v>
      </c>
      <c r="BN118" s="2" t="s">
        <v>194</v>
      </c>
      <c r="BO118" s="3">
        <v>0</v>
      </c>
      <c r="BP118" s="3">
        <v>0</v>
      </c>
      <c r="BQ118" s="3">
        <v>0</v>
      </c>
      <c r="BR118" s="3">
        <v>0</v>
      </c>
      <c r="BS118" s="2" t="s">
        <v>194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2" t="s">
        <v>194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 t="s">
        <v>194</v>
      </c>
      <c r="CF118" s="37">
        <v>0</v>
      </c>
      <c r="CG118" s="3">
        <v>2</v>
      </c>
      <c r="CH118" s="3">
        <v>3</v>
      </c>
      <c r="CI118" s="3">
        <v>0</v>
      </c>
      <c r="CJ118" s="2" t="s">
        <v>194</v>
      </c>
      <c r="CK118" s="3">
        <v>0</v>
      </c>
      <c r="CL118" s="3">
        <v>1</v>
      </c>
      <c r="CM118" s="3">
        <v>1</v>
      </c>
      <c r="CN118" s="3">
        <v>0</v>
      </c>
      <c r="CO118" s="1" t="s">
        <v>194</v>
      </c>
    </row>
    <row r="119" spans="1:94" x14ac:dyDescent="0.25">
      <c r="A119" t="s">
        <v>5</v>
      </c>
      <c r="B119" t="s">
        <v>6</v>
      </c>
      <c r="C119" t="s">
        <v>8</v>
      </c>
      <c r="D119">
        <v>9</v>
      </c>
      <c r="E119" t="s">
        <v>8</v>
      </c>
      <c r="F119" t="str">
        <f>CONCATENATE(B119,"-",C119,"-",D119,E119)</f>
        <v>PIPO-L-9L</v>
      </c>
      <c r="G119" s="15">
        <v>223</v>
      </c>
      <c r="H119" s="1">
        <f>G119/100000 +37.39</f>
        <v>37.392229999999998</v>
      </c>
      <c r="I119" s="3">
        <v>914</v>
      </c>
      <c r="J119" s="3">
        <f>I119/100000 +108.3</f>
        <v>108.30914</v>
      </c>
      <c r="L119">
        <v>2249</v>
      </c>
      <c r="M119" s="3" t="s">
        <v>16</v>
      </c>
      <c r="N119" s="16">
        <v>2</v>
      </c>
      <c r="O119" s="15">
        <v>37.5</v>
      </c>
      <c r="P119" s="16">
        <v>2.9</v>
      </c>
      <c r="Q119" s="15">
        <v>5</v>
      </c>
      <c r="R119" s="3">
        <v>6</v>
      </c>
      <c r="S119" s="3">
        <v>0</v>
      </c>
      <c r="T119" s="3">
        <v>0</v>
      </c>
      <c r="AG119" s="3">
        <v>1</v>
      </c>
      <c r="AH119" s="3">
        <v>0</v>
      </c>
      <c r="AI119" s="3">
        <v>0</v>
      </c>
      <c r="AJ119" s="3">
        <v>4</v>
      </c>
      <c r="AK119" s="3">
        <v>0</v>
      </c>
      <c r="AL119" s="16">
        <v>0</v>
      </c>
      <c r="AM119" s="15">
        <v>0</v>
      </c>
      <c r="AN119" s="3">
        <v>0</v>
      </c>
      <c r="AW119" s="3">
        <v>1</v>
      </c>
      <c r="AX119" s="16">
        <v>0</v>
      </c>
      <c r="AY119" s="3">
        <v>4</v>
      </c>
      <c r="AZ119" s="3">
        <v>0</v>
      </c>
      <c r="BA119" s="15">
        <v>2</v>
      </c>
      <c r="BB119" s="3">
        <v>13.7</v>
      </c>
      <c r="BC119" s="3">
        <v>71</v>
      </c>
      <c r="BD119" s="3">
        <v>-2.1</v>
      </c>
      <c r="BE119" s="3">
        <v>18</v>
      </c>
      <c r="BG119" s="3" t="s">
        <v>309</v>
      </c>
      <c r="BH119" s="3">
        <v>434</v>
      </c>
      <c r="BI119" s="16">
        <f>BH119+1</f>
        <v>435</v>
      </c>
      <c r="BJ119" s="3">
        <v>0</v>
      </c>
      <c r="BK119" s="3">
        <v>0</v>
      </c>
      <c r="BL119" s="3">
        <v>0</v>
      </c>
      <c r="BM119" s="3">
        <v>0</v>
      </c>
      <c r="BN119" s="2" t="s">
        <v>194</v>
      </c>
      <c r="BO119" s="3">
        <v>0</v>
      </c>
      <c r="BP119" s="3">
        <v>0</v>
      </c>
      <c r="BQ119" s="3">
        <v>0</v>
      </c>
      <c r="BR119" s="3">
        <v>0</v>
      </c>
      <c r="BS119" s="2" t="s">
        <v>194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2" t="s">
        <v>194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 t="s">
        <v>194</v>
      </c>
      <c r="CF119" s="37">
        <v>0</v>
      </c>
      <c r="CG119" s="3">
        <v>2</v>
      </c>
      <c r="CH119" s="3">
        <v>1</v>
      </c>
      <c r="CI119" s="3">
        <v>0</v>
      </c>
      <c r="CJ119" s="2" t="s">
        <v>194</v>
      </c>
      <c r="CK119" s="3">
        <v>0</v>
      </c>
      <c r="CL119" s="3">
        <v>1</v>
      </c>
      <c r="CM119" s="3">
        <v>0</v>
      </c>
      <c r="CN119" s="3">
        <v>1</v>
      </c>
      <c r="CO119" s="1" t="s">
        <v>194</v>
      </c>
    </row>
    <row r="120" spans="1:94" x14ac:dyDescent="0.25">
      <c r="A120" t="s">
        <v>5</v>
      </c>
      <c r="B120" t="s">
        <v>6</v>
      </c>
      <c r="C120" t="s">
        <v>8</v>
      </c>
      <c r="D120">
        <v>10</v>
      </c>
      <c r="E120" t="s">
        <v>15</v>
      </c>
      <c r="F120" t="str">
        <f>CONCATENATE(B120,"-",C120,"-",D120,E120)</f>
        <v>PIPO-L-10H</v>
      </c>
      <c r="G120" s="15">
        <v>123</v>
      </c>
      <c r="H120" s="1">
        <f>G120/100000 +37.39</f>
        <v>37.39123</v>
      </c>
      <c r="I120" s="3">
        <v>937</v>
      </c>
      <c r="J120" s="3">
        <f>I120/100000 +108.3</f>
        <v>108.30937</v>
      </c>
      <c r="L120">
        <v>2241</v>
      </c>
      <c r="M120" s="3" t="s">
        <v>19</v>
      </c>
      <c r="N120" s="16">
        <v>5</v>
      </c>
      <c r="O120" s="15">
        <v>38.299999999999997</v>
      </c>
      <c r="P120" s="16">
        <v>3.9</v>
      </c>
      <c r="Q120" s="15">
        <v>5</v>
      </c>
      <c r="R120" s="3">
        <v>6</v>
      </c>
      <c r="S120" s="3">
        <v>0</v>
      </c>
      <c r="T120" s="3">
        <v>0</v>
      </c>
      <c r="AG120" s="3">
        <v>1</v>
      </c>
      <c r="AH120" s="3">
        <v>0</v>
      </c>
      <c r="AI120" s="1">
        <v>1</v>
      </c>
      <c r="AJ120" s="3">
        <v>4</v>
      </c>
      <c r="AK120" s="3">
        <v>0</v>
      </c>
      <c r="AL120" s="16">
        <v>0</v>
      </c>
      <c r="AM120" s="15">
        <v>2</v>
      </c>
      <c r="AN120" s="3">
        <v>0</v>
      </c>
      <c r="AW120" s="3">
        <v>3</v>
      </c>
      <c r="AX120" s="16">
        <v>1</v>
      </c>
      <c r="AY120" s="3">
        <v>1</v>
      </c>
      <c r="AZ120" s="3">
        <v>0</v>
      </c>
      <c r="BA120" s="15">
        <v>3</v>
      </c>
      <c r="BB120" s="3">
        <v>15.5</v>
      </c>
      <c r="BC120" s="3">
        <v>65.900000000000006</v>
      </c>
      <c r="BD120" s="3">
        <v>-11</v>
      </c>
      <c r="BE120" s="3">
        <v>19</v>
      </c>
      <c r="BG120" s="3" t="s">
        <v>309</v>
      </c>
      <c r="BH120" s="3">
        <v>436</v>
      </c>
      <c r="BI120" s="16">
        <f>BH120+1</f>
        <v>437</v>
      </c>
      <c r="BJ120" s="3">
        <v>0</v>
      </c>
      <c r="BK120" s="3">
        <v>0</v>
      </c>
      <c r="BL120" s="3">
        <v>0</v>
      </c>
      <c r="BM120" s="3">
        <v>0</v>
      </c>
      <c r="BN120" s="2" t="s">
        <v>194</v>
      </c>
      <c r="BO120" s="3">
        <v>0</v>
      </c>
      <c r="BP120" s="3">
        <v>0</v>
      </c>
      <c r="BQ120" s="3">
        <v>0</v>
      </c>
      <c r="BR120" s="3">
        <v>0</v>
      </c>
      <c r="BS120" s="2" t="s">
        <v>194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2" t="s">
        <v>194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 t="s">
        <v>194</v>
      </c>
      <c r="CF120" s="37">
        <v>0</v>
      </c>
      <c r="CG120" s="3">
        <v>0</v>
      </c>
      <c r="CH120" s="3">
        <v>0</v>
      </c>
      <c r="CI120" s="3">
        <v>0</v>
      </c>
      <c r="CJ120" s="2" t="s">
        <v>194</v>
      </c>
      <c r="CK120" s="3">
        <v>1</v>
      </c>
      <c r="CL120" s="3">
        <v>1</v>
      </c>
      <c r="CM120" s="3">
        <v>0</v>
      </c>
      <c r="CN120" s="3">
        <v>0</v>
      </c>
      <c r="CO120" s="1" t="s">
        <v>194</v>
      </c>
    </row>
    <row r="121" spans="1:94" x14ac:dyDescent="0.25">
      <c r="A121" t="s">
        <v>5</v>
      </c>
      <c r="B121" t="s">
        <v>6</v>
      </c>
      <c r="C121" t="s">
        <v>8</v>
      </c>
      <c r="D121">
        <v>10</v>
      </c>
      <c r="E121" t="s">
        <v>8</v>
      </c>
      <c r="F121" t="str">
        <f>CONCATENATE(B121,"-",C121,"-",D121,E121)</f>
        <v>PIPO-L-10L</v>
      </c>
      <c r="G121" s="15">
        <v>138</v>
      </c>
      <c r="H121" s="1">
        <f>G121/100000 +37.39</f>
        <v>37.391379999999998</v>
      </c>
      <c r="I121" s="3">
        <v>949</v>
      </c>
      <c r="J121" s="3">
        <f>I121/100000 +108.3</f>
        <v>108.30949</v>
      </c>
      <c r="L121">
        <v>2245</v>
      </c>
      <c r="M121" s="3" t="s">
        <v>19</v>
      </c>
      <c r="N121" s="16">
        <v>10</v>
      </c>
      <c r="O121" s="15">
        <v>43.3</v>
      </c>
      <c r="P121" s="16">
        <v>3.5</v>
      </c>
      <c r="Q121" s="15">
        <v>5</v>
      </c>
      <c r="R121" s="3">
        <v>5</v>
      </c>
      <c r="S121" s="3">
        <v>0</v>
      </c>
      <c r="T121" s="3">
        <v>0</v>
      </c>
      <c r="AG121" s="3">
        <v>2</v>
      </c>
      <c r="AH121" s="3">
        <v>0</v>
      </c>
      <c r="AI121" s="3">
        <v>0</v>
      </c>
      <c r="AJ121" s="3">
        <v>0</v>
      </c>
      <c r="AK121" s="3">
        <v>0</v>
      </c>
      <c r="AL121" s="16">
        <v>0</v>
      </c>
      <c r="AM121" s="15">
        <v>2</v>
      </c>
      <c r="AN121" s="3">
        <v>0</v>
      </c>
      <c r="AW121" s="3">
        <v>1</v>
      </c>
      <c r="AX121" s="16">
        <v>0</v>
      </c>
      <c r="AY121" s="3">
        <v>0</v>
      </c>
      <c r="AZ121" s="3">
        <v>0</v>
      </c>
      <c r="BA121" s="15">
        <v>2</v>
      </c>
      <c r="BB121" s="3">
        <v>4</v>
      </c>
      <c r="BC121" s="3">
        <v>56</v>
      </c>
      <c r="BD121" s="3">
        <v>-17.100000000000001</v>
      </c>
      <c r="BE121" s="3">
        <v>20</v>
      </c>
      <c r="BG121" s="3" t="s">
        <v>309</v>
      </c>
      <c r="BH121" s="3">
        <v>438</v>
      </c>
      <c r="BI121" s="16">
        <f>BH121+1</f>
        <v>439</v>
      </c>
      <c r="BJ121" s="3">
        <v>0</v>
      </c>
      <c r="BK121" s="3">
        <v>0</v>
      </c>
      <c r="BL121" s="3">
        <v>0</v>
      </c>
      <c r="BM121" s="3">
        <v>0</v>
      </c>
      <c r="BN121" s="2" t="s">
        <v>194</v>
      </c>
      <c r="BO121" s="3">
        <v>0</v>
      </c>
      <c r="BP121" s="3">
        <v>0</v>
      </c>
      <c r="BQ121" s="3">
        <v>0</v>
      </c>
      <c r="BR121" s="3">
        <v>0</v>
      </c>
      <c r="BS121" s="2" t="s">
        <v>194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2" t="s">
        <v>194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 t="s">
        <v>194</v>
      </c>
      <c r="CF121" s="37">
        <v>3</v>
      </c>
      <c r="CG121" s="3">
        <v>0</v>
      </c>
      <c r="CH121" s="3">
        <v>1</v>
      </c>
      <c r="CI121" s="3">
        <v>3</v>
      </c>
      <c r="CJ121" s="2" t="s">
        <v>194</v>
      </c>
      <c r="CK121" s="3">
        <v>1</v>
      </c>
      <c r="CL121" s="3">
        <v>1</v>
      </c>
      <c r="CM121" s="3">
        <v>2</v>
      </c>
      <c r="CN121" s="3">
        <v>0</v>
      </c>
      <c r="CO121" s="1" t="s">
        <v>194</v>
      </c>
    </row>
    <row r="122" spans="1:94" x14ac:dyDescent="0.25">
      <c r="A122" t="s">
        <v>5</v>
      </c>
      <c r="B122" t="s">
        <v>6</v>
      </c>
      <c r="C122" t="s">
        <v>7</v>
      </c>
      <c r="D122">
        <v>1</v>
      </c>
      <c r="E122" t="s">
        <v>8</v>
      </c>
      <c r="F122" t="str">
        <f>CONCATENATE(B122,"-",C122,"-",D122,E122)</f>
        <v>PIPO-M-1L</v>
      </c>
      <c r="H122" s="1">
        <v>37.440019999999997</v>
      </c>
      <c r="I122" s="1">
        <v>715</v>
      </c>
      <c r="J122" s="1">
        <f>I122/100000 +108.27</f>
        <v>108.27714999999999</v>
      </c>
      <c r="L122" s="1">
        <v>2484</v>
      </c>
      <c r="M122" s="1" t="s">
        <v>18</v>
      </c>
      <c r="N122" s="16">
        <v>10</v>
      </c>
      <c r="O122" s="15">
        <v>53.8</v>
      </c>
      <c r="P122" s="16">
        <v>5</v>
      </c>
      <c r="Q122" s="15">
        <v>5</v>
      </c>
      <c r="R122" s="1">
        <v>24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6">
        <v>0</v>
      </c>
      <c r="AM122" s="15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6">
        <v>0</v>
      </c>
      <c r="BA122" s="15">
        <v>2</v>
      </c>
      <c r="BB122" s="1">
        <v>31.1</v>
      </c>
      <c r="BC122" s="1">
        <v>71.900000000000006</v>
      </c>
      <c r="BD122" s="1">
        <v>1.1000000000000001</v>
      </c>
      <c r="BE122" s="1">
        <v>42</v>
      </c>
      <c r="BF122" s="1" t="s">
        <v>28</v>
      </c>
      <c r="BJ122" s="1">
        <v>0</v>
      </c>
      <c r="BK122" s="1">
        <v>0</v>
      </c>
      <c r="BL122" s="1">
        <v>0</v>
      </c>
      <c r="BM122" s="1">
        <v>0</v>
      </c>
      <c r="BN122" s="2" t="s">
        <v>194</v>
      </c>
      <c r="BO122" s="3">
        <v>0</v>
      </c>
      <c r="BP122" s="3">
        <v>0</v>
      </c>
      <c r="BQ122" s="3">
        <v>0</v>
      </c>
      <c r="BR122" s="3">
        <v>0</v>
      </c>
      <c r="BS122" s="2" t="s">
        <v>194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2" t="s">
        <v>194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1" t="s">
        <v>194</v>
      </c>
      <c r="CJ122" s="2"/>
    </row>
    <row r="123" spans="1:94" x14ac:dyDescent="0.25">
      <c r="A123" t="s">
        <v>5</v>
      </c>
      <c r="B123" t="s">
        <v>6</v>
      </c>
      <c r="C123" t="s">
        <v>7</v>
      </c>
      <c r="D123">
        <v>1</v>
      </c>
      <c r="E123" t="s">
        <v>15</v>
      </c>
      <c r="F123" t="str">
        <f>CONCATENATE(B123,"-",C123,"-",D123,E123)</f>
        <v>PIPO-M-1H</v>
      </c>
      <c r="H123" s="1">
        <v>37.44</v>
      </c>
      <c r="I123" s="1">
        <v>736</v>
      </c>
      <c r="J123" s="1">
        <f>I123/100000 +108.27</f>
        <v>108.27736</v>
      </c>
      <c r="L123" s="1">
        <v>2483</v>
      </c>
      <c r="M123" s="1" t="s">
        <v>18</v>
      </c>
      <c r="N123" s="16">
        <v>7</v>
      </c>
      <c r="O123" s="15">
        <v>57.3</v>
      </c>
      <c r="P123" s="16">
        <v>3.5</v>
      </c>
      <c r="Q123" s="15">
        <v>5</v>
      </c>
      <c r="R123" s="1">
        <v>27</v>
      </c>
      <c r="S123" s="3">
        <v>0</v>
      </c>
      <c r="T123" s="3">
        <v>0</v>
      </c>
      <c r="U123" s="3">
        <v>0</v>
      </c>
      <c r="V123" s="3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6">
        <v>0</v>
      </c>
      <c r="AM123" s="15">
        <v>6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6">
        <v>0</v>
      </c>
      <c r="BA123" s="15">
        <v>5</v>
      </c>
      <c r="BB123" s="1">
        <v>47.6</v>
      </c>
      <c r="BC123" s="1">
        <v>109</v>
      </c>
      <c r="BD123" s="1">
        <v>-0.8</v>
      </c>
      <c r="BE123" s="1">
        <v>26</v>
      </c>
      <c r="BF123" s="1" t="s">
        <v>28</v>
      </c>
      <c r="BJ123" s="1">
        <v>0</v>
      </c>
      <c r="BK123" s="1">
        <v>0</v>
      </c>
      <c r="BL123" s="1">
        <v>0</v>
      </c>
      <c r="BM123" s="1">
        <v>0</v>
      </c>
      <c r="BN123" s="2" t="s">
        <v>194</v>
      </c>
      <c r="BO123" s="3">
        <v>0</v>
      </c>
      <c r="BP123" s="3">
        <v>0</v>
      </c>
      <c r="BQ123" s="3">
        <v>0</v>
      </c>
      <c r="BR123" s="3">
        <v>0</v>
      </c>
      <c r="BS123" s="2" t="s">
        <v>194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2" t="s">
        <v>194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1" t="s">
        <v>194</v>
      </c>
      <c r="CJ123" s="2"/>
    </row>
    <row r="124" spans="1:94" x14ac:dyDescent="0.25">
      <c r="A124" t="s">
        <v>5</v>
      </c>
      <c r="B124" t="s">
        <v>6</v>
      </c>
      <c r="C124" t="s">
        <v>7</v>
      </c>
      <c r="D124">
        <v>2</v>
      </c>
      <c r="E124" t="s">
        <v>8</v>
      </c>
      <c r="F124" t="str">
        <f>CONCATENATE(B124,"-",C124,"-",D124,E124)</f>
        <v>PIPO-M-2L</v>
      </c>
      <c r="H124" s="1">
        <v>37.439430000000002</v>
      </c>
      <c r="I124" s="1">
        <v>662</v>
      </c>
      <c r="J124" s="1">
        <f>I124/100000 +108.27</f>
        <v>108.27661999999999</v>
      </c>
      <c r="L124" s="1">
        <v>2485</v>
      </c>
      <c r="M124" s="1" t="s">
        <v>16</v>
      </c>
      <c r="N124" s="16">
        <v>5</v>
      </c>
      <c r="O124" s="15">
        <v>51</v>
      </c>
      <c r="P124" s="16">
        <v>4.5</v>
      </c>
      <c r="Q124" s="15">
        <v>5</v>
      </c>
      <c r="R124" s="1">
        <v>21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6">
        <v>0</v>
      </c>
      <c r="AM124" s="15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6">
        <v>0</v>
      </c>
      <c r="BA124" s="15">
        <v>1</v>
      </c>
      <c r="BB124" s="1">
        <v>31.5</v>
      </c>
      <c r="BC124" s="1">
        <v>85</v>
      </c>
      <c r="BD124" s="1">
        <v>2.5</v>
      </c>
      <c r="BE124" s="1">
        <v>27</v>
      </c>
      <c r="BF124" s="1" t="s">
        <v>28</v>
      </c>
      <c r="BJ124" s="1">
        <v>0</v>
      </c>
      <c r="BK124" s="1">
        <v>4</v>
      </c>
      <c r="BL124" s="1">
        <v>0</v>
      </c>
      <c r="BM124" s="3">
        <v>0</v>
      </c>
      <c r="BN124" s="2" t="s">
        <v>194</v>
      </c>
      <c r="BO124" s="3">
        <v>0</v>
      </c>
      <c r="BP124" s="3">
        <v>0</v>
      </c>
      <c r="BQ124" s="3">
        <v>0</v>
      </c>
      <c r="BR124" s="3">
        <v>0</v>
      </c>
      <c r="BS124" s="2" t="s">
        <v>194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2" t="s">
        <v>194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1" t="s">
        <v>194</v>
      </c>
      <c r="CJ124" s="2"/>
    </row>
    <row r="125" spans="1:94" x14ac:dyDescent="0.25">
      <c r="A125" t="s">
        <v>5</v>
      </c>
      <c r="B125" t="s">
        <v>6</v>
      </c>
      <c r="C125" t="s">
        <v>7</v>
      </c>
      <c r="D125">
        <v>2</v>
      </c>
      <c r="E125" t="s">
        <v>15</v>
      </c>
      <c r="F125" t="str">
        <f>CONCATENATE(B125,"-",C125,"-",D125,E125)</f>
        <v>PIPO-M-2H</v>
      </c>
      <c r="H125" s="1">
        <v>37.439067000000001</v>
      </c>
      <c r="I125" s="1">
        <v>669</v>
      </c>
      <c r="J125" s="1">
        <f>I125/100000 +108.27</f>
        <v>108.27669</v>
      </c>
      <c r="L125" s="1">
        <v>2495</v>
      </c>
      <c r="M125" s="1" t="s">
        <v>16</v>
      </c>
      <c r="N125" s="16">
        <v>7</v>
      </c>
      <c r="O125" s="15">
        <v>47</v>
      </c>
      <c r="P125" s="16">
        <v>4.5999999999999996</v>
      </c>
      <c r="Q125" s="15">
        <v>5</v>
      </c>
      <c r="R125" s="1">
        <v>26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6">
        <v>0</v>
      </c>
      <c r="AM125" s="15">
        <v>5</v>
      </c>
      <c r="AN125" s="3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6">
        <v>0</v>
      </c>
      <c r="BA125" s="15">
        <v>4</v>
      </c>
      <c r="BB125" s="1">
        <v>63.4</v>
      </c>
      <c r="BC125" s="1">
        <v>107</v>
      </c>
      <c r="BD125" s="1">
        <v>2.9</v>
      </c>
      <c r="BE125" s="1">
        <v>26</v>
      </c>
      <c r="BF125" s="1" t="s">
        <v>28</v>
      </c>
      <c r="BJ125" s="1">
        <v>0</v>
      </c>
      <c r="BK125" s="1">
        <v>0</v>
      </c>
      <c r="BL125" s="1">
        <v>4</v>
      </c>
      <c r="BM125" s="3">
        <v>0</v>
      </c>
      <c r="BN125" s="2" t="s">
        <v>194</v>
      </c>
      <c r="BO125" s="3">
        <v>0</v>
      </c>
      <c r="BP125" s="3">
        <v>0</v>
      </c>
      <c r="BQ125" s="3">
        <v>0</v>
      </c>
      <c r="BR125" s="3">
        <v>0</v>
      </c>
      <c r="BS125" s="2" t="s">
        <v>194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2" t="s">
        <v>194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1" t="s">
        <v>194</v>
      </c>
      <c r="CJ125" s="2"/>
    </row>
    <row r="126" spans="1:94" x14ac:dyDescent="0.25">
      <c r="A126" t="s">
        <v>5</v>
      </c>
      <c r="B126" t="s">
        <v>6</v>
      </c>
      <c r="C126" t="s">
        <v>7</v>
      </c>
      <c r="D126">
        <v>3</v>
      </c>
      <c r="E126" t="s">
        <v>15</v>
      </c>
      <c r="F126" t="str">
        <f>CONCATENATE(B126,"-",C126,"-",D126,E126)</f>
        <v>PIPO-M-3H</v>
      </c>
      <c r="H126" s="1">
        <v>37.440080000000002</v>
      </c>
      <c r="I126" s="1">
        <v>596</v>
      </c>
      <c r="J126" s="1">
        <f>I126/100000 +108.27</f>
        <v>108.27596</v>
      </c>
      <c r="L126" s="1">
        <v>2497</v>
      </c>
      <c r="M126" s="1" t="s">
        <v>16</v>
      </c>
      <c r="N126" s="16">
        <v>10</v>
      </c>
      <c r="O126" s="15">
        <v>41.2</v>
      </c>
      <c r="P126" s="16">
        <v>3.8</v>
      </c>
      <c r="Q126" s="15">
        <v>5</v>
      </c>
      <c r="R126" s="1">
        <v>27</v>
      </c>
      <c r="S126" s="1">
        <v>2</v>
      </c>
      <c r="T126" s="3">
        <v>0</v>
      </c>
      <c r="U126" s="3">
        <v>0</v>
      </c>
      <c r="V126" s="3">
        <v>0</v>
      </c>
      <c r="W126" s="3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6">
        <v>0</v>
      </c>
      <c r="AM126" s="15">
        <v>8</v>
      </c>
      <c r="AN126" s="1">
        <v>1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6">
        <v>0</v>
      </c>
      <c r="BA126" s="15">
        <v>4</v>
      </c>
      <c r="BB126" s="1">
        <v>45.5</v>
      </c>
      <c r="BC126" s="1">
        <v>80.7</v>
      </c>
      <c r="BD126" s="1">
        <v>5.2</v>
      </c>
      <c r="BE126" s="1">
        <v>31</v>
      </c>
      <c r="BF126" s="1" t="s">
        <v>28</v>
      </c>
      <c r="BJ126" s="1">
        <v>0</v>
      </c>
      <c r="BK126" s="1">
        <v>0</v>
      </c>
      <c r="BL126" s="3">
        <v>0</v>
      </c>
      <c r="BM126" s="3">
        <v>0</v>
      </c>
      <c r="BN126" s="2" t="s">
        <v>194</v>
      </c>
      <c r="BO126" s="3">
        <v>0</v>
      </c>
      <c r="BP126" s="3">
        <v>0</v>
      </c>
      <c r="BQ126" s="3">
        <v>0</v>
      </c>
      <c r="BR126" s="3">
        <v>0</v>
      </c>
      <c r="BS126" s="2" t="s">
        <v>194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2" t="s">
        <v>194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1" t="s">
        <v>194</v>
      </c>
      <c r="CJ126" s="2"/>
    </row>
    <row r="127" spans="1:94" x14ac:dyDescent="0.25">
      <c r="A127" t="s">
        <v>5</v>
      </c>
      <c r="B127" t="s">
        <v>6</v>
      </c>
      <c r="C127" t="s">
        <v>7</v>
      </c>
      <c r="D127">
        <v>3</v>
      </c>
      <c r="E127" t="s">
        <v>8</v>
      </c>
      <c r="F127" t="str">
        <f>CONCATENATE(B127,"-",C127,"-",D127,E127)</f>
        <v>PIPO-M-3L</v>
      </c>
      <c r="H127" s="1">
        <v>37.44014</v>
      </c>
      <c r="I127" s="1">
        <v>583</v>
      </c>
      <c r="J127" s="1">
        <f>I127/100000 +108.27</f>
        <v>108.27583</v>
      </c>
      <c r="L127" s="1">
        <v>2498</v>
      </c>
      <c r="M127" s="1" t="s">
        <v>16</v>
      </c>
      <c r="N127" s="16">
        <v>7</v>
      </c>
      <c r="O127" s="15">
        <v>43.5</v>
      </c>
      <c r="P127" s="16">
        <v>3.3</v>
      </c>
      <c r="Q127" s="15">
        <v>5</v>
      </c>
      <c r="R127" s="1">
        <v>23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6">
        <v>0</v>
      </c>
      <c r="AM127" s="15">
        <v>2</v>
      </c>
      <c r="AN127" s="3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6">
        <v>0</v>
      </c>
      <c r="BA127" s="15">
        <v>1</v>
      </c>
      <c r="BB127" s="1">
        <v>44.2</v>
      </c>
      <c r="BC127" s="1">
        <v>78.5</v>
      </c>
      <c r="BD127" s="1">
        <v>8.3000000000000007</v>
      </c>
      <c r="BE127" s="1">
        <v>31</v>
      </c>
      <c r="BF127" s="1" t="s">
        <v>28</v>
      </c>
      <c r="BJ127" s="1">
        <v>0</v>
      </c>
      <c r="BK127" s="1">
        <v>0</v>
      </c>
      <c r="BL127" s="3">
        <v>0</v>
      </c>
      <c r="BM127" s="3">
        <v>0</v>
      </c>
      <c r="BN127" s="2" t="s">
        <v>194</v>
      </c>
      <c r="BO127" s="3">
        <v>0</v>
      </c>
      <c r="BP127" s="3">
        <v>0</v>
      </c>
      <c r="BQ127" s="3">
        <v>0</v>
      </c>
      <c r="BR127" s="3">
        <v>0</v>
      </c>
      <c r="BS127" s="2" t="s">
        <v>194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2" t="s">
        <v>194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1" t="s">
        <v>194</v>
      </c>
      <c r="CJ127" s="2"/>
    </row>
    <row r="128" spans="1:94" x14ac:dyDescent="0.25">
      <c r="A128" t="s">
        <v>5</v>
      </c>
      <c r="B128" t="s">
        <v>6</v>
      </c>
      <c r="C128" t="s">
        <v>7</v>
      </c>
      <c r="D128">
        <v>4</v>
      </c>
      <c r="E128" t="s">
        <v>8</v>
      </c>
      <c r="F128" t="str">
        <f>CONCATENATE(B128,"-",C128,"-",D128,E128)</f>
        <v>PIPO-M-4L</v>
      </c>
      <c r="H128" s="1">
        <v>37.438809999999997</v>
      </c>
      <c r="I128" s="1">
        <v>474</v>
      </c>
      <c r="J128" s="1">
        <f>I128/100000 +108.27</f>
        <v>108.27473999999999</v>
      </c>
      <c r="L128" s="1">
        <v>2489</v>
      </c>
      <c r="M128" s="1" t="s">
        <v>19</v>
      </c>
      <c r="N128" s="16">
        <v>11</v>
      </c>
      <c r="O128" s="15">
        <v>43.5</v>
      </c>
      <c r="P128" s="16">
        <v>4.3</v>
      </c>
      <c r="Q128" s="15">
        <v>5</v>
      </c>
      <c r="R128" s="1">
        <v>13</v>
      </c>
      <c r="S128" s="3">
        <v>0</v>
      </c>
      <c r="T128" s="3">
        <v>0</v>
      </c>
      <c r="U128" s="1">
        <v>1</v>
      </c>
      <c r="V128" s="3">
        <v>0</v>
      </c>
      <c r="W128" s="3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6">
        <v>0</v>
      </c>
      <c r="AM128" s="15">
        <v>1</v>
      </c>
      <c r="AN128" s="3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6">
        <v>0</v>
      </c>
      <c r="BA128" s="15">
        <v>1</v>
      </c>
      <c r="BB128" s="1">
        <v>7.7</v>
      </c>
      <c r="BC128" s="1">
        <v>65.7</v>
      </c>
      <c r="BD128" s="1">
        <v>-15.3</v>
      </c>
      <c r="BE128" s="1">
        <v>27</v>
      </c>
      <c r="BF128" s="1" t="s">
        <v>28</v>
      </c>
      <c r="BJ128" s="1">
        <v>0</v>
      </c>
      <c r="BK128" s="1">
        <v>3</v>
      </c>
      <c r="BL128" s="1">
        <v>3</v>
      </c>
      <c r="BM128" s="3">
        <v>0</v>
      </c>
      <c r="BN128" s="2" t="s">
        <v>194</v>
      </c>
      <c r="BO128" s="3">
        <v>4</v>
      </c>
      <c r="BP128" s="3">
        <v>2</v>
      </c>
      <c r="BQ128" s="3">
        <v>3</v>
      </c>
      <c r="BR128" s="3">
        <v>0</v>
      </c>
      <c r="BS128" s="2" t="s">
        <v>195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2" t="s">
        <v>194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1" t="s">
        <v>194</v>
      </c>
      <c r="CJ128" s="2"/>
      <c r="CP128" t="s">
        <v>44</v>
      </c>
    </row>
    <row r="129" spans="1:94" x14ac:dyDescent="0.25">
      <c r="A129" t="s">
        <v>5</v>
      </c>
      <c r="B129" t="s">
        <v>6</v>
      </c>
      <c r="C129" t="s">
        <v>7</v>
      </c>
      <c r="D129">
        <v>4</v>
      </c>
      <c r="E129" t="s">
        <v>15</v>
      </c>
      <c r="F129" t="str">
        <f>CONCATENATE(B129,"-",C129,"-",D129,E129)</f>
        <v>PIPO-M-4H</v>
      </c>
      <c r="H129" s="1">
        <v>37.439250000000001</v>
      </c>
      <c r="I129" s="1">
        <v>466</v>
      </c>
      <c r="J129" s="1">
        <f>I129/100000 +108.27</f>
        <v>108.27466</v>
      </c>
      <c r="L129" s="1">
        <v>2496</v>
      </c>
      <c r="M129" s="1" t="s">
        <v>20</v>
      </c>
      <c r="N129" s="16">
        <v>5</v>
      </c>
      <c r="O129" s="15">
        <v>43.9</v>
      </c>
      <c r="P129" s="16">
        <v>3.3</v>
      </c>
      <c r="Q129" s="15">
        <v>5</v>
      </c>
      <c r="R129" s="1">
        <v>21</v>
      </c>
      <c r="S129" s="3">
        <v>0</v>
      </c>
      <c r="T129" s="1">
        <v>2</v>
      </c>
      <c r="U129" s="3">
        <v>0</v>
      </c>
      <c r="V129" s="3">
        <v>0</v>
      </c>
      <c r="W129" s="3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6">
        <v>0</v>
      </c>
      <c r="AM129" s="15">
        <v>8</v>
      </c>
      <c r="AN129" s="1">
        <v>2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6">
        <v>0</v>
      </c>
      <c r="BA129" s="15">
        <v>3</v>
      </c>
      <c r="BB129" s="1">
        <v>39.9</v>
      </c>
      <c r="BC129" s="1">
        <v>67.8</v>
      </c>
      <c r="BD129" s="1">
        <v>-16.600000000000001</v>
      </c>
      <c r="BE129" s="1">
        <v>29</v>
      </c>
      <c r="BF129" s="1" t="s">
        <v>28</v>
      </c>
      <c r="BJ129" s="1">
        <v>0</v>
      </c>
      <c r="BK129" s="3">
        <v>0</v>
      </c>
      <c r="BL129" s="3">
        <v>0</v>
      </c>
      <c r="BM129" s="3">
        <v>0</v>
      </c>
      <c r="BN129" s="2" t="s">
        <v>201</v>
      </c>
      <c r="BO129" s="3">
        <v>0</v>
      </c>
      <c r="BP129" s="3">
        <v>0</v>
      </c>
      <c r="BQ129" s="3">
        <v>0</v>
      </c>
      <c r="BR129" s="3">
        <v>0</v>
      </c>
      <c r="BS129" s="2" t="s">
        <v>194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2" t="s">
        <v>194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1" t="s">
        <v>194</v>
      </c>
      <c r="CJ129" s="2"/>
    </row>
    <row r="130" spans="1:94" x14ac:dyDescent="0.25">
      <c r="A130" t="s">
        <v>5</v>
      </c>
      <c r="B130" t="s">
        <v>6</v>
      </c>
      <c r="C130" t="s">
        <v>7</v>
      </c>
      <c r="D130">
        <v>5</v>
      </c>
      <c r="E130" t="s">
        <v>17</v>
      </c>
      <c r="F130" t="str">
        <f>CONCATENATE(B130,"-",C130,"-",D130,E130)</f>
        <v>PIPO-M-5J</v>
      </c>
      <c r="H130" s="1">
        <v>37.439399999999999</v>
      </c>
      <c r="I130" s="1">
        <v>610</v>
      </c>
      <c r="J130" s="1">
        <f>I130/100000 +108.27</f>
        <v>108.2761</v>
      </c>
      <c r="L130" s="1">
        <v>2490</v>
      </c>
      <c r="M130" s="1" t="s">
        <v>16</v>
      </c>
      <c r="N130" s="16">
        <v>7</v>
      </c>
      <c r="O130" s="15">
        <v>52.8</v>
      </c>
      <c r="P130" s="16">
        <v>3.2</v>
      </c>
      <c r="Q130" s="15">
        <v>5</v>
      </c>
      <c r="R130" s="1">
        <v>28</v>
      </c>
      <c r="S130" s="1">
        <v>1</v>
      </c>
      <c r="T130" s="1">
        <v>1</v>
      </c>
      <c r="U130" s="3">
        <v>0</v>
      </c>
      <c r="V130" s="3">
        <v>0</v>
      </c>
      <c r="W130" s="3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6">
        <v>0</v>
      </c>
      <c r="AM130" s="15">
        <v>6</v>
      </c>
      <c r="AN130" s="3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6">
        <v>0</v>
      </c>
      <c r="BA130" s="15">
        <v>4</v>
      </c>
      <c r="BB130" s="1">
        <v>31.5</v>
      </c>
      <c r="BC130" s="1">
        <v>88</v>
      </c>
      <c r="BD130" s="1">
        <v>-7.5</v>
      </c>
      <c r="BE130" s="1">
        <v>30</v>
      </c>
      <c r="BF130" s="1" t="s">
        <v>28</v>
      </c>
      <c r="BG130" s="1" t="s">
        <v>32</v>
      </c>
      <c r="BJ130" s="1">
        <v>0</v>
      </c>
      <c r="BK130" s="3">
        <v>0</v>
      </c>
      <c r="BL130" s="3">
        <v>0</v>
      </c>
      <c r="BM130" s="3">
        <v>0</v>
      </c>
      <c r="BN130" s="2" t="s">
        <v>194</v>
      </c>
      <c r="BO130" s="3">
        <v>0</v>
      </c>
      <c r="BP130" s="3">
        <v>0</v>
      </c>
      <c r="BQ130" s="3">
        <v>0</v>
      </c>
      <c r="BR130" s="3">
        <v>0</v>
      </c>
      <c r="BS130" s="2" t="s">
        <v>194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2" t="s">
        <v>194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1" t="s">
        <v>194</v>
      </c>
      <c r="CJ130" s="2"/>
    </row>
    <row r="131" spans="1:94" x14ac:dyDescent="0.25">
      <c r="A131" t="s">
        <v>5</v>
      </c>
      <c r="B131" t="s">
        <v>6</v>
      </c>
      <c r="C131" t="s">
        <v>7</v>
      </c>
      <c r="D131">
        <v>5</v>
      </c>
      <c r="E131" t="s">
        <v>8</v>
      </c>
      <c r="F131" t="str">
        <f>CONCATENATE(B131,"-",C131,"-",D131,E131)</f>
        <v>PIPO-M-5L</v>
      </c>
      <c r="H131" s="1">
        <v>37.43927</v>
      </c>
      <c r="I131" s="1">
        <v>594</v>
      </c>
      <c r="J131" s="1">
        <f>I131/100000 +108.27</f>
        <v>108.27593999999999</v>
      </c>
      <c r="L131" s="1">
        <v>2489</v>
      </c>
      <c r="M131" s="1" t="s">
        <v>16</v>
      </c>
      <c r="N131" s="16">
        <v>10</v>
      </c>
      <c r="O131" s="15">
        <v>59</v>
      </c>
      <c r="P131" s="16">
        <v>5.3</v>
      </c>
      <c r="Q131" s="15">
        <v>55</v>
      </c>
      <c r="R131" s="1">
        <v>16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6">
        <v>0</v>
      </c>
      <c r="AM131" s="15">
        <v>5</v>
      </c>
      <c r="AN131" s="3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6">
        <v>0</v>
      </c>
      <c r="BA131" s="15">
        <v>0</v>
      </c>
      <c r="BB131" s="1">
        <v>41.1</v>
      </c>
      <c r="BC131" s="1">
        <v>103</v>
      </c>
      <c r="BD131" s="1">
        <v>8.6</v>
      </c>
      <c r="BE131" s="1">
        <v>30</v>
      </c>
      <c r="BF131" s="1" t="s">
        <v>28</v>
      </c>
      <c r="BG131" s="1" t="s">
        <v>32</v>
      </c>
      <c r="BJ131" s="1">
        <v>0</v>
      </c>
      <c r="BK131" s="3">
        <v>0</v>
      </c>
      <c r="BL131" s="3">
        <v>0</v>
      </c>
      <c r="BM131" s="3">
        <v>0</v>
      </c>
      <c r="BN131" s="2" t="s">
        <v>194</v>
      </c>
      <c r="BO131" s="3">
        <v>0</v>
      </c>
      <c r="BP131" s="3">
        <v>0</v>
      </c>
      <c r="BQ131" s="3">
        <v>0</v>
      </c>
      <c r="BR131" s="3">
        <v>0</v>
      </c>
      <c r="BS131" s="2" t="s">
        <v>194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2" t="s">
        <v>194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1" t="s">
        <v>194</v>
      </c>
      <c r="CJ131" s="2"/>
    </row>
    <row r="132" spans="1:94" x14ac:dyDescent="0.25">
      <c r="A132" t="s">
        <v>5</v>
      </c>
      <c r="B132" t="s">
        <v>6</v>
      </c>
      <c r="C132" t="s">
        <v>7</v>
      </c>
      <c r="D132">
        <v>6</v>
      </c>
      <c r="E132" t="s">
        <v>15</v>
      </c>
      <c r="F132" t="str">
        <f>CONCATENATE(B132,"-",C132,"-",D132,E132)</f>
        <v>PIPO-M-6H</v>
      </c>
      <c r="H132" s="1">
        <v>37.43092</v>
      </c>
      <c r="I132" s="1">
        <v>442</v>
      </c>
      <c r="J132" s="1">
        <f>I132/100000 +108.28</f>
        <v>108.28442</v>
      </c>
      <c r="L132" s="1">
        <v>2457</v>
      </c>
      <c r="M132" s="1" t="s">
        <v>19</v>
      </c>
      <c r="N132" s="16">
        <v>5</v>
      </c>
      <c r="O132" s="15">
        <v>42.5</v>
      </c>
      <c r="P132" s="16">
        <v>3.5</v>
      </c>
      <c r="Q132" s="15">
        <v>5</v>
      </c>
      <c r="R132" s="1">
        <v>28</v>
      </c>
      <c r="S132" s="1">
        <v>0</v>
      </c>
      <c r="T132" s="1">
        <v>2</v>
      </c>
      <c r="U132" s="3">
        <v>0</v>
      </c>
      <c r="V132" s="3">
        <v>0</v>
      </c>
      <c r="W132" s="3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6">
        <v>0</v>
      </c>
      <c r="AM132" s="15">
        <v>7</v>
      </c>
      <c r="AN132" s="1">
        <v>2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6">
        <v>0</v>
      </c>
      <c r="BA132" s="15">
        <v>5</v>
      </c>
      <c r="BB132" s="1">
        <v>42</v>
      </c>
      <c r="BC132" s="1">
        <v>66.7</v>
      </c>
      <c r="BD132" s="1">
        <v>-11.1</v>
      </c>
      <c r="BE132" s="1">
        <v>26</v>
      </c>
      <c r="BF132" s="1" t="s">
        <v>29</v>
      </c>
      <c r="BG132" s="1" t="s">
        <v>32</v>
      </c>
      <c r="BJ132" s="1">
        <v>0</v>
      </c>
      <c r="BK132" s="3">
        <v>0</v>
      </c>
      <c r="BL132" s="3">
        <v>0</v>
      </c>
      <c r="BM132" s="3">
        <v>0</v>
      </c>
      <c r="BN132" s="2" t="s">
        <v>194</v>
      </c>
      <c r="BO132" s="3">
        <v>0</v>
      </c>
      <c r="BP132" s="3">
        <v>0</v>
      </c>
      <c r="BQ132" s="3">
        <v>0</v>
      </c>
      <c r="BR132" s="3">
        <v>0</v>
      </c>
      <c r="BS132" s="2" t="s">
        <v>194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2" t="s">
        <v>194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1" t="s">
        <v>194</v>
      </c>
      <c r="CJ132" s="2"/>
    </row>
    <row r="133" spans="1:94" x14ac:dyDescent="0.25">
      <c r="A133" t="s">
        <v>5</v>
      </c>
      <c r="B133" t="s">
        <v>6</v>
      </c>
      <c r="C133" t="s">
        <v>7</v>
      </c>
      <c r="D133">
        <v>6</v>
      </c>
      <c r="E133" t="s">
        <v>8</v>
      </c>
      <c r="F133" t="str">
        <f>CONCATENATE(B133,"-",C133,"-",D133,E133)</f>
        <v>PIPO-M-6L</v>
      </c>
      <c r="H133" s="1">
        <v>37.431049999999999</v>
      </c>
      <c r="I133" s="1">
        <v>455</v>
      </c>
      <c r="J133" s="1">
        <f>I133/100000 +108.28</f>
        <v>108.28455</v>
      </c>
      <c r="L133" s="1">
        <v>2458</v>
      </c>
      <c r="M133" s="1" t="s">
        <v>19</v>
      </c>
      <c r="N133" s="16">
        <v>5</v>
      </c>
      <c r="O133" s="15">
        <v>49.2</v>
      </c>
      <c r="P133" s="16">
        <v>4.0999999999999996</v>
      </c>
      <c r="Q133" s="15">
        <v>5</v>
      </c>
      <c r="R133" s="1">
        <v>25</v>
      </c>
      <c r="S133" s="1">
        <v>0</v>
      </c>
      <c r="T133" s="1">
        <v>1</v>
      </c>
      <c r="U133" s="3">
        <v>0</v>
      </c>
      <c r="V133" s="3">
        <v>0</v>
      </c>
      <c r="W133" s="3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6">
        <v>0</v>
      </c>
      <c r="AM133" s="15">
        <v>1</v>
      </c>
      <c r="AN133" s="3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6">
        <v>0</v>
      </c>
      <c r="BA133" s="15">
        <v>3</v>
      </c>
      <c r="BB133" s="1">
        <v>47</v>
      </c>
      <c r="BC133" s="1">
        <v>78.3</v>
      </c>
      <c r="BD133" s="1">
        <v>-2.1</v>
      </c>
      <c r="BE133" s="1">
        <v>23</v>
      </c>
      <c r="BF133" s="1" t="s">
        <v>29</v>
      </c>
      <c r="BG133" s="1" t="s">
        <v>32</v>
      </c>
      <c r="BJ133" s="1">
        <v>0</v>
      </c>
      <c r="BK133" s="3">
        <v>0</v>
      </c>
      <c r="BL133" s="3">
        <v>0</v>
      </c>
      <c r="BM133" s="3">
        <v>0</v>
      </c>
      <c r="BN133" s="2" t="s">
        <v>194</v>
      </c>
      <c r="BO133" s="3">
        <v>0</v>
      </c>
      <c r="BP133" s="3">
        <v>0</v>
      </c>
      <c r="BQ133" s="3">
        <v>0</v>
      </c>
      <c r="BR133" s="3">
        <v>0</v>
      </c>
      <c r="BS133" s="2" t="s">
        <v>194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2" t="s">
        <v>194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1" t="s">
        <v>194</v>
      </c>
      <c r="CJ133" s="2"/>
      <c r="CP133" t="s">
        <v>45</v>
      </c>
    </row>
    <row r="134" spans="1:94" x14ac:dyDescent="0.25">
      <c r="A134" t="s">
        <v>5</v>
      </c>
      <c r="B134" t="s">
        <v>6</v>
      </c>
      <c r="C134" t="s">
        <v>7</v>
      </c>
      <c r="D134">
        <v>7</v>
      </c>
      <c r="E134" t="s">
        <v>15</v>
      </c>
      <c r="F134" t="str">
        <f>CONCATENATE(B134,"-",C134,"-",D134,E134)</f>
        <v>PIPO-M-7H</v>
      </c>
      <c r="H134" s="1">
        <v>37.429870000000001</v>
      </c>
      <c r="I134" s="1">
        <v>416</v>
      </c>
      <c r="J134" s="1">
        <f>I134/100000 +108.28</f>
        <v>108.28416</v>
      </c>
      <c r="L134" s="1">
        <v>2440</v>
      </c>
      <c r="M134" s="1" t="s">
        <v>16</v>
      </c>
      <c r="N134" s="16">
        <v>13</v>
      </c>
      <c r="O134" s="15">
        <v>45.4</v>
      </c>
      <c r="P134" s="16">
        <v>3.3</v>
      </c>
      <c r="Q134" s="15">
        <v>10</v>
      </c>
      <c r="R134" s="1">
        <v>19</v>
      </c>
      <c r="S134" s="1">
        <v>0</v>
      </c>
      <c r="T134" s="1">
        <v>1</v>
      </c>
      <c r="U134" s="3">
        <v>0</v>
      </c>
      <c r="V134" s="3">
        <v>0</v>
      </c>
      <c r="W134" s="3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6">
        <v>0</v>
      </c>
      <c r="AM134" s="15">
        <v>5</v>
      </c>
      <c r="AN134" s="1">
        <v>1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6">
        <v>0</v>
      </c>
      <c r="BA134" s="15">
        <v>5</v>
      </c>
      <c r="BB134" s="1">
        <v>27.8</v>
      </c>
      <c r="BC134" s="1">
        <v>57.8</v>
      </c>
      <c r="BD134" s="1">
        <v>-13.9</v>
      </c>
      <c r="BE134" s="1">
        <v>31</v>
      </c>
      <c r="BF134" s="1" t="s">
        <v>29</v>
      </c>
      <c r="BG134" s="1" t="s">
        <v>32</v>
      </c>
      <c r="BJ134" s="1">
        <v>0</v>
      </c>
      <c r="BK134" s="3">
        <v>0</v>
      </c>
      <c r="BL134" s="3">
        <v>0</v>
      </c>
      <c r="BM134" s="3">
        <v>0</v>
      </c>
      <c r="BN134" s="2" t="s">
        <v>194</v>
      </c>
      <c r="BO134" s="3">
        <v>0</v>
      </c>
      <c r="BP134" s="3">
        <v>0</v>
      </c>
      <c r="BQ134" s="3">
        <v>0</v>
      </c>
      <c r="BR134" s="3">
        <v>0</v>
      </c>
      <c r="BS134" s="2" t="s">
        <v>194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2" t="s">
        <v>194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1" t="s">
        <v>194</v>
      </c>
      <c r="CJ134" s="2"/>
    </row>
    <row r="135" spans="1:94" x14ac:dyDescent="0.25">
      <c r="A135" t="s">
        <v>5</v>
      </c>
      <c r="B135" t="s">
        <v>6</v>
      </c>
      <c r="C135" t="s">
        <v>7</v>
      </c>
      <c r="D135">
        <v>7</v>
      </c>
      <c r="E135" t="s">
        <v>8</v>
      </c>
      <c r="F135" t="str">
        <f>CONCATENATE(B135,"-",C135,"-",D135,E135)</f>
        <v>PIPO-M-7L</v>
      </c>
      <c r="H135" s="1">
        <v>37.42991</v>
      </c>
      <c r="I135" s="1">
        <v>429</v>
      </c>
      <c r="J135" s="1">
        <f>I135/100000 +108.28</f>
        <v>108.28429</v>
      </c>
      <c r="L135" s="1">
        <v>2446</v>
      </c>
      <c r="M135" s="1" t="s">
        <v>16</v>
      </c>
      <c r="N135" s="16">
        <v>13</v>
      </c>
      <c r="O135" s="15">
        <v>51.7</v>
      </c>
      <c r="P135" s="16">
        <v>3.6</v>
      </c>
      <c r="Q135" s="15">
        <v>10</v>
      </c>
      <c r="R135" s="1">
        <v>8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6">
        <v>0</v>
      </c>
      <c r="AM135" s="15">
        <v>1</v>
      </c>
      <c r="AN135" s="3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6">
        <v>0</v>
      </c>
      <c r="BA135" s="15">
        <v>1</v>
      </c>
      <c r="BB135" s="1">
        <v>31.7</v>
      </c>
      <c r="BC135" s="1">
        <v>89</v>
      </c>
      <c r="BD135" s="1">
        <v>-9.4</v>
      </c>
      <c r="BE135" s="1">
        <v>25</v>
      </c>
      <c r="BF135" s="1" t="s">
        <v>28</v>
      </c>
      <c r="BG135" s="1" t="s">
        <v>32</v>
      </c>
      <c r="BJ135" s="1">
        <v>0</v>
      </c>
      <c r="BK135" s="3">
        <v>0</v>
      </c>
      <c r="BL135" s="3">
        <v>0</v>
      </c>
      <c r="BM135" s="3">
        <v>0</v>
      </c>
      <c r="BN135" s="2" t="s">
        <v>194</v>
      </c>
      <c r="BO135" s="3">
        <v>0</v>
      </c>
      <c r="BP135" s="3">
        <v>0</v>
      </c>
      <c r="BQ135" s="3">
        <v>0</v>
      </c>
      <c r="BR135" s="3">
        <v>0</v>
      </c>
      <c r="BS135" s="2" t="s">
        <v>194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2" t="s">
        <v>194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1" t="s">
        <v>194</v>
      </c>
      <c r="CJ135" s="2"/>
    </row>
    <row r="136" spans="1:94" x14ac:dyDescent="0.25">
      <c r="A136" t="s">
        <v>5</v>
      </c>
      <c r="B136" t="s">
        <v>6</v>
      </c>
      <c r="C136" t="s">
        <v>7</v>
      </c>
      <c r="D136">
        <v>8</v>
      </c>
      <c r="E136" t="s">
        <v>15</v>
      </c>
      <c r="F136" t="str">
        <f>CONCATENATE(B136,"-",C136,"-",D136,E136)</f>
        <v>PIPO-M-8H</v>
      </c>
      <c r="H136" s="1">
        <v>37.427379999999999</v>
      </c>
      <c r="I136" s="1">
        <v>402</v>
      </c>
      <c r="J136" s="1">
        <f>I136/100000 +108.28</f>
        <v>108.28402</v>
      </c>
      <c r="L136" s="1">
        <v>2456</v>
      </c>
      <c r="M136" s="1" t="s">
        <v>16</v>
      </c>
      <c r="N136" s="16">
        <v>3</v>
      </c>
      <c r="O136" s="15">
        <v>58</v>
      </c>
      <c r="P136" s="16">
        <v>4.8</v>
      </c>
      <c r="Q136" s="15">
        <v>10</v>
      </c>
      <c r="R136" s="1">
        <v>12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6">
        <v>0</v>
      </c>
      <c r="AM136" s="15">
        <v>3</v>
      </c>
      <c r="AN136" s="3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6">
        <v>0</v>
      </c>
      <c r="BA136" s="15">
        <v>4</v>
      </c>
      <c r="BB136" s="1">
        <v>29.7</v>
      </c>
      <c r="BC136" s="1">
        <v>86.6</v>
      </c>
      <c r="BD136" s="1">
        <v>-6.5</v>
      </c>
      <c r="BE136" s="1">
        <v>27</v>
      </c>
      <c r="BF136" s="1" t="s">
        <v>29</v>
      </c>
      <c r="BG136" s="1" t="s">
        <v>32</v>
      </c>
      <c r="BJ136" s="1">
        <v>0</v>
      </c>
      <c r="BK136" s="3">
        <v>0</v>
      </c>
      <c r="BL136" s="3">
        <v>0</v>
      </c>
      <c r="BM136" s="3">
        <v>0</v>
      </c>
      <c r="BN136" s="2" t="s">
        <v>194</v>
      </c>
      <c r="BO136" s="3">
        <v>0</v>
      </c>
      <c r="BP136" s="3">
        <v>0</v>
      </c>
      <c r="BQ136" s="3">
        <v>0</v>
      </c>
      <c r="BR136" s="3">
        <v>0</v>
      </c>
      <c r="BS136" s="2" t="s">
        <v>194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2" t="s">
        <v>194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1" t="s">
        <v>194</v>
      </c>
      <c r="CJ136" s="2"/>
    </row>
    <row r="137" spans="1:94" x14ac:dyDescent="0.25">
      <c r="A137" t="s">
        <v>5</v>
      </c>
      <c r="B137" t="s">
        <v>6</v>
      </c>
      <c r="C137" t="s">
        <v>7</v>
      </c>
      <c r="D137">
        <v>8</v>
      </c>
      <c r="E137" t="s">
        <v>8</v>
      </c>
      <c r="F137" t="str">
        <f>CONCATENATE(B137,"-",C137,"-",D137,E137)</f>
        <v>PIPO-M-8L</v>
      </c>
      <c r="H137" s="1">
        <v>37.427480000000003</v>
      </c>
      <c r="I137" s="1">
        <v>445</v>
      </c>
      <c r="J137" s="1">
        <f>I137/100000 +108.28</f>
        <v>108.28445000000001</v>
      </c>
      <c r="L137" s="1">
        <v>2450</v>
      </c>
      <c r="M137" s="1" t="s">
        <v>16</v>
      </c>
      <c r="N137" s="16">
        <v>5</v>
      </c>
      <c r="O137" s="15">
        <v>56</v>
      </c>
      <c r="P137" s="16">
        <v>4</v>
      </c>
      <c r="Q137" s="15">
        <v>10</v>
      </c>
      <c r="R137" s="1">
        <v>7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6">
        <v>0</v>
      </c>
      <c r="AM137" s="15">
        <v>0</v>
      </c>
      <c r="AN137" s="3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6">
        <v>0</v>
      </c>
      <c r="BA137" s="15">
        <v>1</v>
      </c>
      <c r="BB137" s="1">
        <v>34.799999999999997</v>
      </c>
      <c r="BC137" s="1">
        <v>97.1</v>
      </c>
      <c r="BD137" s="1">
        <v>-3</v>
      </c>
      <c r="BE137" s="1">
        <v>25</v>
      </c>
      <c r="BF137" s="1" t="s">
        <v>29</v>
      </c>
      <c r="BG137" s="1" t="s">
        <v>32</v>
      </c>
      <c r="BJ137" s="1">
        <v>0</v>
      </c>
      <c r="BK137" s="3">
        <v>0</v>
      </c>
      <c r="BL137" s="3">
        <v>0</v>
      </c>
      <c r="BM137" s="3">
        <v>0</v>
      </c>
      <c r="BN137" s="2" t="s">
        <v>194</v>
      </c>
      <c r="BO137" s="3">
        <v>0</v>
      </c>
      <c r="BP137" s="3">
        <v>0</v>
      </c>
      <c r="BQ137" s="3">
        <v>0</v>
      </c>
      <c r="BR137" s="3">
        <v>0</v>
      </c>
      <c r="BS137" s="2" t="s">
        <v>194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2" t="s">
        <v>194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1" t="s">
        <v>194</v>
      </c>
      <c r="CJ137" s="2"/>
    </row>
    <row r="138" spans="1:94" s="30" customFormat="1" x14ac:dyDescent="0.25">
      <c r="A138" s="30" t="s">
        <v>5</v>
      </c>
      <c r="B138" s="30" t="s">
        <v>6</v>
      </c>
      <c r="C138" s="30" t="s">
        <v>7</v>
      </c>
      <c r="D138" s="30">
        <v>9</v>
      </c>
      <c r="E138" s="30" t="s">
        <v>15</v>
      </c>
      <c r="F138" s="30" t="str">
        <f>CONCATENATE(B138,"-",C138,"-",D138,E138)</f>
        <v>PIPO-M-9H</v>
      </c>
      <c r="G138" s="31"/>
      <c r="H138" s="30">
        <v>37.426650000000002</v>
      </c>
      <c r="I138" s="30">
        <v>458</v>
      </c>
      <c r="J138" s="30">
        <f>I138/100000 +108.28</f>
        <v>108.28458000000001</v>
      </c>
      <c r="L138" s="30">
        <v>2449</v>
      </c>
      <c r="M138" s="30" t="s">
        <v>16</v>
      </c>
      <c r="N138" s="32">
        <v>3</v>
      </c>
      <c r="O138" s="31">
        <v>32.6</v>
      </c>
      <c r="P138" s="32">
        <v>2.2000000000000002</v>
      </c>
      <c r="Q138" s="31">
        <v>5</v>
      </c>
      <c r="R138" s="30">
        <v>27</v>
      </c>
      <c r="S138" s="33">
        <v>0</v>
      </c>
      <c r="T138" s="33">
        <v>0</v>
      </c>
      <c r="U138" s="33">
        <v>0</v>
      </c>
      <c r="V138" s="33">
        <v>0</v>
      </c>
      <c r="W138" s="33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2">
        <v>0</v>
      </c>
      <c r="AM138" s="31">
        <v>8</v>
      </c>
      <c r="AN138" s="33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2">
        <v>0</v>
      </c>
      <c r="BA138" s="31">
        <v>6</v>
      </c>
      <c r="BB138" s="30">
        <v>72.3</v>
      </c>
      <c r="BC138" s="30">
        <v>98.6</v>
      </c>
      <c r="BD138" s="30">
        <v>-3.5</v>
      </c>
      <c r="BE138" s="30">
        <v>23</v>
      </c>
      <c r="BF138" s="30" t="s">
        <v>29</v>
      </c>
      <c r="BG138" s="30" t="s">
        <v>31</v>
      </c>
      <c r="BI138" s="32"/>
      <c r="BJ138" s="30">
        <v>0</v>
      </c>
      <c r="BK138" s="33">
        <v>0</v>
      </c>
      <c r="BL138" s="33">
        <v>0</v>
      </c>
      <c r="BM138" s="33">
        <v>0</v>
      </c>
      <c r="BN138" s="34" t="s">
        <v>194</v>
      </c>
      <c r="BO138" s="33">
        <v>0</v>
      </c>
      <c r="BP138" s="33">
        <v>0</v>
      </c>
      <c r="BQ138" s="33">
        <v>0</v>
      </c>
      <c r="BR138" s="33">
        <v>0</v>
      </c>
      <c r="BS138" s="34" t="s">
        <v>194</v>
      </c>
      <c r="BT138" s="33">
        <v>0</v>
      </c>
      <c r="BU138" s="33">
        <v>0</v>
      </c>
      <c r="BV138" s="33">
        <v>0</v>
      </c>
      <c r="BW138" s="33">
        <v>0</v>
      </c>
      <c r="BX138" s="33">
        <v>0</v>
      </c>
      <c r="BY138" s="34" t="s">
        <v>194</v>
      </c>
      <c r="BZ138" s="33">
        <v>0</v>
      </c>
      <c r="CA138" s="33">
        <v>0</v>
      </c>
      <c r="CB138" s="33">
        <v>0</v>
      </c>
      <c r="CC138" s="33">
        <v>0</v>
      </c>
      <c r="CD138" s="33">
        <v>0</v>
      </c>
      <c r="CE138" s="30" t="s">
        <v>194</v>
      </c>
      <c r="CF138" s="55"/>
      <c r="CJ138" s="34"/>
    </row>
    <row r="139" spans="1:94" x14ac:dyDescent="0.25">
      <c r="A139" t="s">
        <v>5</v>
      </c>
      <c r="B139" t="s">
        <v>6</v>
      </c>
      <c r="C139" t="s">
        <v>7</v>
      </c>
      <c r="D139">
        <v>9</v>
      </c>
      <c r="E139" t="s">
        <v>8</v>
      </c>
      <c r="F139" t="str">
        <f>CONCATENATE(B139,"-",C139,"-",D139,E139)</f>
        <v>PIPO-M-9L</v>
      </c>
      <c r="H139" s="1">
        <v>37.426459999999999</v>
      </c>
      <c r="I139" s="1">
        <v>452</v>
      </c>
      <c r="J139" s="1">
        <f>I139/100000 +108.28</f>
        <v>108.28452</v>
      </c>
      <c r="L139" s="1">
        <v>2437</v>
      </c>
      <c r="M139" s="1" t="s">
        <v>19</v>
      </c>
      <c r="N139" s="16">
        <v>3</v>
      </c>
      <c r="O139" s="15">
        <v>34.4</v>
      </c>
      <c r="P139" s="16">
        <v>2.8</v>
      </c>
      <c r="Q139" s="15">
        <v>5</v>
      </c>
      <c r="R139" s="1">
        <v>17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6">
        <v>0</v>
      </c>
      <c r="AM139" s="15">
        <v>0</v>
      </c>
      <c r="AN139" s="3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6">
        <v>0</v>
      </c>
      <c r="BA139" s="15">
        <v>1</v>
      </c>
      <c r="BB139" s="1">
        <v>42.1</v>
      </c>
      <c r="BC139" s="1">
        <v>69.099999999999994</v>
      </c>
      <c r="BD139" s="1">
        <v>-0.9</v>
      </c>
      <c r="BE139" s="1">
        <v>26</v>
      </c>
      <c r="BF139" s="1" t="s">
        <v>29</v>
      </c>
      <c r="BG139" s="1" t="s">
        <v>32</v>
      </c>
      <c r="BJ139" s="1">
        <v>0</v>
      </c>
      <c r="BK139" s="3">
        <v>0</v>
      </c>
      <c r="BL139" s="3">
        <v>0</v>
      </c>
      <c r="BM139" s="3">
        <v>0</v>
      </c>
      <c r="BN139" s="2" t="s">
        <v>194</v>
      </c>
      <c r="BO139" s="3">
        <v>0</v>
      </c>
      <c r="BP139" s="3">
        <v>0</v>
      </c>
      <c r="BQ139" s="3">
        <v>0</v>
      </c>
      <c r="BR139" s="3">
        <v>0</v>
      </c>
      <c r="BS139" s="2" t="s">
        <v>194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2" t="s">
        <v>194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1" t="s">
        <v>194</v>
      </c>
      <c r="CJ139" s="2"/>
      <c r="CK139" s="48"/>
      <c r="CO139" s="2"/>
    </row>
    <row r="140" spans="1:94" x14ac:dyDescent="0.25">
      <c r="A140" t="s">
        <v>5</v>
      </c>
      <c r="B140" t="s">
        <v>6</v>
      </c>
      <c r="C140" t="s">
        <v>7</v>
      </c>
      <c r="D140">
        <v>10</v>
      </c>
      <c r="E140" t="s">
        <v>15</v>
      </c>
      <c r="F140" t="str">
        <f>CONCATENATE(B140,"-",C140,"-",D140,E140)</f>
        <v>PIPO-M-10H</v>
      </c>
      <c r="H140" s="1">
        <v>37.425490000000003</v>
      </c>
      <c r="I140" s="1">
        <v>567</v>
      </c>
      <c r="J140" s="1">
        <f>I140/100000 +108.28</f>
        <v>108.28567</v>
      </c>
      <c r="L140" s="1">
        <v>2431</v>
      </c>
      <c r="M140" s="1" t="s">
        <v>18</v>
      </c>
      <c r="N140" s="16">
        <v>8</v>
      </c>
      <c r="O140" s="15">
        <v>33.4</v>
      </c>
      <c r="P140" s="16">
        <v>3</v>
      </c>
      <c r="Q140" s="15">
        <v>10</v>
      </c>
      <c r="R140" s="1">
        <v>27</v>
      </c>
      <c r="S140" s="1">
        <v>0</v>
      </c>
      <c r="T140" s="1">
        <v>2</v>
      </c>
      <c r="U140" s="3">
        <v>0</v>
      </c>
      <c r="V140" s="3">
        <v>0</v>
      </c>
      <c r="W140" s="3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6">
        <v>0</v>
      </c>
      <c r="AM140" s="15">
        <v>13</v>
      </c>
      <c r="AN140" s="3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6">
        <v>0</v>
      </c>
      <c r="BA140" s="15">
        <v>7</v>
      </c>
      <c r="BB140" s="1">
        <v>74.8</v>
      </c>
      <c r="BC140" s="1">
        <v>95.5</v>
      </c>
      <c r="BD140" s="1">
        <v>-0.9</v>
      </c>
      <c r="BE140" s="1">
        <v>22</v>
      </c>
      <c r="BF140" s="1" t="s">
        <v>29</v>
      </c>
      <c r="BJ140" s="1">
        <v>0</v>
      </c>
      <c r="BK140" s="3">
        <v>0</v>
      </c>
      <c r="BL140" s="3">
        <v>0</v>
      </c>
      <c r="BM140" s="3">
        <v>0</v>
      </c>
      <c r="BN140" s="2" t="s">
        <v>194</v>
      </c>
      <c r="BO140" s="3">
        <v>0</v>
      </c>
      <c r="BP140" s="3">
        <v>0</v>
      </c>
      <c r="BQ140" s="3">
        <v>0</v>
      </c>
      <c r="BR140" s="3">
        <v>0</v>
      </c>
      <c r="BS140" s="2" t="s">
        <v>194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2" t="s">
        <v>194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1" t="s">
        <v>194</v>
      </c>
      <c r="CJ140" s="2"/>
      <c r="CK140" s="48"/>
      <c r="CO140" s="2"/>
    </row>
    <row r="141" spans="1:94" x14ac:dyDescent="0.25">
      <c r="A141" t="s">
        <v>5</v>
      </c>
      <c r="B141" t="s">
        <v>6</v>
      </c>
      <c r="C141" t="s">
        <v>7</v>
      </c>
      <c r="D141">
        <v>10</v>
      </c>
      <c r="E141" t="s">
        <v>8</v>
      </c>
      <c r="F141" t="str">
        <f>CONCATENATE(B141,"-",C141,"-",D141,E141)</f>
        <v>PIPO-M-10L</v>
      </c>
      <c r="H141" s="1">
        <v>37.425280000000001</v>
      </c>
      <c r="I141" s="1">
        <v>574</v>
      </c>
      <c r="J141" s="1">
        <f>I141/100000 +108.28</f>
        <v>108.28574</v>
      </c>
      <c r="L141" s="1">
        <v>2425</v>
      </c>
      <c r="M141" s="1" t="s">
        <v>18</v>
      </c>
      <c r="N141" s="16">
        <v>10</v>
      </c>
      <c r="O141" s="15">
        <v>36.799999999999997</v>
      </c>
      <c r="P141" s="16">
        <v>3.3</v>
      </c>
      <c r="Q141" s="15">
        <v>10</v>
      </c>
      <c r="R141" s="1">
        <v>9</v>
      </c>
      <c r="S141" s="1">
        <v>0</v>
      </c>
      <c r="T141" s="1">
        <v>2</v>
      </c>
      <c r="U141" s="3">
        <v>0</v>
      </c>
      <c r="V141" s="3">
        <v>0</v>
      </c>
      <c r="W141" s="3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6">
        <v>0</v>
      </c>
      <c r="AM141" s="15">
        <v>0</v>
      </c>
      <c r="AN141" s="3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6">
        <v>0</v>
      </c>
      <c r="BA141" s="15">
        <v>0</v>
      </c>
      <c r="BB141" s="1">
        <v>19.7</v>
      </c>
      <c r="BC141" s="1">
        <v>63.1</v>
      </c>
      <c r="BD141" s="1">
        <v>-12.4</v>
      </c>
      <c r="BE141" s="1">
        <v>22</v>
      </c>
      <c r="BF141" s="1" t="s">
        <v>29</v>
      </c>
      <c r="BJ141" s="1">
        <v>0</v>
      </c>
      <c r="BK141" s="1">
        <v>1</v>
      </c>
      <c r="BL141" s="3">
        <v>0</v>
      </c>
      <c r="BM141" s="3">
        <v>0</v>
      </c>
      <c r="BN141" s="2" t="s">
        <v>194</v>
      </c>
      <c r="BO141" s="3">
        <v>0</v>
      </c>
      <c r="BP141" s="3">
        <v>0</v>
      </c>
      <c r="BQ141" s="3">
        <v>0</v>
      </c>
      <c r="BR141" s="3">
        <v>0</v>
      </c>
      <c r="BS141" s="2" t="s">
        <v>194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2" t="s">
        <v>194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1" t="s">
        <v>194</v>
      </c>
      <c r="CJ141" s="2"/>
      <c r="CK141" s="48"/>
      <c r="CO141" s="2"/>
    </row>
    <row r="142" spans="1:94" x14ac:dyDescent="0.25">
      <c r="U142" s="3"/>
      <c r="V142" s="3"/>
      <c r="W142" s="3"/>
      <c r="AN142" s="3"/>
      <c r="BL142" s="3"/>
      <c r="BM142" s="3"/>
      <c r="BO142" s="3"/>
      <c r="BP142" s="3"/>
      <c r="BQ142" s="3"/>
      <c r="BR142" s="3"/>
      <c r="BT142" s="3"/>
      <c r="BU142" s="3"/>
      <c r="BV142" s="3"/>
      <c r="BW142" s="3"/>
      <c r="BX142" s="3"/>
      <c r="BZ142" s="3"/>
      <c r="CA142" s="3"/>
      <c r="CB142" s="3"/>
      <c r="CC142" s="3"/>
      <c r="CD142" s="3"/>
      <c r="CJ142" s="2"/>
      <c r="CK142" s="48"/>
      <c r="CO142" s="2"/>
    </row>
    <row r="143" spans="1:94" x14ac:dyDescent="0.25">
      <c r="A143" s="1" t="s">
        <v>5</v>
      </c>
      <c r="B143" s="1" t="s">
        <v>254</v>
      </c>
      <c r="C143" s="1" t="s">
        <v>15</v>
      </c>
      <c r="D143" s="1">
        <v>1</v>
      </c>
      <c r="E143" s="1" t="s">
        <v>15</v>
      </c>
      <c r="F143" s="1" t="str">
        <f>CONCATENATE(B143,"-",C143,"-",D143,E143)</f>
        <v>POTR-H-1H</v>
      </c>
      <c r="G143" s="15">
        <v>7519</v>
      </c>
      <c r="H143" s="3">
        <f>G143/100000 +37.4</f>
        <v>37.475189999999998</v>
      </c>
      <c r="I143" s="1">
        <v>55</v>
      </c>
      <c r="J143" s="3">
        <f>I143/100000 +108.16</f>
        <v>108.16055</v>
      </c>
      <c r="K143" s="1">
        <v>60</v>
      </c>
      <c r="L143" s="3">
        <f>3000+K143</f>
        <v>3060</v>
      </c>
      <c r="M143" s="1" t="s">
        <v>20</v>
      </c>
      <c r="N143" s="16">
        <v>15</v>
      </c>
      <c r="O143" s="15">
        <v>30.2</v>
      </c>
      <c r="P143" s="16">
        <v>1.1000000000000001</v>
      </c>
      <c r="Q143" s="15">
        <v>10</v>
      </c>
      <c r="R143" s="1">
        <v>0</v>
      </c>
      <c r="S143" s="1">
        <v>0</v>
      </c>
      <c r="T143" s="1">
        <v>0</v>
      </c>
      <c r="U143" s="1">
        <v>23</v>
      </c>
      <c r="V143" s="1">
        <v>0</v>
      </c>
      <c r="W143" s="1">
        <v>0</v>
      </c>
      <c r="X143" s="1">
        <v>5</v>
      </c>
      <c r="Y143" s="1">
        <v>0</v>
      </c>
      <c r="Z143" s="1">
        <v>0</v>
      </c>
      <c r="AD143" s="1">
        <v>4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6">
        <v>0</v>
      </c>
      <c r="AM143" s="15">
        <v>0</v>
      </c>
      <c r="AN143" s="1">
        <v>0</v>
      </c>
      <c r="AO143" s="1">
        <v>5</v>
      </c>
      <c r="AP143" s="1">
        <v>0</v>
      </c>
      <c r="AQ143" s="1">
        <v>3</v>
      </c>
      <c r="AR143" s="1">
        <v>0</v>
      </c>
      <c r="AS143" s="1">
        <v>1</v>
      </c>
      <c r="AT143" s="1">
        <v>0</v>
      </c>
      <c r="AU143" s="1">
        <v>0</v>
      </c>
      <c r="AV143" s="1">
        <v>0</v>
      </c>
      <c r="AW143" s="1">
        <v>0</v>
      </c>
      <c r="AX143" s="16">
        <v>0</v>
      </c>
      <c r="BA143" s="15">
        <v>5</v>
      </c>
      <c r="BB143" s="1">
        <v>90</v>
      </c>
      <c r="BC143" s="1">
        <v>116</v>
      </c>
      <c r="BD143" s="1">
        <v>0</v>
      </c>
      <c r="BE143" s="1">
        <v>20</v>
      </c>
      <c r="BF143" s="1" t="s">
        <v>28</v>
      </c>
      <c r="BG143" s="1" t="s">
        <v>257</v>
      </c>
      <c r="BH143" s="1">
        <v>130</v>
      </c>
      <c r="BI143" s="16">
        <v>131</v>
      </c>
      <c r="BO143" s="1">
        <v>7</v>
      </c>
      <c r="BP143" s="1">
        <v>2</v>
      </c>
      <c r="BQ143" s="1">
        <v>0</v>
      </c>
      <c r="BR143" s="1">
        <v>0</v>
      </c>
      <c r="BS143" s="2" t="s">
        <v>194</v>
      </c>
      <c r="BT143" s="1">
        <v>0</v>
      </c>
      <c r="BU143" s="1">
        <v>1</v>
      </c>
      <c r="BV143" s="1">
        <v>0</v>
      </c>
      <c r="BW143" s="1">
        <v>0</v>
      </c>
      <c r="BX143" s="1">
        <v>0</v>
      </c>
      <c r="BY143" s="2" t="s">
        <v>194</v>
      </c>
      <c r="CF143" s="37">
        <v>0</v>
      </c>
      <c r="CG143" s="3">
        <v>0</v>
      </c>
      <c r="CH143" s="3">
        <v>0</v>
      </c>
      <c r="CI143" s="3">
        <v>0</v>
      </c>
      <c r="CJ143" s="2" t="s">
        <v>194</v>
      </c>
      <c r="CK143" s="48"/>
      <c r="CO143" s="2"/>
      <c r="CP143" s="1"/>
    </row>
    <row r="144" spans="1:94" x14ac:dyDescent="0.25">
      <c r="A144" s="3" t="s">
        <v>5</v>
      </c>
      <c r="B144" t="s">
        <v>254</v>
      </c>
      <c r="C144" t="s">
        <v>15</v>
      </c>
      <c r="D144" s="3">
        <v>1</v>
      </c>
      <c r="E144" s="3" t="s">
        <v>8</v>
      </c>
      <c r="F144" t="str">
        <f>CONCATENATE(B144,"-",C144,"-",D144,E144)</f>
        <v>POTR-H-1L</v>
      </c>
      <c r="G144" s="15">
        <v>7550</v>
      </c>
      <c r="H144" s="3">
        <f>G144/100000 +37.4</f>
        <v>37.475499999999997</v>
      </c>
      <c r="I144" s="1">
        <v>63</v>
      </c>
      <c r="J144" s="3">
        <f>I144/100000 +108.16</f>
        <v>108.16063</v>
      </c>
      <c r="K144" s="1">
        <v>60</v>
      </c>
      <c r="L144" s="3">
        <f>3000+K144</f>
        <v>3060</v>
      </c>
      <c r="M144" s="1" t="s">
        <v>19</v>
      </c>
      <c r="N144" s="16">
        <v>15</v>
      </c>
      <c r="O144" s="15">
        <v>34</v>
      </c>
      <c r="P144" s="16">
        <v>1</v>
      </c>
      <c r="Q144" s="15">
        <v>10</v>
      </c>
      <c r="R144" s="3">
        <v>0</v>
      </c>
      <c r="S144" s="3">
        <v>0</v>
      </c>
      <c r="T144" s="3">
        <v>0</v>
      </c>
      <c r="U144" s="1">
        <v>3</v>
      </c>
      <c r="V144" s="3">
        <v>0</v>
      </c>
      <c r="W144" s="3">
        <v>0</v>
      </c>
      <c r="X144" s="1">
        <v>2</v>
      </c>
      <c r="Y144" s="3">
        <v>0</v>
      </c>
      <c r="Z144" s="3">
        <v>0</v>
      </c>
      <c r="AD144" s="1">
        <v>2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50">
        <v>0</v>
      </c>
      <c r="AM144" s="15">
        <v>0</v>
      </c>
      <c r="AN144" s="3">
        <v>0</v>
      </c>
      <c r="AO144" s="1">
        <v>0</v>
      </c>
      <c r="AP144" s="3">
        <v>0</v>
      </c>
      <c r="AQ144" s="1">
        <v>1</v>
      </c>
      <c r="AR144" s="3">
        <v>0</v>
      </c>
      <c r="AS144" s="1">
        <v>2</v>
      </c>
      <c r="AT144" s="3">
        <v>0</v>
      </c>
      <c r="AU144" s="3">
        <v>0</v>
      </c>
      <c r="AV144" s="3">
        <v>0</v>
      </c>
      <c r="AW144" s="3">
        <v>0</v>
      </c>
      <c r="AX144" s="50">
        <v>0</v>
      </c>
      <c r="AY144" s="3"/>
      <c r="AZ144" s="3"/>
      <c r="BA144" s="15">
        <v>1</v>
      </c>
      <c r="BB144" s="3">
        <v>45.9</v>
      </c>
      <c r="BC144" s="3">
        <v>73.7</v>
      </c>
      <c r="BD144" s="3">
        <v>0</v>
      </c>
      <c r="BE144" s="3">
        <v>29</v>
      </c>
      <c r="BF144" s="1" t="s">
        <v>28</v>
      </c>
      <c r="BG144" s="1" t="s">
        <v>258</v>
      </c>
      <c r="BH144" s="3">
        <v>132</v>
      </c>
      <c r="BI144" s="16">
        <v>133</v>
      </c>
      <c r="BO144">
        <v>24</v>
      </c>
      <c r="BP144">
        <v>3</v>
      </c>
      <c r="BQ144">
        <v>3</v>
      </c>
      <c r="BR144">
        <v>3</v>
      </c>
      <c r="BT144" s="3">
        <v>1</v>
      </c>
      <c r="BU144" s="3">
        <v>0</v>
      </c>
      <c r="BV144" s="3">
        <v>0</v>
      </c>
      <c r="BW144" s="3">
        <v>0</v>
      </c>
      <c r="BX144" s="3">
        <v>0</v>
      </c>
      <c r="BY144" s="2" t="s">
        <v>194</v>
      </c>
      <c r="BZ144" s="3">
        <v>1</v>
      </c>
      <c r="CA144" s="3">
        <v>0</v>
      </c>
      <c r="CB144" s="3">
        <v>0</v>
      </c>
      <c r="CC144" s="3">
        <v>0</v>
      </c>
      <c r="CD144" s="3">
        <v>0</v>
      </c>
      <c r="CE144" s="1" t="s">
        <v>194</v>
      </c>
      <c r="CF144" s="37">
        <v>0</v>
      </c>
      <c r="CG144" s="3">
        <v>0</v>
      </c>
      <c r="CH144" s="3">
        <v>0</v>
      </c>
      <c r="CI144" s="3">
        <v>0</v>
      </c>
      <c r="CJ144" s="2" t="s">
        <v>194</v>
      </c>
      <c r="CK144" s="48"/>
      <c r="CO144" s="2"/>
    </row>
    <row r="145" spans="1:94" x14ac:dyDescent="0.25">
      <c r="A145" s="3" t="s">
        <v>5</v>
      </c>
      <c r="B145" t="s">
        <v>254</v>
      </c>
      <c r="C145" t="s">
        <v>15</v>
      </c>
      <c r="D145" s="3">
        <v>2</v>
      </c>
      <c r="E145" s="3" t="s">
        <v>15</v>
      </c>
      <c r="F145" t="str">
        <f>CONCATENATE(B145,"-",C145,"-",D145,E145)</f>
        <v>POTR-H-2H</v>
      </c>
      <c r="G145" s="15">
        <v>7660</v>
      </c>
      <c r="H145" s="3">
        <f>G145/100000 +37.4</f>
        <v>37.476599999999998</v>
      </c>
      <c r="I145" s="3">
        <v>27</v>
      </c>
      <c r="J145" s="3">
        <f>I145/100000 +108.16</f>
        <v>108.16027</v>
      </c>
      <c r="K145" s="3">
        <v>76</v>
      </c>
      <c r="L145" s="3">
        <f>3000+K145</f>
        <v>3076</v>
      </c>
      <c r="M145" s="3" t="s">
        <v>19</v>
      </c>
      <c r="N145" s="16">
        <v>5</v>
      </c>
      <c r="O145" s="15">
        <v>44</v>
      </c>
      <c r="P145" s="16">
        <v>2.2000000000000002</v>
      </c>
      <c r="Q145" s="15">
        <v>10</v>
      </c>
      <c r="R145" s="3">
        <v>0</v>
      </c>
      <c r="S145" s="3">
        <v>0</v>
      </c>
      <c r="T145" s="3">
        <v>0</v>
      </c>
      <c r="U145" s="3">
        <v>4</v>
      </c>
      <c r="V145" s="3">
        <v>0</v>
      </c>
      <c r="W145" s="3">
        <v>1</v>
      </c>
      <c r="X145" s="3">
        <v>5</v>
      </c>
      <c r="Y145" s="3">
        <v>0</v>
      </c>
      <c r="Z145" s="3">
        <v>0</v>
      </c>
      <c r="AD145" s="3">
        <v>6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50">
        <v>0</v>
      </c>
      <c r="AM145" s="15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6</v>
      </c>
      <c r="AT145" s="3">
        <v>0</v>
      </c>
      <c r="AU145" s="3">
        <v>0</v>
      </c>
      <c r="AV145" s="3">
        <v>0</v>
      </c>
      <c r="AW145" s="3">
        <v>0</v>
      </c>
      <c r="AX145" s="50">
        <v>0</v>
      </c>
      <c r="AY145" s="3"/>
      <c r="AZ145" s="3"/>
      <c r="BA145" s="15">
        <v>2</v>
      </c>
      <c r="BB145" s="3">
        <v>55</v>
      </c>
      <c r="BC145" s="3">
        <v>73</v>
      </c>
      <c r="BD145" s="3">
        <v>0</v>
      </c>
      <c r="BE145" s="3">
        <v>33</v>
      </c>
      <c r="BF145" s="3" t="s">
        <v>28</v>
      </c>
      <c r="BH145" s="3">
        <v>136</v>
      </c>
      <c r="BI145" s="16">
        <v>137</v>
      </c>
      <c r="BO145">
        <v>1</v>
      </c>
      <c r="BP145">
        <v>0</v>
      </c>
      <c r="BQ145">
        <v>0</v>
      </c>
      <c r="BR145">
        <v>0</v>
      </c>
      <c r="BT145" s="3">
        <v>11</v>
      </c>
      <c r="BU145" s="3">
        <v>2</v>
      </c>
      <c r="BV145" s="3">
        <v>1</v>
      </c>
      <c r="BW145" s="3">
        <v>0</v>
      </c>
      <c r="BX145" s="3">
        <v>0</v>
      </c>
      <c r="BZ145" s="3">
        <v>1</v>
      </c>
      <c r="CA145" s="3">
        <v>0</v>
      </c>
      <c r="CB145" s="3">
        <v>2</v>
      </c>
      <c r="CC145" s="3">
        <v>0</v>
      </c>
      <c r="CD145" s="3">
        <v>0</v>
      </c>
      <c r="CF145" s="37">
        <v>0</v>
      </c>
      <c r="CG145" s="3">
        <v>0</v>
      </c>
      <c r="CH145" s="3">
        <v>0</v>
      </c>
      <c r="CI145" s="3">
        <v>0</v>
      </c>
      <c r="CJ145" s="2" t="s">
        <v>194</v>
      </c>
      <c r="CK145" s="48"/>
      <c r="CO145" s="2"/>
    </row>
    <row r="146" spans="1:94" x14ac:dyDescent="0.25">
      <c r="A146" s="3" t="s">
        <v>5</v>
      </c>
      <c r="B146" t="s">
        <v>254</v>
      </c>
      <c r="C146" t="s">
        <v>15</v>
      </c>
      <c r="D146" s="3">
        <v>2</v>
      </c>
      <c r="E146" s="3" t="s">
        <v>8</v>
      </c>
      <c r="F146" t="str">
        <f>CONCATENATE(B146,"-",C146,"-",D146,E146)</f>
        <v>POTR-H-2L</v>
      </c>
      <c r="G146" s="15">
        <v>7657</v>
      </c>
      <c r="H146" s="3">
        <f>G146/100000 +37.4</f>
        <v>37.476569999999995</v>
      </c>
      <c r="I146" s="3">
        <v>7</v>
      </c>
      <c r="J146" s="3">
        <f>I146/100000 +108.16</f>
        <v>108.16006999999999</v>
      </c>
      <c r="K146" s="3">
        <v>77</v>
      </c>
      <c r="L146" s="3">
        <f>3000+K146</f>
        <v>3077</v>
      </c>
      <c r="M146" s="3" t="s">
        <v>19</v>
      </c>
      <c r="N146" s="16">
        <v>5</v>
      </c>
      <c r="O146" s="15">
        <v>48</v>
      </c>
      <c r="P146" s="16">
        <v>2.5</v>
      </c>
      <c r="Q146" s="15">
        <v>10</v>
      </c>
      <c r="R146" s="3">
        <v>0</v>
      </c>
      <c r="S146" s="3">
        <v>0</v>
      </c>
      <c r="T146" s="3">
        <v>0</v>
      </c>
      <c r="U146" s="3">
        <v>3</v>
      </c>
      <c r="V146" s="3">
        <v>0</v>
      </c>
      <c r="W146" s="3">
        <v>0</v>
      </c>
      <c r="X146" s="3">
        <v>4</v>
      </c>
      <c r="Y146" s="3">
        <v>1</v>
      </c>
      <c r="Z146" s="3">
        <v>0</v>
      </c>
      <c r="AD146" s="3">
        <v>8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50">
        <v>0</v>
      </c>
      <c r="AM146" s="15">
        <v>0</v>
      </c>
      <c r="AN146" s="3">
        <v>0</v>
      </c>
      <c r="AO146" s="3">
        <v>1</v>
      </c>
      <c r="AP146" s="3">
        <v>0</v>
      </c>
      <c r="AQ146" s="3">
        <v>0</v>
      </c>
      <c r="AR146" s="3">
        <v>0</v>
      </c>
      <c r="AS146" s="3">
        <v>8</v>
      </c>
      <c r="AT146" s="3">
        <v>0</v>
      </c>
      <c r="AU146" s="3">
        <v>0</v>
      </c>
      <c r="AV146" s="3">
        <v>0</v>
      </c>
      <c r="AW146" s="3">
        <v>0</v>
      </c>
      <c r="AX146" s="50">
        <v>0</v>
      </c>
      <c r="AY146" s="3"/>
      <c r="AZ146" s="3"/>
      <c r="BA146" s="15">
        <v>3</v>
      </c>
      <c r="BB146" s="3">
        <v>48</v>
      </c>
      <c r="BC146" s="3">
        <v>68</v>
      </c>
      <c r="BD146" s="3">
        <v>0</v>
      </c>
      <c r="BE146" s="3">
        <v>34</v>
      </c>
      <c r="BF146" s="3" t="s">
        <v>28</v>
      </c>
      <c r="BH146" s="3">
        <v>138</v>
      </c>
      <c r="BI146" s="16">
        <v>139</v>
      </c>
      <c r="BO146">
        <v>9</v>
      </c>
      <c r="BP146">
        <v>0</v>
      </c>
      <c r="BQ146">
        <v>0</v>
      </c>
      <c r="BR146">
        <v>0</v>
      </c>
      <c r="BT146" s="3">
        <v>3</v>
      </c>
      <c r="BU146" s="3">
        <v>8</v>
      </c>
      <c r="BV146" s="3">
        <v>2</v>
      </c>
      <c r="BW146" s="3">
        <v>2</v>
      </c>
      <c r="BX146" s="3">
        <v>0</v>
      </c>
      <c r="BY146" s="2" t="s">
        <v>265</v>
      </c>
      <c r="BZ146" s="3">
        <v>0</v>
      </c>
      <c r="CA146" s="3">
        <v>0</v>
      </c>
      <c r="CB146" s="3">
        <v>0</v>
      </c>
      <c r="CC146" s="3">
        <v>2</v>
      </c>
      <c r="CD146" s="3">
        <v>0</v>
      </c>
      <c r="CE146" s="1" t="s">
        <v>194</v>
      </c>
      <c r="CF146" s="37">
        <v>0</v>
      </c>
      <c r="CG146" s="3">
        <v>0</v>
      </c>
      <c r="CH146" s="3">
        <v>0</v>
      </c>
      <c r="CI146" s="3">
        <v>0</v>
      </c>
      <c r="CJ146" s="2" t="s">
        <v>194</v>
      </c>
      <c r="CK146" s="48"/>
      <c r="CO146" s="2"/>
    </row>
    <row r="147" spans="1:94" x14ac:dyDescent="0.25">
      <c r="A147" s="3" t="s">
        <v>5</v>
      </c>
      <c r="B147" t="s">
        <v>254</v>
      </c>
      <c r="C147" t="s">
        <v>15</v>
      </c>
      <c r="D147" s="3">
        <v>3</v>
      </c>
      <c r="E147" s="3" t="s">
        <v>8</v>
      </c>
      <c r="F147" t="str">
        <f>CONCATENATE(B147,"-",C147,"-",D147,E147)</f>
        <v>POTR-H-3L</v>
      </c>
      <c r="G147" s="15">
        <v>728</v>
      </c>
      <c r="H147" s="3">
        <f>G147/100000 +37.47</f>
        <v>37.47728</v>
      </c>
      <c r="I147" s="3">
        <v>832</v>
      </c>
      <c r="J147" s="3">
        <f>I147/100000 +108.15</f>
        <v>108.15832</v>
      </c>
      <c r="K147" s="3">
        <v>103</v>
      </c>
      <c r="L147" s="3">
        <f>3000+K147</f>
        <v>3103</v>
      </c>
      <c r="M147" s="3" t="s">
        <v>19</v>
      </c>
      <c r="N147" s="16">
        <v>20</v>
      </c>
      <c r="O147" s="15">
        <v>35.200000000000003</v>
      </c>
      <c r="P147" s="16">
        <v>1.2</v>
      </c>
      <c r="Q147" s="15">
        <v>10</v>
      </c>
      <c r="R147" s="3">
        <v>0</v>
      </c>
      <c r="S147" s="3">
        <v>0</v>
      </c>
      <c r="T147" s="3">
        <v>0</v>
      </c>
      <c r="U147" s="3">
        <v>7</v>
      </c>
      <c r="X147" s="3">
        <v>5</v>
      </c>
      <c r="Z147" s="3">
        <v>0</v>
      </c>
      <c r="AD147" s="3">
        <v>4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50">
        <v>0</v>
      </c>
      <c r="AM147" s="15">
        <v>0</v>
      </c>
      <c r="AN147" s="3">
        <v>0</v>
      </c>
      <c r="AO147" s="3">
        <v>1</v>
      </c>
      <c r="AP147" s="3">
        <v>0</v>
      </c>
      <c r="AQ147" s="3">
        <v>0</v>
      </c>
      <c r="AR147" s="3">
        <v>0</v>
      </c>
      <c r="AS147" s="3">
        <v>5</v>
      </c>
      <c r="AT147" s="3">
        <v>0</v>
      </c>
      <c r="AU147" s="3">
        <v>0</v>
      </c>
      <c r="AV147" s="3">
        <v>0</v>
      </c>
      <c r="AW147" s="3">
        <v>0</v>
      </c>
      <c r="AX147" s="50">
        <v>0</v>
      </c>
      <c r="AY147" s="3"/>
      <c r="AZ147" s="3"/>
      <c r="BA147" s="15">
        <v>1</v>
      </c>
      <c r="BB147" s="3">
        <v>116</v>
      </c>
      <c r="BC147" s="3">
        <v>150</v>
      </c>
      <c r="BD147" s="3">
        <v>0</v>
      </c>
      <c r="BE147" s="3">
        <v>20</v>
      </c>
      <c r="BF147" s="1" t="s">
        <v>28</v>
      </c>
      <c r="BG147" s="1" t="s">
        <v>261</v>
      </c>
      <c r="BH147" s="3">
        <v>146</v>
      </c>
      <c r="BO147" s="40">
        <f>19*2</f>
        <v>38</v>
      </c>
      <c r="BP147" s="40">
        <f>4*2</f>
        <v>8</v>
      </c>
      <c r="BQ147" s="40">
        <v>0</v>
      </c>
      <c r="BR147" s="40">
        <v>0</v>
      </c>
      <c r="BS147" s="41"/>
      <c r="BT147" s="42">
        <f>9*2</f>
        <v>18</v>
      </c>
      <c r="BU147" s="42">
        <f>11*2</f>
        <v>22</v>
      </c>
      <c r="BV147" s="42">
        <f>7*2</f>
        <v>14</v>
      </c>
      <c r="BW147" s="42">
        <f>3*2</f>
        <v>6</v>
      </c>
      <c r="BX147" s="42">
        <v>0</v>
      </c>
      <c r="BY147" s="41" t="s">
        <v>194</v>
      </c>
      <c r="BZ147" s="42">
        <v>0</v>
      </c>
      <c r="CA147" s="42">
        <f>2*2</f>
        <v>4</v>
      </c>
      <c r="CB147" s="42">
        <f>1*2</f>
        <v>2</v>
      </c>
      <c r="CC147" s="42">
        <v>0</v>
      </c>
      <c r="CD147" s="42">
        <v>0</v>
      </c>
      <c r="CE147" s="1" t="s">
        <v>194</v>
      </c>
      <c r="CF147" s="37">
        <v>0</v>
      </c>
      <c r="CG147" s="3">
        <v>0</v>
      </c>
      <c r="CH147" s="3">
        <v>0</v>
      </c>
      <c r="CI147" s="3">
        <v>0</v>
      </c>
      <c r="CJ147" s="2" t="s">
        <v>194</v>
      </c>
      <c r="CK147" s="48"/>
      <c r="CO147" s="2"/>
      <c r="CP147" t="s">
        <v>267</v>
      </c>
    </row>
    <row r="148" spans="1:94" x14ac:dyDescent="0.25">
      <c r="A148" s="3" t="s">
        <v>5</v>
      </c>
      <c r="B148" t="s">
        <v>254</v>
      </c>
      <c r="C148" t="s">
        <v>15</v>
      </c>
      <c r="D148" s="3">
        <v>3</v>
      </c>
      <c r="E148" s="3" t="s">
        <v>15</v>
      </c>
      <c r="F148" t="str">
        <f>CONCATENATE(B148,"-",C148,"-",D148,E148)</f>
        <v>POTR-H-3H</v>
      </c>
      <c r="G148" s="15">
        <v>728</v>
      </c>
      <c r="H148" s="3">
        <f>G148/100000 +37.47</f>
        <v>37.47728</v>
      </c>
      <c r="I148" s="3">
        <v>832</v>
      </c>
      <c r="J148" s="3">
        <f>I148/100000 +108.15</f>
        <v>108.15832</v>
      </c>
      <c r="K148" s="3">
        <v>103</v>
      </c>
      <c r="L148" s="3">
        <f>3000+K148</f>
        <v>3103</v>
      </c>
      <c r="M148" s="3" t="s">
        <v>19</v>
      </c>
      <c r="N148" s="16">
        <v>20</v>
      </c>
      <c r="O148" s="15">
        <v>25.6</v>
      </c>
      <c r="P148" s="16">
        <v>1.1000000000000001</v>
      </c>
      <c r="Q148" s="15">
        <v>10</v>
      </c>
      <c r="R148" s="3">
        <v>0</v>
      </c>
      <c r="S148" s="3">
        <v>0</v>
      </c>
      <c r="T148" s="3">
        <v>0</v>
      </c>
      <c r="U148" s="3">
        <v>7</v>
      </c>
      <c r="X148" s="3">
        <v>4</v>
      </c>
      <c r="Z148" s="3">
        <v>0</v>
      </c>
      <c r="AD148" s="3">
        <v>11</v>
      </c>
      <c r="AE148" s="3">
        <v>2</v>
      </c>
      <c r="AF148" s="3">
        <v>2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50">
        <v>0</v>
      </c>
      <c r="AM148" s="15">
        <v>0</v>
      </c>
      <c r="AN148" s="3">
        <v>0</v>
      </c>
      <c r="AO148" s="3">
        <v>2</v>
      </c>
      <c r="AP148" s="3">
        <v>0</v>
      </c>
      <c r="AQ148" s="3">
        <v>2</v>
      </c>
      <c r="AR148" s="3">
        <v>0</v>
      </c>
      <c r="AS148" s="3">
        <v>4</v>
      </c>
      <c r="AT148" s="3">
        <v>0</v>
      </c>
      <c r="AU148" s="3">
        <v>0</v>
      </c>
      <c r="AV148" s="3">
        <v>0</v>
      </c>
      <c r="AW148" s="3">
        <v>0</v>
      </c>
      <c r="AX148" s="50">
        <v>0</v>
      </c>
      <c r="AY148" s="3"/>
      <c r="AZ148" s="3"/>
      <c r="BA148" s="15">
        <v>5</v>
      </c>
      <c r="BB148" s="3">
        <v>79.099999999999994</v>
      </c>
      <c r="BC148" s="3">
        <v>102</v>
      </c>
      <c r="BD148" s="3">
        <v>-29.1</v>
      </c>
      <c r="BE148" s="3">
        <v>17</v>
      </c>
      <c r="BF148" s="3" t="s">
        <v>28</v>
      </c>
      <c r="BG148" s="1" t="s">
        <v>262</v>
      </c>
      <c r="BH148" s="3">
        <v>147</v>
      </c>
      <c r="BI148" s="16">
        <v>148</v>
      </c>
      <c r="BO148">
        <v>15</v>
      </c>
      <c r="BP148">
        <v>3</v>
      </c>
      <c r="BQ148">
        <v>0</v>
      </c>
      <c r="BR148">
        <v>0</v>
      </c>
      <c r="BT148" s="3">
        <v>4</v>
      </c>
      <c r="BU148" s="3">
        <v>1</v>
      </c>
      <c r="BV148" s="3">
        <v>0</v>
      </c>
      <c r="BW148" s="3">
        <v>2</v>
      </c>
      <c r="BX148" s="3">
        <v>0</v>
      </c>
      <c r="BY148" s="2">
        <v>4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1" t="s">
        <v>194</v>
      </c>
      <c r="CF148" s="37">
        <v>0</v>
      </c>
      <c r="CG148" s="3">
        <v>0</v>
      </c>
      <c r="CH148" s="3">
        <v>0</v>
      </c>
      <c r="CI148" s="3">
        <v>0</v>
      </c>
      <c r="CJ148" s="2" t="s">
        <v>194</v>
      </c>
      <c r="CK148" s="48"/>
      <c r="CO148" s="2"/>
    </row>
    <row r="149" spans="1:94" x14ac:dyDescent="0.25">
      <c r="A149" s="3" t="s">
        <v>5</v>
      </c>
      <c r="B149" t="s">
        <v>254</v>
      </c>
      <c r="C149" t="s">
        <v>15</v>
      </c>
      <c r="D149" s="3">
        <v>4</v>
      </c>
      <c r="E149" s="3" t="s">
        <v>8</v>
      </c>
      <c r="F149" t="str">
        <f>CONCATENATE(B149,"-",C149,"-",D149,E149)</f>
        <v>POTR-H-4L</v>
      </c>
      <c r="G149" s="15">
        <v>813</v>
      </c>
      <c r="H149" s="3">
        <f>G149/100000 +37.47</f>
        <v>37.47813</v>
      </c>
      <c r="I149" s="3">
        <v>969</v>
      </c>
      <c r="J149" s="3">
        <f>I149/100000 +108.15</f>
        <v>108.15969000000001</v>
      </c>
      <c r="K149" s="3">
        <v>89</v>
      </c>
      <c r="L149" s="3">
        <f>3000+K149</f>
        <v>3089</v>
      </c>
      <c r="M149" s="3" t="s">
        <v>18</v>
      </c>
      <c r="N149" s="16">
        <v>7</v>
      </c>
      <c r="O149" s="15">
        <v>54.1</v>
      </c>
      <c r="P149" s="16">
        <v>2.7</v>
      </c>
      <c r="Q149" s="15">
        <v>10</v>
      </c>
      <c r="R149" s="3">
        <v>0</v>
      </c>
      <c r="S149" s="3">
        <v>0</v>
      </c>
      <c r="T149" s="3">
        <v>0</v>
      </c>
      <c r="U149" s="3">
        <v>1</v>
      </c>
      <c r="V149" s="1">
        <v>0</v>
      </c>
      <c r="W149" s="1">
        <v>1</v>
      </c>
      <c r="X149" s="3">
        <v>1</v>
      </c>
      <c r="Z149" s="3">
        <v>1</v>
      </c>
      <c r="AD149" s="3">
        <v>3</v>
      </c>
      <c r="AE149" s="3">
        <v>0</v>
      </c>
      <c r="AF149" s="3">
        <v>1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50">
        <v>0</v>
      </c>
      <c r="AM149" s="15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1</v>
      </c>
      <c r="AT149" s="3">
        <v>0</v>
      </c>
      <c r="AU149" s="3">
        <v>0</v>
      </c>
      <c r="AV149" s="3">
        <v>0</v>
      </c>
      <c r="AW149" s="3">
        <v>0</v>
      </c>
      <c r="AX149" s="50">
        <v>0</v>
      </c>
      <c r="AY149" s="3"/>
      <c r="AZ149" s="3"/>
      <c r="BA149" s="15">
        <v>0</v>
      </c>
      <c r="BB149" s="3">
        <v>63</v>
      </c>
      <c r="BC149" s="3">
        <v>113</v>
      </c>
      <c r="BD149" s="3">
        <v>0</v>
      </c>
      <c r="BE149" s="3">
        <v>26</v>
      </c>
      <c r="BF149" s="3" t="s">
        <v>28</v>
      </c>
      <c r="BH149" s="3">
        <v>149</v>
      </c>
      <c r="BI149" s="16">
        <v>150</v>
      </c>
      <c r="BO149">
        <v>12</v>
      </c>
      <c r="BP149">
        <v>1</v>
      </c>
      <c r="BQ149">
        <v>0</v>
      </c>
      <c r="BR149">
        <v>0</v>
      </c>
      <c r="BT149" s="3">
        <v>4</v>
      </c>
      <c r="BU149" s="3">
        <v>6</v>
      </c>
      <c r="BV149" s="3">
        <v>1</v>
      </c>
      <c r="BW149" s="3">
        <v>2</v>
      </c>
      <c r="BX149" s="3">
        <v>0</v>
      </c>
      <c r="BY149" s="2" t="s">
        <v>194</v>
      </c>
      <c r="BZ149" s="3">
        <v>2</v>
      </c>
      <c r="CA149" s="3">
        <v>1</v>
      </c>
      <c r="CB149" s="3">
        <v>3</v>
      </c>
      <c r="CC149" s="3">
        <v>6</v>
      </c>
      <c r="CD149" s="3">
        <v>0</v>
      </c>
      <c r="CE149" s="1" t="s">
        <v>194</v>
      </c>
      <c r="CF149" s="37">
        <v>0</v>
      </c>
      <c r="CG149" s="3">
        <v>0</v>
      </c>
      <c r="CH149" s="3">
        <v>0</v>
      </c>
      <c r="CI149" s="3">
        <v>0</v>
      </c>
      <c r="CJ149" s="2" t="s">
        <v>194</v>
      </c>
      <c r="CK149" s="48"/>
      <c r="CO149" s="2"/>
    </row>
    <row r="150" spans="1:94" x14ac:dyDescent="0.25">
      <c r="A150" s="3" t="s">
        <v>5</v>
      </c>
      <c r="B150" t="s">
        <v>254</v>
      </c>
      <c r="C150" t="s">
        <v>15</v>
      </c>
      <c r="D150" s="3">
        <v>4</v>
      </c>
      <c r="E150" s="3" t="s">
        <v>15</v>
      </c>
      <c r="F150" t="str">
        <f>CONCATENATE(B150,"-",C150,"-",D150,E150)</f>
        <v>POTR-H-4H</v>
      </c>
      <c r="G150" s="15">
        <v>810</v>
      </c>
      <c r="H150" s="3">
        <f>G150/100000 +37.47</f>
        <v>37.478099999999998</v>
      </c>
      <c r="I150" s="3">
        <v>974</v>
      </c>
      <c r="J150" s="3">
        <f>I150/100000 +108.15</f>
        <v>108.15974</v>
      </c>
      <c r="K150" s="3">
        <v>92</v>
      </c>
      <c r="L150" s="3">
        <f>3000+K150</f>
        <v>3092</v>
      </c>
      <c r="M150" s="3" t="s">
        <v>18</v>
      </c>
      <c r="N150" s="16">
        <v>15</v>
      </c>
      <c r="O150" s="15">
        <v>41.3</v>
      </c>
      <c r="P150" s="16">
        <v>1.9</v>
      </c>
      <c r="Q150" s="15">
        <v>10</v>
      </c>
      <c r="R150" s="3">
        <v>0</v>
      </c>
      <c r="S150" s="3">
        <v>0</v>
      </c>
      <c r="T150" s="3">
        <v>0</v>
      </c>
      <c r="U150" s="3">
        <v>4</v>
      </c>
      <c r="X150" s="3">
        <v>4</v>
      </c>
      <c r="Z150" s="3">
        <v>1</v>
      </c>
      <c r="AD150" s="3">
        <v>4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50">
        <v>0</v>
      </c>
      <c r="AM150" s="15">
        <v>0</v>
      </c>
      <c r="AN150" s="3">
        <v>0</v>
      </c>
      <c r="AO150" s="3">
        <v>2</v>
      </c>
      <c r="AP150" s="3">
        <v>0</v>
      </c>
      <c r="AQ150" s="3">
        <v>7</v>
      </c>
      <c r="AR150" s="3">
        <v>0</v>
      </c>
      <c r="AS150" s="3">
        <v>1</v>
      </c>
      <c r="AT150" s="3">
        <v>0</v>
      </c>
      <c r="AU150" s="3">
        <v>0</v>
      </c>
      <c r="AV150" s="3">
        <v>0</v>
      </c>
      <c r="AW150" s="3">
        <v>0</v>
      </c>
      <c r="AX150" s="50">
        <v>0</v>
      </c>
      <c r="AY150" s="3"/>
      <c r="AZ150" s="3"/>
      <c r="BA150" s="15">
        <v>4</v>
      </c>
      <c r="BB150" s="3">
        <v>69.3</v>
      </c>
      <c r="BC150" s="3">
        <v>88.7</v>
      </c>
      <c r="BD150" s="3">
        <v>0</v>
      </c>
      <c r="BE150" s="3">
        <v>33</v>
      </c>
      <c r="BF150" s="3" t="s">
        <v>28</v>
      </c>
      <c r="BH150" s="3">
        <v>151</v>
      </c>
      <c r="BI150" s="16">
        <v>152</v>
      </c>
      <c r="BO150">
        <v>1</v>
      </c>
      <c r="BP150">
        <v>2</v>
      </c>
      <c r="BQ150">
        <v>0</v>
      </c>
      <c r="BR150">
        <v>0</v>
      </c>
      <c r="BT150" s="3">
        <v>14</v>
      </c>
      <c r="BU150" s="3">
        <v>8</v>
      </c>
      <c r="BV150" s="3">
        <v>6</v>
      </c>
      <c r="BW150" s="3">
        <v>3</v>
      </c>
      <c r="BX150" s="3">
        <v>0</v>
      </c>
      <c r="BY150" s="2" t="s">
        <v>194</v>
      </c>
      <c r="BZ150" s="3">
        <v>2</v>
      </c>
      <c r="CA150" s="3">
        <v>10</v>
      </c>
      <c r="CB150" s="3">
        <v>1</v>
      </c>
      <c r="CC150" s="3">
        <v>0</v>
      </c>
      <c r="CD150" s="3">
        <v>0</v>
      </c>
      <c r="CE150" s="1" t="s">
        <v>194</v>
      </c>
      <c r="CF150" s="37">
        <v>0</v>
      </c>
      <c r="CG150" s="3">
        <v>0</v>
      </c>
      <c r="CH150" s="3">
        <v>0</v>
      </c>
      <c r="CI150" s="3">
        <v>0</v>
      </c>
      <c r="CJ150" s="2" t="s">
        <v>194</v>
      </c>
      <c r="CK150" s="48"/>
      <c r="CO150" s="2"/>
    </row>
    <row r="151" spans="1:94" x14ac:dyDescent="0.25">
      <c r="A151" s="3" t="s">
        <v>5</v>
      </c>
      <c r="B151" t="s">
        <v>254</v>
      </c>
      <c r="C151" t="s">
        <v>15</v>
      </c>
      <c r="D151" s="3">
        <v>5</v>
      </c>
      <c r="E151" s="3" t="s">
        <v>15</v>
      </c>
      <c r="F151" t="str">
        <f>CONCATENATE(B151,"-",C151,"-",D151,E151)</f>
        <v>POTR-H-5H</v>
      </c>
      <c r="G151" s="15">
        <v>1036</v>
      </c>
      <c r="H151" s="3">
        <f>G151/100000 +37.47</f>
        <v>37.480359999999997</v>
      </c>
      <c r="I151" s="3">
        <v>1074</v>
      </c>
      <c r="J151" s="3">
        <f>I151/100000 +108.15</f>
        <v>108.16074</v>
      </c>
      <c r="K151" s="3">
        <v>100</v>
      </c>
      <c r="L151" s="3">
        <f>3000+K151</f>
        <v>3100</v>
      </c>
      <c r="M151" s="3" t="s">
        <v>16</v>
      </c>
      <c r="N151" s="16">
        <v>20</v>
      </c>
      <c r="O151" s="15">
        <v>34.700000000000003</v>
      </c>
      <c r="P151" s="16">
        <v>1.5</v>
      </c>
      <c r="Q151" s="15">
        <v>10</v>
      </c>
      <c r="R151" s="3">
        <v>0</v>
      </c>
      <c r="S151" s="3">
        <v>0</v>
      </c>
      <c r="T151" s="3">
        <v>0</v>
      </c>
      <c r="U151" s="3">
        <v>12</v>
      </c>
      <c r="W151" s="3">
        <v>4</v>
      </c>
      <c r="X151" s="3">
        <v>5</v>
      </c>
      <c r="Z151" s="3">
        <v>0</v>
      </c>
      <c r="AD151" s="3">
        <v>6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50">
        <v>0</v>
      </c>
      <c r="AM151" s="15">
        <v>0</v>
      </c>
      <c r="AN151" s="3">
        <v>0</v>
      </c>
      <c r="AO151" s="3">
        <v>9</v>
      </c>
      <c r="AP151" s="3">
        <v>0</v>
      </c>
      <c r="AQ151" s="3">
        <v>3</v>
      </c>
      <c r="AR151" s="3">
        <v>0</v>
      </c>
      <c r="AS151" s="3">
        <v>3</v>
      </c>
      <c r="AT151" s="3">
        <v>0</v>
      </c>
      <c r="AU151" s="3">
        <v>0</v>
      </c>
      <c r="AV151" s="3">
        <v>0</v>
      </c>
      <c r="AW151" s="3">
        <v>0</v>
      </c>
      <c r="AX151" s="50">
        <v>0</v>
      </c>
      <c r="AY151" s="3"/>
      <c r="AZ151" s="3"/>
      <c r="BA151" s="15">
        <v>5</v>
      </c>
      <c r="BB151" s="3">
        <v>62.5</v>
      </c>
      <c r="BC151" s="3">
        <v>85.4</v>
      </c>
      <c r="BD151" s="3">
        <v>0</v>
      </c>
      <c r="BE151" s="3">
        <v>27</v>
      </c>
      <c r="BF151" s="3" t="s">
        <v>28</v>
      </c>
      <c r="BH151" s="3">
        <v>161</v>
      </c>
      <c r="BI151" s="16">
        <v>162</v>
      </c>
      <c r="BO151">
        <v>0</v>
      </c>
      <c r="BP151">
        <v>0</v>
      </c>
      <c r="BQ151">
        <v>0</v>
      </c>
      <c r="BR151">
        <v>0</v>
      </c>
      <c r="BS151" s="2">
        <v>4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2" t="s">
        <v>194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1" t="s">
        <v>194</v>
      </c>
      <c r="CF151" s="37">
        <v>0</v>
      </c>
      <c r="CG151" s="3">
        <v>0</v>
      </c>
      <c r="CH151" s="3">
        <v>0</v>
      </c>
      <c r="CI151" s="3">
        <v>0</v>
      </c>
      <c r="CJ151" s="2" t="s">
        <v>194</v>
      </c>
      <c r="CK151" s="48"/>
      <c r="CO151" s="2"/>
    </row>
    <row r="152" spans="1:94" x14ac:dyDescent="0.25">
      <c r="A152" s="3" t="s">
        <v>5</v>
      </c>
      <c r="B152" t="s">
        <v>254</v>
      </c>
      <c r="C152" t="s">
        <v>15</v>
      </c>
      <c r="D152" s="3">
        <v>5</v>
      </c>
      <c r="E152" s="3" t="s">
        <v>8</v>
      </c>
      <c r="F152" t="str">
        <f>CONCATENATE(B152,"-",C152,"-",D152,E152)</f>
        <v>POTR-H-5L</v>
      </c>
      <c r="G152" s="15">
        <v>1048</v>
      </c>
      <c r="H152" s="3">
        <f>G152/100000 +37.47</f>
        <v>37.48048</v>
      </c>
      <c r="I152" s="3">
        <v>1118</v>
      </c>
      <c r="J152" s="3">
        <f>I152/100000 +108.15</f>
        <v>108.16118</v>
      </c>
      <c r="K152" s="3">
        <v>90</v>
      </c>
      <c r="L152" s="3">
        <f>3000+K152</f>
        <v>3090</v>
      </c>
      <c r="M152" s="3" t="s">
        <v>16</v>
      </c>
      <c r="N152" s="16">
        <v>25</v>
      </c>
      <c r="O152" s="15">
        <v>39.200000000000003</v>
      </c>
      <c r="P152" s="16">
        <v>1.5</v>
      </c>
      <c r="Q152" s="15">
        <v>10</v>
      </c>
      <c r="R152" s="3">
        <v>0</v>
      </c>
      <c r="S152" s="3">
        <v>0</v>
      </c>
      <c r="T152" s="3">
        <v>0</v>
      </c>
      <c r="U152" s="3">
        <v>9</v>
      </c>
      <c r="V152" s="3">
        <v>0</v>
      </c>
      <c r="W152" s="3">
        <v>0</v>
      </c>
      <c r="X152" s="3">
        <v>1</v>
      </c>
      <c r="Y152" s="3">
        <v>0</v>
      </c>
      <c r="Z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50">
        <v>0</v>
      </c>
      <c r="AM152" s="15">
        <v>0</v>
      </c>
      <c r="AN152" s="3">
        <v>0</v>
      </c>
      <c r="AO152" s="3">
        <v>6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50">
        <v>0</v>
      </c>
      <c r="AY152" s="3"/>
      <c r="AZ152" s="3"/>
      <c r="BA152" s="15">
        <v>1</v>
      </c>
      <c r="BB152" s="3">
        <v>43.2</v>
      </c>
      <c r="BC152" s="3">
        <v>80</v>
      </c>
      <c r="BD152" s="3">
        <v>0</v>
      </c>
      <c r="BE152" s="3">
        <v>27</v>
      </c>
      <c r="BF152" s="3" t="s">
        <v>28</v>
      </c>
      <c r="BH152" s="3">
        <v>163</v>
      </c>
      <c r="BI152" s="16">
        <v>164</v>
      </c>
      <c r="BO152">
        <v>12</v>
      </c>
      <c r="BP152">
        <v>4</v>
      </c>
      <c r="BQ152">
        <v>0</v>
      </c>
      <c r="BR152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2" t="s">
        <v>194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1" t="s">
        <v>194</v>
      </c>
      <c r="CF152" s="37">
        <v>0</v>
      </c>
      <c r="CG152" s="3">
        <v>0</v>
      </c>
      <c r="CH152" s="3">
        <v>0</v>
      </c>
      <c r="CI152" s="3">
        <v>0</v>
      </c>
      <c r="CJ152" s="2" t="s">
        <v>194</v>
      </c>
      <c r="CK152" s="48"/>
      <c r="CO152" s="2"/>
    </row>
    <row r="153" spans="1:94" x14ac:dyDescent="0.25">
      <c r="A153" s="3" t="s">
        <v>5</v>
      </c>
      <c r="B153" t="s">
        <v>254</v>
      </c>
      <c r="C153" t="s">
        <v>15</v>
      </c>
      <c r="D153">
        <v>6</v>
      </c>
      <c r="E153" s="3" t="s">
        <v>8</v>
      </c>
      <c r="F153" t="str">
        <f>CONCATENATE(B153,"-",C153,"-",D153,E153)</f>
        <v>POTR-H-6L</v>
      </c>
      <c r="G153" s="15">
        <v>376</v>
      </c>
      <c r="H153" s="3">
        <f>G153/100000 +37.47</f>
        <v>37.473759999999999</v>
      </c>
      <c r="I153" s="3">
        <v>451</v>
      </c>
      <c r="J153" s="3">
        <f>I153/100000 +108.15</f>
        <v>108.15451</v>
      </c>
      <c r="K153" s="3">
        <v>72</v>
      </c>
      <c r="L153" s="3">
        <f>3000+K153</f>
        <v>3072</v>
      </c>
      <c r="M153" s="3" t="s">
        <v>18</v>
      </c>
      <c r="N153" s="16">
        <v>0</v>
      </c>
      <c r="O153" s="15">
        <v>59</v>
      </c>
      <c r="P153" s="16">
        <v>4.5</v>
      </c>
      <c r="Q153" s="15">
        <v>10</v>
      </c>
      <c r="R153" s="3">
        <v>0</v>
      </c>
      <c r="S153" s="3">
        <v>0</v>
      </c>
      <c r="T153" s="3">
        <v>0</v>
      </c>
      <c r="U153" s="3">
        <v>10</v>
      </c>
      <c r="X153" s="3">
        <v>4</v>
      </c>
      <c r="Z153" s="3"/>
      <c r="AD153" s="3">
        <v>0</v>
      </c>
      <c r="AO153" s="3">
        <v>5</v>
      </c>
      <c r="AQ153" s="3">
        <v>0</v>
      </c>
      <c r="AS153" s="3">
        <v>0</v>
      </c>
      <c r="BA153" s="15">
        <v>2</v>
      </c>
      <c r="BB153" s="3">
        <v>53</v>
      </c>
      <c r="BC153" s="3">
        <v>90.7</v>
      </c>
      <c r="BD153" s="3">
        <v>-5.7</v>
      </c>
      <c r="BE153" s="3">
        <v>25</v>
      </c>
      <c r="BF153" s="3" t="s">
        <v>28</v>
      </c>
      <c r="BH153" s="3">
        <v>324</v>
      </c>
      <c r="BI153" s="16">
        <v>325</v>
      </c>
      <c r="BO153">
        <v>22</v>
      </c>
      <c r="BP153">
        <v>7</v>
      </c>
      <c r="BQ153">
        <v>1</v>
      </c>
      <c r="BR153">
        <v>4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2" t="s">
        <v>194</v>
      </c>
      <c r="BZ153" s="3">
        <v>1</v>
      </c>
      <c r="CA153" s="3">
        <v>0</v>
      </c>
      <c r="CB153" s="3">
        <v>0</v>
      </c>
      <c r="CC153" s="3">
        <v>0</v>
      </c>
      <c r="CD153" s="3">
        <v>0</v>
      </c>
      <c r="CE153" s="1" t="s">
        <v>194</v>
      </c>
      <c r="CF153" s="37">
        <v>0</v>
      </c>
      <c r="CG153" s="3">
        <v>0</v>
      </c>
      <c r="CH153" s="3">
        <v>0</v>
      </c>
      <c r="CI153" s="3">
        <v>0</v>
      </c>
      <c r="CJ153" s="2" t="s">
        <v>194</v>
      </c>
      <c r="CK153" s="48"/>
      <c r="CO153" s="2"/>
    </row>
    <row r="154" spans="1:94" x14ac:dyDescent="0.25">
      <c r="A154" s="3" t="s">
        <v>5</v>
      </c>
      <c r="B154" t="s">
        <v>254</v>
      </c>
      <c r="C154" t="s">
        <v>15</v>
      </c>
      <c r="D154">
        <v>6</v>
      </c>
      <c r="E154" s="3" t="s">
        <v>15</v>
      </c>
      <c r="F154" t="str">
        <f>CONCATENATE(B154,"-",C154,"-",D154,E154)</f>
        <v>POTR-H-6H</v>
      </c>
      <c r="G154" s="15">
        <v>368</v>
      </c>
      <c r="H154" s="3">
        <f>G154/100000 +37.47</f>
        <v>37.473680000000002</v>
      </c>
      <c r="I154" s="3">
        <v>430</v>
      </c>
      <c r="J154" s="3">
        <f>I154/100000 +108.15</f>
        <v>108.15430000000001</v>
      </c>
      <c r="K154" s="3">
        <v>77</v>
      </c>
      <c r="L154" s="3">
        <f>3000+K154</f>
        <v>3077</v>
      </c>
      <c r="M154" s="3" t="s">
        <v>16</v>
      </c>
      <c r="N154" s="16">
        <v>3</v>
      </c>
      <c r="O154" s="15">
        <v>44.4</v>
      </c>
      <c r="P154" s="16">
        <v>3</v>
      </c>
      <c r="Q154" s="15">
        <v>10</v>
      </c>
      <c r="R154" s="3">
        <v>0</v>
      </c>
      <c r="S154" s="3">
        <v>0</v>
      </c>
      <c r="T154" s="3">
        <v>0</v>
      </c>
      <c r="U154" s="3">
        <v>18</v>
      </c>
      <c r="X154" s="3">
        <v>4</v>
      </c>
      <c r="Z154" s="3"/>
      <c r="AD154" s="3">
        <v>0</v>
      </c>
      <c r="AO154" s="3">
        <v>16</v>
      </c>
      <c r="AP154" s="3">
        <v>2</v>
      </c>
      <c r="AQ154" s="3">
        <v>0</v>
      </c>
      <c r="AS154" s="3">
        <v>0</v>
      </c>
      <c r="BA154" s="15">
        <v>4</v>
      </c>
      <c r="BB154" s="3">
        <v>56.6</v>
      </c>
      <c r="BC154" s="3">
        <v>76.2</v>
      </c>
      <c r="BD154" s="3">
        <v>-0.2</v>
      </c>
      <c r="BE154" s="3">
        <v>32</v>
      </c>
      <c r="BF154" s="3" t="s">
        <v>28</v>
      </c>
      <c r="BH154" s="3">
        <v>326</v>
      </c>
      <c r="BI154" s="16">
        <f>BH154+1</f>
        <v>327</v>
      </c>
      <c r="BO154">
        <v>59</v>
      </c>
      <c r="BP154">
        <v>49</v>
      </c>
      <c r="BQ154">
        <v>3</v>
      </c>
      <c r="BR154">
        <v>2</v>
      </c>
      <c r="BS154" s="2" t="s">
        <v>269</v>
      </c>
      <c r="BT154" s="3">
        <v>1</v>
      </c>
      <c r="BU154" s="3">
        <v>0</v>
      </c>
      <c r="BV154" s="3">
        <v>0</v>
      </c>
      <c r="BW154" s="3">
        <v>0</v>
      </c>
      <c r="BX154" s="3">
        <v>0</v>
      </c>
      <c r="BY154" s="2" t="s">
        <v>194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 t="s">
        <v>194</v>
      </c>
      <c r="CF154" s="37">
        <v>0</v>
      </c>
      <c r="CG154" s="3">
        <v>0</v>
      </c>
      <c r="CH154" s="3">
        <v>0</v>
      </c>
      <c r="CI154" s="3">
        <v>0</v>
      </c>
      <c r="CJ154" s="2" t="s">
        <v>194</v>
      </c>
      <c r="CK154" s="48"/>
      <c r="CO154" s="2"/>
    </row>
    <row r="155" spans="1:94" x14ac:dyDescent="0.25">
      <c r="A155" s="3" t="s">
        <v>5</v>
      </c>
      <c r="B155" t="s">
        <v>254</v>
      </c>
      <c r="C155" t="s">
        <v>15</v>
      </c>
      <c r="D155">
        <v>7</v>
      </c>
      <c r="E155" s="3" t="s">
        <v>8</v>
      </c>
      <c r="F155" t="str">
        <f>CONCATENATE(B155,"-",C155,"-",D155,E155)</f>
        <v>POTR-H-7L</v>
      </c>
      <c r="G155" s="15">
        <v>227</v>
      </c>
      <c r="H155" s="3">
        <f>G155/100000 +37.47</f>
        <v>37.472270000000002</v>
      </c>
      <c r="I155" s="3">
        <v>403</v>
      </c>
      <c r="J155" s="3">
        <f>I155/100000 +108.15</f>
        <v>108.15403000000001</v>
      </c>
      <c r="K155" s="3">
        <v>72</v>
      </c>
      <c r="L155" s="3">
        <f>3000+K155</f>
        <v>3072</v>
      </c>
      <c r="M155" s="3" t="s">
        <v>19</v>
      </c>
      <c r="N155" s="16">
        <v>5</v>
      </c>
      <c r="O155" s="15">
        <v>42.3</v>
      </c>
      <c r="P155" s="16">
        <v>2</v>
      </c>
      <c r="Q155" s="15">
        <v>10</v>
      </c>
      <c r="R155" s="3">
        <v>0</v>
      </c>
      <c r="S155" s="3">
        <v>0</v>
      </c>
      <c r="T155" s="3">
        <v>0</v>
      </c>
      <c r="U155" s="3">
        <v>17</v>
      </c>
      <c r="X155" s="3">
        <v>0</v>
      </c>
      <c r="Z155" s="3"/>
      <c r="AD155" s="3">
        <v>0</v>
      </c>
      <c r="AO155" s="3">
        <v>9</v>
      </c>
      <c r="AP155" s="3">
        <v>1</v>
      </c>
      <c r="AQ155" s="3">
        <v>0</v>
      </c>
      <c r="AS155" s="3">
        <v>0</v>
      </c>
      <c r="BA155" s="15">
        <v>0</v>
      </c>
      <c r="BB155" s="3">
        <v>45.9</v>
      </c>
      <c r="BC155" s="3">
        <v>80.2</v>
      </c>
      <c r="BD155" s="3">
        <v>-18</v>
      </c>
      <c r="BE155" s="3">
        <v>30</v>
      </c>
      <c r="BF155" s="3" t="s">
        <v>28</v>
      </c>
      <c r="BH155" s="3">
        <v>328</v>
      </c>
      <c r="BI155" s="16">
        <f>BH155+1</f>
        <v>329</v>
      </c>
      <c r="BO155">
        <v>13</v>
      </c>
      <c r="BP155">
        <v>21</v>
      </c>
      <c r="BQ155">
        <v>2</v>
      </c>
      <c r="BR155">
        <v>2</v>
      </c>
      <c r="BS155" s="2" t="s">
        <v>270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2" t="s">
        <v>194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 t="s">
        <v>194</v>
      </c>
      <c r="CF155" s="37">
        <v>0</v>
      </c>
      <c r="CG155" s="3">
        <v>0</v>
      </c>
      <c r="CH155" s="3">
        <v>0</v>
      </c>
      <c r="CI155" s="3">
        <v>0</v>
      </c>
      <c r="CJ155" s="2" t="s">
        <v>194</v>
      </c>
      <c r="CK155" s="48"/>
      <c r="CO155" s="2"/>
    </row>
    <row r="156" spans="1:94" x14ac:dyDescent="0.25">
      <c r="A156" s="3" t="s">
        <v>5</v>
      </c>
      <c r="B156" t="s">
        <v>254</v>
      </c>
      <c r="C156" t="s">
        <v>15</v>
      </c>
      <c r="D156">
        <v>7</v>
      </c>
      <c r="E156" s="3" t="s">
        <v>15</v>
      </c>
      <c r="F156" t="str">
        <f>CONCATENATE(B156,"-",C156,"-",D156,E156)</f>
        <v>POTR-H-7H</v>
      </c>
      <c r="G156" s="15">
        <v>247</v>
      </c>
      <c r="H156" s="3">
        <f>G156/100000 +37.47</f>
        <v>37.472470000000001</v>
      </c>
      <c r="I156" s="3">
        <v>385</v>
      </c>
      <c r="J156" s="3">
        <f>I156/100000 +108.15</f>
        <v>108.15385000000001</v>
      </c>
      <c r="K156" s="3">
        <v>83</v>
      </c>
      <c r="L156" s="3">
        <f>3000+K156</f>
        <v>3083</v>
      </c>
      <c r="M156" s="3" t="s">
        <v>20</v>
      </c>
      <c r="N156" s="16">
        <v>15</v>
      </c>
      <c r="O156" s="15">
        <v>38.4</v>
      </c>
      <c r="P156" s="16">
        <v>1.3</v>
      </c>
      <c r="Q156" s="15">
        <v>10</v>
      </c>
      <c r="R156" s="3">
        <v>0</v>
      </c>
      <c r="S156" s="3">
        <v>0</v>
      </c>
      <c r="T156" s="3">
        <v>0</v>
      </c>
      <c r="U156" s="3">
        <v>22</v>
      </c>
      <c r="X156" s="3">
        <v>0</v>
      </c>
      <c r="Z156" s="3"/>
      <c r="AD156" s="3">
        <v>0</v>
      </c>
      <c r="AO156" s="3">
        <v>21</v>
      </c>
      <c r="AQ156" s="3">
        <v>0</v>
      </c>
      <c r="AS156" s="3">
        <v>0</v>
      </c>
      <c r="BA156" s="15">
        <v>2</v>
      </c>
      <c r="BB156" s="3">
        <v>70.2</v>
      </c>
      <c r="BC156" s="3">
        <v>89.6</v>
      </c>
      <c r="BD156" s="3">
        <v>1.2</v>
      </c>
      <c r="BE156" s="3">
        <v>30</v>
      </c>
      <c r="BF156" s="3" t="s">
        <v>28</v>
      </c>
      <c r="BH156" s="3">
        <v>330</v>
      </c>
      <c r="BI156" s="16">
        <f>BH156+1</f>
        <v>331</v>
      </c>
      <c r="BO156">
        <v>17</v>
      </c>
      <c r="BP156">
        <v>4</v>
      </c>
      <c r="BQ156">
        <v>0</v>
      </c>
      <c r="BR156">
        <v>1</v>
      </c>
      <c r="BS156" s="2" t="s">
        <v>194</v>
      </c>
      <c r="BT156" s="3">
        <v>0</v>
      </c>
      <c r="BU156" s="3">
        <v>0</v>
      </c>
      <c r="BV156" s="3">
        <v>1</v>
      </c>
      <c r="BW156" s="3">
        <v>0</v>
      </c>
      <c r="BX156" s="3">
        <v>0</v>
      </c>
      <c r="BY156" s="2" t="s">
        <v>194</v>
      </c>
      <c r="BZ156" s="3">
        <v>3</v>
      </c>
      <c r="CA156" s="3">
        <v>4</v>
      </c>
      <c r="CB156" s="3">
        <v>0</v>
      </c>
      <c r="CC156" s="3">
        <v>0</v>
      </c>
      <c r="CD156" s="3">
        <v>0</v>
      </c>
      <c r="CE156" s="3" t="s">
        <v>194</v>
      </c>
      <c r="CF156" s="37">
        <v>0</v>
      </c>
      <c r="CG156" s="3">
        <v>0</v>
      </c>
      <c r="CH156" s="3">
        <v>0</v>
      </c>
      <c r="CI156" s="3">
        <v>0</v>
      </c>
      <c r="CJ156" s="2" t="s">
        <v>194</v>
      </c>
      <c r="CK156" s="48"/>
      <c r="CO156" s="2"/>
    </row>
    <row r="157" spans="1:94" x14ac:dyDescent="0.25">
      <c r="A157" s="3" t="s">
        <v>5</v>
      </c>
      <c r="B157" t="s">
        <v>254</v>
      </c>
      <c r="C157" t="s">
        <v>15</v>
      </c>
      <c r="D157">
        <v>8</v>
      </c>
      <c r="E157" s="3" t="s">
        <v>8</v>
      </c>
      <c r="F157" t="str">
        <f>CONCATENATE(B157,"-",C157,"-",D157,E157)</f>
        <v>POTR-H-8L</v>
      </c>
      <c r="G157" s="15">
        <v>222</v>
      </c>
      <c r="H157" s="3">
        <f>G157/100000 +37.47</f>
        <v>37.47222</v>
      </c>
      <c r="I157" s="3">
        <v>279</v>
      </c>
      <c r="J157" s="3">
        <f>I157/100000 +108.15</f>
        <v>108.15279000000001</v>
      </c>
      <c r="K157" s="3">
        <v>80</v>
      </c>
      <c r="L157" s="3">
        <f>3000+K157</f>
        <v>3080</v>
      </c>
      <c r="M157" s="3" t="s">
        <v>20</v>
      </c>
      <c r="N157" s="16">
        <v>7</v>
      </c>
      <c r="O157" s="15">
        <v>30</v>
      </c>
      <c r="P157" s="16">
        <v>1.2</v>
      </c>
      <c r="Q157" s="15">
        <v>10</v>
      </c>
      <c r="R157" s="3">
        <v>0</v>
      </c>
      <c r="S157" s="3">
        <v>0</v>
      </c>
      <c r="T157" s="3">
        <v>0</v>
      </c>
      <c r="U157" s="3">
        <v>11</v>
      </c>
      <c r="X157" s="3">
        <v>0</v>
      </c>
      <c r="Z157" s="3"/>
      <c r="AD157" s="3">
        <v>0</v>
      </c>
      <c r="AO157" s="3">
        <v>4</v>
      </c>
      <c r="AQ157" s="3">
        <v>0</v>
      </c>
      <c r="AS157" s="3">
        <v>0</v>
      </c>
      <c r="BA157" s="15">
        <v>2</v>
      </c>
      <c r="BB157" s="3">
        <v>27.5</v>
      </c>
      <c r="BC157" s="3">
        <v>67.7</v>
      </c>
      <c r="BD157" s="3">
        <v>-9.5</v>
      </c>
      <c r="BE157" s="3">
        <v>23</v>
      </c>
      <c r="BF157" s="3" t="s">
        <v>28</v>
      </c>
      <c r="BH157" s="3">
        <v>332</v>
      </c>
      <c r="BI157" s="16">
        <f>BH157+1</f>
        <v>333</v>
      </c>
      <c r="BO157">
        <v>86</v>
      </c>
      <c r="BP157">
        <v>39</v>
      </c>
      <c r="BQ157">
        <v>0</v>
      </c>
      <c r="BR157">
        <v>2</v>
      </c>
      <c r="BS157" s="2" t="s">
        <v>271</v>
      </c>
      <c r="BT157" s="3">
        <v>1</v>
      </c>
      <c r="BU157" s="3">
        <v>0</v>
      </c>
      <c r="BV157" s="3">
        <v>0</v>
      </c>
      <c r="BW157" s="3">
        <v>0</v>
      </c>
      <c r="BX157" s="3">
        <v>0</v>
      </c>
      <c r="BY157" s="2" t="s">
        <v>194</v>
      </c>
      <c r="BZ157" s="3">
        <v>3</v>
      </c>
      <c r="CA157" s="3">
        <v>0</v>
      </c>
      <c r="CB157" s="3">
        <v>0</v>
      </c>
      <c r="CC157" s="3">
        <v>0</v>
      </c>
      <c r="CD157" s="3">
        <v>0</v>
      </c>
      <c r="CE157" s="3" t="s">
        <v>194</v>
      </c>
      <c r="CF157" s="37">
        <v>0</v>
      </c>
      <c r="CG157" s="3">
        <v>0</v>
      </c>
      <c r="CH157" s="3">
        <v>0</v>
      </c>
      <c r="CI157" s="3">
        <v>0</v>
      </c>
      <c r="CJ157" s="2" t="s">
        <v>194</v>
      </c>
      <c r="CK157" s="48"/>
      <c r="CO157" s="2"/>
    </row>
    <row r="158" spans="1:94" x14ac:dyDescent="0.25">
      <c r="A158" s="3" t="s">
        <v>5</v>
      </c>
      <c r="B158" t="s">
        <v>254</v>
      </c>
      <c r="C158" t="s">
        <v>15</v>
      </c>
      <c r="D158">
        <v>8</v>
      </c>
      <c r="E158" s="3" t="s">
        <v>15</v>
      </c>
      <c r="F158" t="str">
        <f>CONCATENATE(B158,"-",C158,"-",D158,E158)</f>
        <v>POTR-H-8H</v>
      </c>
      <c r="G158" s="15">
        <v>219</v>
      </c>
      <c r="H158" s="3">
        <f>G158/100000 +37.47</f>
        <v>37.472189999999998</v>
      </c>
      <c r="I158" s="3">
        <v>292</v>
      </c>
      <c r="J158" s="3">
        <f>I158/100000 +108.15</f>
        <v>108.15292000000001</v>
      </c>
      <c r="K158" s="3">
        <v>82</v>
      </c>
      <c r="L158" s="3">
        <f>3000+K158</f>
        <v>3082</v>
      </c>
      <c r="M158" s="3" t="s">
        <v>20</v>
      </c>
      <c r="N158" s="16">
        <v>7</v>
      </c>
      <c r="O158" s="15">
        <v>31.5</v>
      </c>
      <c r="P158" s="16">
        <v>1</v>
      </c>
      <c r="Q158" s="15">
        <v>10</v>
      </c>
      <c r="R158" s="3">
        <v>0</v>
      </c>
      <c r="S158" s="3">
        <v>0</v>
      </c>
      <c r="T158" s="3">
        <v>0</v>
      </c>
      <c r="U158" s="3">
        <v>20</v>
      </c>
      <c r="X158" s="3">
        <v>0</v>
      </c>
      <c r="Z158" s="3"/>
      <c r="AD158" s="3">
        <v>0</v>
      </c>
      <c r="AO158" s="3">
        <v>24</v>
      </c>
      <c r="AQ158" s="3">
        <v>0</v>
      </c>
      <c r="AS158" s="3">
        <v>0</v>
      </c>
      <c r="BA158" s="15">
        <v>4</v>
      </c>
      <c r="BB158" s="3">
        <v>62</v>
      </c>
      <c r="BC158" s="3">
        <v>106</v>
      </c>
      <c r="BD158" s="3">
        <v>-11.7</v>
      </c>
      <c r="BE158" s="3">
        <v>23</v>
      </c>
      <c r="BF158" s="3" t="s">
        <v>28</v>
      </c>
      <c r="BH158" s="3">
        <v>334</v>
      </c>
      <c r="BI158" s="16">
        <f>BH158+1</f>
        <v>335</v>
      </c>
      <c r="BO158">
        <v>33</v>
      </c>
      <c r="BP158">
        <v>33</v>
      </c>
      <c r="BQ158">
        <v>0</v>
      </c>
      <c r="BR158">
        <v>1</v>
      </c>
      <c r="BS158" s="2" t="s">
        <v>272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2" t="s">
        <v>194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 t="s">
        <v>194</v>
      </c>
      <c r="CF158" s="37">
        <v>0</v>
      </c>
      <c r="CG158" s="3">
        <v>0</v>
      </c>
      <c r="CH158" s="3">
        <v>0</v>
      </c>
      <c r="CI158" s="3">
        <v>0</v>
      </c>
      <c r="CJ158" s="2" t="s">
        <v>194</v>
      </c>
      <c r="CK158" s="48"/>
      <c r="CO158" s="2"/>
    </row>
    <row r="159" spans="1:94" x14ac:dyDescent="0.25">
      <c r="A159" s="3" t="s">
        <v>5</v>
      </c>
      <c r="B159" t="s">
        <v>254</v>
      </c>
      <c r="C159" t="s">
        <v>15</v>
      </c>
      <c r="D159">
        <v>9</v>
      </c>
      <c r="E159" s="3" t="s">
        <v>8</v>
      </c>
      <c r="F159" t="str">
        <f>CONCATENATE(B159,"-",C159,"-",D159,E159)</f>
        <v>POTR-H-9L</v>
      </c>
      <c r="G159" s="15">
        <v>311</v>
      </c>
      <c r="H159" s="3">
        <f>G159/100000 +37.47</f>
        <v>37.473109999999998</v>
      </c>
      <c r="I159" s="3">
        <v>182</v>
      </c>
      <c r="J159" s="3">
        <f>I159/100000 +108.15</f>
        <v>108.15182</v>
      </c>
      <c r="K159" s="3">
        <v>73</v>
      </c>
      <c r="L159" s="3">
        <f>3000+K159</f>
        <v>3073</v>
      </c>
      <c r="M159" s="3" t="s">
        <v>16</v>
      </c>
      <c r="N159" s="16">
        <v>3</v>
      </c>
      <c r="O159" s="15">
        <v>25.8</v>
      </c>
      <c r="P159" s="16">
        <v>1.2</v>
      </c>
      <c r="Q159" s="15">
        <v>10</v>
      </c>
      <c r="R159" s="3">
        <v>0</v>
      </c>
      <c r="S159" s="3">
        <v>0</v>
      </c>
      <c r="T159" s="3">
        <v>0</v>
      </c>
      <c r="U159" s="3">
        <v>10</v>
      </c>
      <c r="X159" s="3">
        <v>0</v>
      </c>
      <c r="AD159" s="3">
        <v>0</v>
      </c>
      <c r="AO159" s="3">
        <v>0</v>
      </c>
      <c r="AQ159" s="3">
        <v>0</v>
      </c>
      <c r="AS159" s="3">
        <v>0</v>
      </c>
      <c r="BA159" s="15">
        <v>0</v>
      </c>
      <c r="BB159" s="3">
        <v>27.1</v>
      </c>
      <c r="BC159" s="3">
        <v>96</v>
      </c>
      <c r="BD159" s="3">
        <v>-1.6</v>
      </c>
      <c r="BE159" s="3">
        <v>18</v>
      </c>
      <c r="BF159" s="3" t="s">
        <v>28</v>
      </c>
      <c r="BH159" s="3">
        <v>340</v>
      </c>
      <c r="BI159" s="16">
        <f>BH159+1</f>
        <v>341</v>
      </c>
      <c r="BO159">
        <v>20</v>
      </c>
      <c r="BP159">
        <v>78</v>
      </c>
      <c r="BQ159">
        <v>2</v>
      </c>
      <c r="BR159">
        <v>2</v>
      </c>
      <c r="BS159" s="2" t="s">
        <v>194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2" t="s">
        <v>194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 t="s">
        <v>194</v>
      </c>
      <c r="CF159" s="37">
        <v>0</v>
      </c>
      <c r="CG159" s="3">
        <v>0</v>
      </c>
      <c r="CH159" s="3">
        <v>0</v>
      </c>
      <c r="CI159" s="3">
        <v>0</v>
      </c>
      <c r="CJ159" s="2" t="s">
        <v>194</v>
      </c>
      <c r="CK159" s="48"/>
      <c r="CO159" s="2"/>
    </row>
    <row r="160" spans="1:94" x14ac:dyDescent="0.25">
      <c r="A160" s="3" t="s">
        <v>5</v>
      </c>
      <c r="B160" t="s">
        <v>254</v>
      </c>
      <c r="C160" t="s">
        <v>15</v>
      </c>
      <c r="D160">
        <v>9</v>
      </c>
      <c r="E160" s="3" t="s">
        <v>15</v>
      </c>
      <c r="F160" t="str">
        <f>CONCATENATE(B160,"-",C160,"-",D160,E160)</f>
        <v>POTR-H-9H</v>
      </c>
      <c r="G160" s="15">
        <v>287</v>
      </c>
      <c r="H160" s="3">
        <f>G160/100000 +37.47</f>
        <v>37.47287</v>
      </c>
      <c r="I160" s="3">
        <v>202</v>
      </c>
      <c r="J160" s="3">
        <f>I160/100000 +108.15</f>
        <v>108.15202000000001</v>
      </c>
      <c r="K160" s="3">
        <v>75</v>
      </c>
      <c r="L160" s="3">
        <f>3000+K160</f>
        <v>3075</v>
      </c>
      <c r="M160" s="3" t="s">
        <v>16</v>
      </c>
      <c r="N160" s="16">
        <v>10</v>
      </c>
      <c r="O160" s="15">
        <v>28</v>
      </c>
      <c r="P160" s="16">
        <v>1.1000000000000001</v>
      </c>
      <c r="Q160" s="15">
        <v>10</v>
      </c>
      <c r="R160" s="3">
        <v>0</v>
      </c>
      <c r="S160" s="3">
        <v>0</v>
      </c>
      <c r="T160" s="3">
        <v>0</v>
      </c>
      <c r="U160" s="3">
        <v>26</v>
      </c>
      <c r="X160" s="3">
        <v>0</v>
      </c>
      <c r="AD160" s="3">
        <v>0</v>
      </c>
      <c r="AO160" s="3">
        <v>21</v>
      </c>
      <c r="AQ160" s="3">
        <v>0</v>
      </c>
      <c r="AS160" s="3">
        <v>0</v>
      </c>
      <c r="BA160" s="15">
        <v>5</v>
      </c>
      <c r="BB160" s="3">
        <v>51.2</v>
      </c>
      <c r="BC160" s="3">
        <v>70.099999999999994</v>
      </c>
      <c r="BD160" s="3">
        <v>-15.5</v>
      </c>
      <c r="BE160" s="3">
        <v>23</v>
      </c>
      <c r="BF160" s="3" t="s">
        <v>28</v>
      </c>
      <c r="BH160" s="3">
        <v>342</v>
      </c>
      <c r="BI160" s="16">
        <f>BH160+1</f>
        <v>343</v>
      </c>
      <c r="BO160">
        <v>45</v>
      </c>
      <c r="BP160">
        <v>37</v>
      </c>
      <c r="BQ160">
        <v>0</v>
      </c>
      <c r="BR160">
        <v>1</v>
      </c>
      <c r="BS160" s="2" t="s">
        <v>275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2" t="s">
        <v>194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 t="s">
        <v>194</v>
      </c>
      <c r="CF160" s="37">
        <v>0</v>
      </c>
      <c r="CG160" s="3">
        <v>0</v>
      </c>
      <c r="CH160" s="3">
        <v>0</v>
      </c>
      <c r="CI160" s="3">
        <v>0</v>
      </c>
      <c r="CJ160" s="1" t="s">
        <v>194</v>
      </c>
      <c r="CK160" s="48"/>
      <c r="CO160" s="2"/>
    </row>
    <row r="161" spans="1:93" x14ac:dyDescent="0.25">
      <c r="A161" s="3" t="s">
        <v>5</v>
      </c>
      <c r="B161" t="s">
        <v>254</v>
      </c>
      <c r="C161" t="s">
        <v>15</v>
      </c>
      <c r="D161">
        <v>10</v>
      </c>
      <c r="E161" s="3" t="s">
        <v>15</v>
      </c>
      <c r="F161" t="str">
        <f>CONCATENATE(B161,"-",C161,"-",D161,E161)</f>
        <v>POTR-H-10H</v>
      </c>
      <c r="G161" s="15">
        <v>412</v>
      </c>
      <c r="H161" s="3">
        <f>G161/100000 +37.47</f>
        <v>37.474119999999999</v>
      </c>
      <c r="I161" s="3">
        <v>241</v>
      </c>
      <c r="J161" s="3">
        <f>I161/100000 +108.15</f>
        <v>108.15241</v>
      </c>
      <c r="K161" s="3">
        <v>99</v>
      </c>
      <c r="L161" s="3">
        <f>3000+K161</f>
        <v>3099</v>
      </c>
      <c r="M161" s="3" t="s">
        <v>16</v>
      </c>
      <c r="N161" s="16">
        <v>5</v>
      </c>
      <c r="O161" s="15">
        <v>47.4</v>
      </c>
      <c r="P161" s="16">
        <v>2.1</v>
      </c>
      <c r="Q161" s="15">
        <v>10</v>
      </c>
      <c r="R161" s="3">
        <v>0</v>
      </c>
      <c r="S161" s="3">
        <v>0</v>
      </c>
      <c r="T161" s="3">
        <v>0</v>
      </c>
      <c r="U161" s="3">
        <v>3</v>
      </c>
      <c r="X161" s="3">
        <v>11</v>
      </c>
      <c r="AD161" s="3">
        <v>5</v>
      </c>
      <c r="AO161" s="3">
        <v>1</v>
      </c>
      <c r="AQ161" s="3">
        <v>10</v>
      </c>
      <c r="AS161" s="3">
        <v>2</v>
      </c>
      <c r="BA161" s="15">
        <v>5</v>
      </c>
      <c r="BB161" s="3">
        <v>66</v>
      </c>
      <c r="BC161" s="3">
        <v>98.6</v>
      </c>
      <c r="BD161" s="3">
        <v>-11.1</v>
      </c>
      <c r="BE161" s="3">
        <v>23</v>
      </c>
      <c r="BF161" s="3" t="s">
        <v>28</v>
      </c>
      <c r="BH161" s="3">
        <v>352</v>
      </c>
      <c r="BI161" s="16">
        <f>BH161+1</f>
        <v>353</v>
      </c>
      <c r="BO161">
        <v>12</v>
      </c>
      <c r="BP161">
        <v>2</v>
      </c>
      <c r="BQ161">
        <v>0</v>
      </c>
      <c r="BR161">
        <v>0</v>
      </c>
      <c r="BS161" s="2" t="s">
        <v>194</v>
      </c>
      <c r="BT161" s="3">
        <v>1</v>
      </c>
      <c r="BU161" s="3">
        <v>0</v>
      </c>
      <c r="BV161" s="3">
        <v>0</v>
      </c>
      <c r="BW161" s="3">
        <v>0</v>
      </c>
      <c r="BX161" s="3">
        <v>0</v>
      </c>
      <c r="BY161" s="2" t="s">
        <v>194</v>
      </c>
      <c r="BZ161" s="43">
        <v>3</v>
      </c>
      <c r="CA161" s="43">
        <v>0</v>
      </c>
      <c r="CB161" s="43">
        <v>0</v>
      </c>
      <c r="CC161" s="43">
        <v>0</v>
      </c>
      <c r="CD161" s="43">
        <v>0</v>
      </c>
      <c r="CE161" s="44" t="s">
        <v>194</v>
      </c>
      <c r="CF161" s="37">
        <v>0</v>
      </c>
      <c r="CG161" s="3">
        <v>0</v>
      </c>
      <c r="CH161" s="3">
        <v>0</v>
      </c>
      <c r="CI161" s="3">
        <v>0</v>
      </c>
      <c r="CJ161" s="1" t="s">
        <v>194</v>
      </c>
      <c r="CK161" s="48"/>
      <c r="CO161" s="2"/>
    </row>
    <row r="162" spans="1:93" x14ac:dyDescent="0.25">
      <c r="A162" s="3" t="s">
        <v>5</v>
      </c>
      <c r="B162" t="s">
        <v>254</v>
      </c>
      <c r="C162" t="s">
        <v>15</v>
      </c>
      <c r="D162">
        <v>10</v>
      </c>
      <c r="E162" s="3" t="s">
        <v>8</v>
      </c>
      <c r="F162" t="str">
        <f>CONCATENATE(B162,"-",C162,"-",D162,E162)</f>
        <v>POTR-H-10L</v>
      </c>
      <c r="G162" s="15">
        <v>422</v>
      </c>
      <c r="H162" s="3">
        <f>G162/100000 +37.47</f>
        <v>37.474219999999995</v>
      </c>
      <c r="I162" s="3">
        <v>232</v>
      </c>
      <c r="J162" s="3">
        <f>I162/100000 +108.15</f>
        <v>108.15232</v>
      </c>
      <c r="K162" s="3">
        <v>94</v>
      </c>
      <c r="L162" s="3">
        <f>3000+K162</f>
        <v>3094</v>
      </c>
      <c r="M162" s="3" t="s">
        <v>16</v>
      </c>
      <c r="N162" s="16">
        <v>7</v>
      </c>
      <c r="O162" s="15">
        <v>50.8</v>
      </c>
      <c r="P162" s="16">
        <v>2.8</v>
      </c>
      <c r="Q162" s="15">
        <v>10</v>
      </c>
      <c r="R162" s="3">
        <v>0</v>
      </c>
      <c r="S162" s="3">
        <v>0</v>
      </c>
      <c r="T162" s="3">
        <v>0</v>
      </c>
      <c r="U162" s="3">
        <v>4</v>
      </c>
      <c r="X162" s="3">
        <v>4</v>
      </c>
      <c r="AD162" s="3">
        <v>6</v>
      </c>
      <c r="AO162" s="20"/>
      <c r="AP162" s="20"/>
      <c r="AQ162" s="20"/>
      <c r="AR162" s="20"/>
      <c r="AS162" s="20"/>
      <c r="AT162" s="20"/>
      <c r="BA162" s="35"/>
      <c r="BB162" s="3">
        <v>64.8</v>
      </c>
      <c r="BC162" s="3">
        <v>93.8</v>
      </c>
      <c r="BD162" s="3">
        <v>-7.1</v>
      </c>
      <c r="BE162" s="3">
        <v>26</v>
      </c>
      <c r="BF162" s="3" t="s">
        <v>28</v>
      </c>
      <c r="BG162" s="1" t="s">
        <v>268</v>
      </c>
      <c r="BH162" s="3">
        <v>354</v>
      </c>
      <c r="BI162" s="16">
        <f>BH162+1</f>
        <v>355</v>
      </c>
      <c r="BO162">
        <v>21</v>
      </c>
      <c r="BP162">
        <v>16</v>
      </c>
      <c r="BQ162">
        <v>0</v>
      </c>
      <c r="BR162">
        <v>0</v>
      </c>
      <c r="BS162" s="2" t="s">
        <v>279</v>
      </c>
      <c r="BT162" s="3">
        <v>1</v>
      </c>
      <c r="BU162" s="3">
        <v>1</v>
      </c>
      <c r="BV162" s="3">
        <v>0</v>
      </c>
      <c r="BW162" s="3">
        <v>0</v>
      </c>
      <c r="BX162" s="3">
        <v>0</v>
      </c>
      <c r="BY162" s="2" t="s">
        <v>194</v>
      </c>
      <c r="BZ162" s="43">
        <v>0</v>
      </c>
      <c r="CA162" s="43">
        <v>0</v>
      </c>
      <c r="CB162" s="43">
        <v>0</v>
      </c>
      <c r="CC162" s="43">
        <v>0</v>
      </c>
      <c r="CD162" s="43">
        <v>0</v>
      </c>
      <c r="CE162" s="44" t="s">
        <v>194</v>
      </c>
      <c r="CF162" s="37">
        <v>0</v>
      </c>
      <c r="CG162" s="3">
        <v>0</v>
      </c>
      <c r="CH162" s="3">
        <v>0</v>
      </c>
      <c r="CI162" s="3">
        <v>0</v>
      </c>
      <c r="CJ162" s="1" t="s">
        <v>194</v>
      </c>
    </row>
    <row r="163" spans="1:93" x14ac:dyDescent="0.25">
      <c r="A163" s="3" t="s">
        <v>5</v>
      </c>
      <c r="B163" t="s">
        <v>254</v>
      </c>
      <c r="C163" t="s">
        <v>15</v>
      </c>
      <c r="D163">
        <v>11</v>
      </c>
      <c r="E163" s="3" t="s">
        <v>8</v>
      </c>
      <c r="F163" t="str">
        <f>CONCATENATE(B163,"-",C163,"-",D163,E163)</f>
        <v>POTR-H-11L</v>
      </c>
      <c r="G163" s="15">
        <v>755</v>
      </c>
      <c r="H163" s="3">
        <f>G163/100000 +37.48</f>
        <v>37.487549999999999</v>
      </c>
      <c r="I163" s="3">
        <v>841</v>
      </c>
      <c r="J163" s="3">
        <f>I163/100000 +108.16</f>
        <v>108.16840999999999</v>
      </c>
      <c r="K163" s="3">
        <v>100</v>
      </c>
      <c r="L163" s="3">
        <f>3000+K163</f>
        <v>3100</v>
      </c>
      <c r="M163" s="3" t="s">
        <v>19</v>
      </c>
      <c r="N163" s="16">
        <v>5</v>
      </c>
      <c r="O163" s="15">
        <v>27.4</v>
      </c>
      <c r="P163" s="16">
        <v>0.9</v>
      </c>
      <c r="Q163" s="15">
        <v>10</v>
      </c>
      <c r="R163" s="3">
        <v>0</v>
      </c>
      <c r="S163" s="3">
        <v>0</v>
      </c>
      <c r="T163" s="3">
        <v>0</v>
      </c>
      <c r="U163" s="3">
        <v>2</v>
      </c>
      <c r="V163" s="3">
        <v>0</v>
      </c>
      <c r="W163" s="3">
        <v>0</v>
      </c>
      <c r="X163" s="3">
        <v>3</v>
      </c>
      <c r="Y163" s="3">
        <v>0</v>
      </c>
      <c r="Z163" s="3">
        <v>0</v>
      </c>
      <c r="AD163" s="1">
        <v>12</v>
      </c>
      <c r="AE163" s="1">
        <v>0</v>
      </c>
      <c r="AF163" s="3">
        <v>2</v>
      </c>
      <c r="AO163" s="1">
        <v>1</v>
      </c>
      <c r="AP163" s="1">
        <v>0</v>
      </c>
      <c r="AQ163" s="1">
        <v>0</v>
      </c>
      <c r="AR163" s="3">
        <v>0</v>
      </c>
      <c r="AS163" s="3">
        <v>2</v>
      </c>
      <c r="AT163" s="3">
        <v>1</v>
      </c>
      <c r="BA163" s="15">
        <v>2</v>
      </c>
      <c r="BB163" s="3">
        <v>58.7</v>
      </c>
      <c r="BC163" s="3">
        <v>93.4</v>
      </c>
      <c r="BD163" s="3">
        <v>-5.6</v>
      </c>
      <c r="BE163" s="3">
        <v>20</v>
      </c>
      <c r="BF163" s="3" t="s">
        <v>28</v>
      </c>
      <c r="BH163" s="3">
        <v>466</v>
      </c>
      <c r="BI163" s="16">
        <f>BH163+1</f>
        <v>467</v>
      </c>
      <c r="BO163">
        <v>20</v>
      </c>
      <c r="BP163">
        <v>2</v>
      </c>
      <c r="BQ163">
        <v>0</v>
      </c>
      <c r="BR163">
        <v>0</v>
      </c>
      <c r="BS163" s="2" t="s">
        <v>194</v>
      </c>
      <c r="BT163" s="3">
        <v>5</v>
      </c>
      <c r="BU163" s="3">
        <v>1</v>
      </c>
      <c r="BV163" s="3">
        <v>0</v>
      </c>
      <c r="BW163" s="3">
        <v>0</v>
      </c>
      <c r="BX163" s="3">
        <v>0</v>
      </c>
      <c r="BY163" s="2" t="s">
        <v>194</v>
      </c>
      <c r="BZ163" s="45">
        <v>5</v>
      </c>
      <c r="CA163" s="45">
        <v>0</v>
      </c>
      <c r="CB163" s="45">
        <v>0</v>
      </c>
      <c r="CC163" s="45">
        <v>2</v>
      </c>
      <c r="CD163" s="45">
        <v>0</v>
      </c>
      <c r="CE163" s="1" t="s">
        <v>194</v>
      </c>
      <c r="CF163" s="37">
        <v>0</v>
      </c>
      <c r="CG163" s="3">
        <v>0</v>
      </c>
      <c r="CH163" s="3">
        <v>0</v>
      </c>
      <c r="CI163" s="3">
        <v>0</v>
      </c>
      <c r="CJ163" s="1" t="s">
        <v>194</v>
      </c>
    </row>
    <row r="164" spans="1:93" x14ac:dyDescent="0.25">
      <c r="A164" s="3" t="s">
        <v>5</v>
      </c>
      <c r="B164" t="s">
        <v>254</v>
      </c>
      <c r="C164" t="s">
        <v>15</v>
      </c>
      <c r="D164">
        <v>11</v>
      </c>
      <c r="E164" s="3" t="s">
        <v>15</v>
      </c>
      <c r="F164" t="str">
        <f>CONCATENATE(B164,"-",C164,"-",D164,E164)</f>
        <v>POTR-H-11H</v>
      </c>
      <c r="G164" s="15">
        <v>707</v>
      </c>
      <c r="H164" s="3">
        <f>G164/100000 +37.48</f>
        <v>37.487069999999996</v>
      </c>
      <c r="I164" s="3">
        <v>831</v>
      </c>
      <c r="J164" s="3">
        <f>I164/100000 +108.16</f>
        <v>108.16830999999999</v>
      </c>
      <c r="K164" s="3">
        <v>99</v>
      </c>
      <c r="L164" s="3">
        <f>3000+K164</f>
        <v>3099</v>
      </c>
      <c r="M164" s="3" t="s">
        <v>19</v>
      </c>
      <c r="N164" s="16">
        <v>5</v>
      </c>
      <c r="O164" s="15">
        <v>28.5</v>
      </c>
      <c r="P164" s="16">
        <v>0.9</v>
      </c>
      <c r="Q164" s="15">
        <v>10</v>
      </c>
      <c r="R164" s="3">
        <v>0</v>
      </c>
      <c r="S164" s="3">
        <v>0</v>
      </c>
      <c r="T164" s="3">
        <v>0</v>
      </c>
      <c r="U164" s="3">
        <v>11</v>
      </c>
      <c r="V164" s="3">
        <v>0</v>
      </c>
      <c r="W164" s="3">
        <v>0</v>
      </c>
      <c r="X164" s="3">
        <v>1</v>
      </c>
      <c r="Y164" s="3">
        <v>0</v>
      </c>
      <c r="Z164" s="3">
        <v>0</v>
      </c>
      <c r="AD164" s="3">
        <v>15</v>
      </c>
      <c r="AE164" s="1">
        <v>1</v>
      </c>
      <c r="AF164" s="1">
        <v>0</v>
      </c>
      <c r="AO164" s="3">
        <v>4</v>
      </c>
      <c r="AP164" s="1">
        <v>0</v>
      </c>
      <c r="AQ164" s="3">
        <v>0</v>
      </c>
      <c r="AR164" s="3">
        <v>0</v>
      </c>
      <c r="AS164" s="3">
        <v>14</v>
      </c>
      <c r="AT164" s="3">
        <v>0</v>
      </c>
      <c r="BA164" s="15">
        <v>5</v>
      </c>
      <c r="BB164" s="3">
        <v>45.2</v>
      </c>
      <c r="BC164" s="3">
        <v>82.3</v>
      </c>
      <c r="BD164" s="3">
        <v>-12.2</v>
      </c>
      <c r="BE164" s="3">
        <v>26</v>
      </c>
      <c r="BF164" s="3" t="s">
        <v>28</v>
      </c>
      <c r="BH164" s="3">
        <v>468</v>
      </c>
      <c r="BI164" s="16">
        <f>BH164+1</f>
        <v>469</v>
      </c>
      <c r="BO164">
        <v>6</v>
      </c>
      <c r="BP164">
        <v>4</v>
      </c>
      <c r="BQ164">
        <v>0</v>
      </c>
      <c r="BR164">
        <v>0</v>
      </c>
      <c r="BS164" s="2" t="s">
        <v>194</v>
      </c>
      <c r="BT164" s="3">
        <v>4</v>
      </c>
      <c r="BU164" s="3">
        <v>10</v>
      </c>
      <c r="BV164" s="3">
        <v>9</v>
      </c>
      <c r="BW164" s="3">
        <v>9</v>
      </c>
      <c r="BX164" s="3">
        <v>0</v>
      </c>
      <c r="BY164" s="2" t="s">
        <v>194</v>
      </c>
      <c r="BZ164" s="45">
        <v>0</v>
      </c>
      <c r="CA164" s="45">
        <v>0</v>
      </c>
      <c r="CB164" s="45">
        <v>1</v>
      </c>
      <c r="CC164" s="45">
        <v>0</v>
      </c>
      <c r="CD164" s="45">
        <v>0</v>
      </c>
      <c r="CE164" s="1" t="s">
        <v>194</v>
      </c>
      <c r="CF164" s="37">
        <v>0</v>
      </c>
      <c r="CG164" s="3">
        <v>0</v>
      </c>
      <c r="CH164" s="3">
        <v>0</v>
      </c>
      <c r="CI164" s="3">
        <v>0</v>
      </c>
      <c r="CJ164" s="1" t="s">
        <v>194</v>
      </c>
    </row>
    <row r="165" spans="1:93" x14ac:dyDescent="0.25">
      <c r="A165" s="3" t="s">
        <v>5</v>
      </c>
      <c r="B165" t="s">
        <v>254</v>
      </c>
      <c r="C165" t="s">
        <v>15</v>
      </c>
      <c r="D165">
        <v>12</v>
      </c>
      <c r="E165" s="3" t="s">
        <v>8</v>
      </c>
      <c r="F165" t="str">
        <f>CONCATENATE(B165,"-",C165,"-",D165,E165)</f>
        <v>POTR-H-12L</v>
      </c>
      <c r="G165" s="15">
        <v>975</v>
      </c>
      <c r="H165" s="3">
        <f>G165/100000 +37.48</f>
        <v>37.489749999999994</v>
      </c>
      <c r="I165" s="3">
        <v>877</v>
      </c>
      <c r="J165" s="3">
        <f>I165/100000 +108.16</f>
        <v>108.16876999999999</v>
      </c>
      <c r="K165" s="3">
        <v>98</v>
      </c>
      <c r="L165" s="3">
        <f>3000+K165</f>
        <v>3098</v>
      </c>
      <c r="M165" s="3" t="s">
        <v>20</v>
      </c>
      <c r="N165" s="16">
        <v>5</v>
      </c>
      <c r="O165" s="15">
        <v>40.4</v>
      </c>
      <c r="P165" s="16">
        <v>1.5</v>
      </c>
      <c r="Q165" s="15">
        <v>10</v>
      </c>
      <c r="R165" s="3">
        <v>0</v>
      </c>
      <c r="S165" s="3">
        <v>0</v>
      </c>
      <c r="T165" s="3">
        <v>0</v>
      </c>
      <c r="U165" s="3">
        <v>4</v>
      </c>
      <c r="V165" s="3">
        <v>0</v>
      </c>
      <c r="W165" s="3">
        <v>0</v>
      </c>
      <c r="X165" s="3">
        <v>3</v>
      </c>
      <c r="Y165" s="3">
        <v>0</v>
      </c>
      <c r="Z165" s="3">
        <v>0</v>
      </c>
      <c r="AD165" s="3">
        <v>4</v>
      </c>
      <c r="AE165" s="3">
        <v>0</v>
      </c>
      <c r="AF165" s="3">
        <v>0</v>
      </c>
      <c r="AO165" s="3">
        <v>6</v>
      </c>
      <c r="AP165" s="1">
        <v>0</v>
      </c>
      <c r="AQ165" s="3">
        <v>0</v>
      </c>
      <c r="AR165" s="3">
        <v>0</v>
      </c>
      <c r="AS165" s="3">
        <v>1</v>
      </c>
      <c r="AT165" s="3">
        <v>0</v>
      </c>
      <c r="BA165" s="15">
        <v>2</v>
      </c>
      <c r="BB165" s="3">
        <v>34.799999999999997</v>
      </c>
      <c r="BC165" s="3">
        <v>73.400000000000006</v>
      </c>
      <c r="BD165" s="3">
        <v>-14.3</v>
      </c>
      <c r="BE165" s="3">
        <v>23</v>
      </c>
      <c r="BF165" s="3" t="s">
        <v>28</v>
      </c>
      <c r="BH165" s="3">
        <v>470</v>
      </c>
      <c r="BI165" s="16">
        <f>BH165+1</f>
        <v>471</v>
      </c>
      <c r="BO165">
        <v>57</v>
      </c>
      <c r="BP165">
        <v>16</v>
      </c>
      <c r="BQ165">
        <v>3</v>
      </c>
      <c r="BR165">
        <v>3</v>
      </c>
      <c r="BS165" s="2" t="s">
        <v>194</v>
      </c>
      <c r="BT165" s="3">
        <v>1</v>
      </c>
      <c r="BU165" s="3">
        <v>0</v>
      </c>
      <c r="BV165" s="3">
        <v>0</v>
      </c>
      <c r="BW165" s="3">
        <v>0</v>
      </c>
      <c r="BX165" s="3">
        <v>0</v>
      </c>
      <c r="BY165" s="2" t="s">
        <v>194</v>
      </c>
      <c r="BZ165" s="43">
        <v>0</v>
      </c>
      <c r="CA165" s="43">
        <v>0</v>
      </c>
      <c r="CB165" s="43">
        <v>0</v>
      </c>
      <c r="CC165" s="43">
        <v>0</v>
      </c>
      <c r="CD165" s="43">
        <v>0</v>
      </c>
      <c r="CE165" s="44" t="s">
        <v>194</v>
      </c>
      <c r="CF165" s="37">
        <v>0</v>
      </c>
      <c r="CG165" s="3">
        <v>0</v>
      </c>
      <c r="CH165" s="3">
        <v>0</v>
      </c>
      <c r="CI165" s="3">
        <v>0</v>
      </c>
      <c r="CJ165" s="1" t="s">
        <v>194</v>
      </c>
    </row>
    <row r="166" spans="1:93" x14ac:dyDescent="0.25">
      <c r="A166" s="3" t="s">
        <v>5</v>
      </c>
      <c r="B166" t="s">
        <v>254</v>
      </c>
      <c r="C166" t="s">
        <v>15</v>
      </c>
      <c r="D166">
        <v>12</v>
      </c>
      <c r="E166" s="3" t="s">
        <v>15</v>
      </c>
      <c r="F166" t="str">
        <f>CONCATENATE(B166,"-",C166,"-",D166,E166)</f>
        <v>POTR-H-12H</v>
      </c>
      <c r="G166" s="15">
        <v>933</v>
      </c>
      <c r="H166" s="3">
        <f>G166/100000 +37.48</f>
        <v>37.489329999999995</v>
      </c>
      <c r="I166" s="3">
        <v>880</v>
      </c>
      <c r="J166" s="3">
        <f>I166/100000 +108.16</f>
        <v>108.16879999999999</v>
      </c>
      <c r="K166" s="3">
        <v>100</v>
      </c>
      <c r="L166" s="3">
        <f>3000+K166</f>
        <v>3100</v>
      </c>
      <c r="M166" s="3" t="s">
        <v>20</v>
      </c>
      <c r="N166" s="16">
        <v>10</v>
      </c>
      <c r="O166" s="15">
        <v>39</v>
      </c>
      <c r="P166" s="16">
        <v>1.3</v>
      </c>
      <c r="Q166" s="15">
        <v>10</v>
      </c>
      <c r="R166" s="3">
        <v>0</v>
      </c>
      <c r="S166" s="3">
        <v>0</v>
      </c>
      <c r="T166" s="3">
        <v>0</v>
      </c>
      <c r="U166" s="3">
        <v>13</v>
      </c>
      <c r="V166" s="3">
        <v>1</v>
      </c>
      <c r="W166" s="3">
        <v>0</v>
      </c>
      <c r="X166" s="3">
        <v>3</v>
      </c>
      <c r="Y166" s="3">
        <v>0</v>
      </c>
      <c r="Z166" s="3">
        <v>0</v>
      </c>
      <c r="AD166" s="3">
        <v>7</v>
      </c>
      <c r="AE166" s="1">
        <v>0</v>
      </c>
      <c r="AF166" s="1">
        <v>0</v>
      </c>
      <c r="AO166" s="3">
        <v>15</v>
      </c>
      <c r="AP166" s="1">
        <v>0</v>
      </c>
      <c r="AQ166" s="3">
        <v>3</v>
      </c>
      <c r="AR166" s="3">
        <v>0</v>
      </c>
      <c r="AS166" s="3">
        <v>8</v>
      </c>
      <c r="AT166" s="3">
        <v>0</v>
      </c>
      <c r="BA166" s="15">
        <v>4</v>
      </c>
      <c r="BB166" s="3">
        <v>57.4</v>
      </c>
      <c r="BC166" s="3">
        <v>81.7</v>
      </c>
      <c r="BD166" s="3">
        <v>-10.1</v>
      </c>
      <c r="BE166" s="3">
        <v>23</v>
      </c>
      <c r="BF166" s="3" t="s">
        <v>28</v>
      </c>
      <c r="BH166" s="3">
        <v>472</v>
      </c>
      <c r="BI166" s="16">
        <f>BH166+1</f>
        <v>473</v>
      </c>
      <c r="BO166">
        <v>15</v>
      </c>
      <c r="BP166">
        <v>5</v>
      </c>
      <c r="BQ166">
        <v>0</v>
      </c>
      <c r="BR166">
        <v>1</v>
      </c>
      <c r="BS166" s="2" t="s">
        <v>194</v>
      </c>
      <c r="BT166" s="3">
        <v>0</v>
      </c>
      <c r="BU166" s="3">
        <v>0</v>
      </c>
      <c r="BV166" s="3">
        <v>3</v>
      </c>
      <c r="BW166" s="3">
        <v>2</v>
      </c>
      <c r="BX166" s="3">
        <v>0</v>
      </c>
      <c r="BY166" s="2">
        <v>4</v>
      </c>
      <c r="BZ166" s="44">
        <v>0</v>
      </c>
      <c r="CA166" s="44">
        <v>0</v>
      </c>
      <c r="CB166" s="44">
        <v>0</v>
      </c>
      <c r="CC166" s="44">
        <v>4</v>
      </c>
      <c r="CD166" s="44">
        <v>0</v>
      </c>
      <c r="CE166" s="45" t="s">
        <v>194</v>
      </c>
      <c r="CF166" s="37">
        <v>0</v>
      </c>
      <c r="CG166" s="3">
        <v>0</v>
      </c>
      <c r="CH166" s="3">
        <v>0</v>
      </c>
      <c r="CI166" s="3">
        <v>0</v>
      </c>
      <c r="CJ166" s="1" t="s">
        <v>194</v>
      </c>
    </row>
    <row r="167" spans="1:93" x14ac:dyDescent="0.25">
      <c r="A167" s="3" t="s">
        <v>5</v>
      </c>
      <c r="B167" t="s">
        <v>254</v>
      </c>
      <c r="C167" t="s">
        <v>15</v>
      </c>
      <c r="D167">
        <v>13</v>
      </c>
      <c r="E167" s="3" t="s">
        <v>8</v>
      </c>
      <c r="F167" t="str">
        <f>CONCATENATE(B167,"-",C167,"-",D167,E167)</f>
        <v>POTR-H-13L</v>
      </c>
      <c r="G167" s="15">
        <v>162</v>
      </c>
      <c r="H167" s="3">
        <f>G167/100000 +37.48</f>
        <v>37.481619999999999</v>
      </c>
      <c r="I167" s="3">
        <v>1239</v>
      </c>
      <c r="J167" s="3">
        <f>I167/100000 +108.16</f>
        <v>108.17238999999999</v>
      </c>
      <c r="K167" s="3">
        <v>92</v>
      </c>
      <c r="L167" s="3">
        <f>3000+K167</f>
        <v>3092</v>
      </c>
      <c r="M167" s="3" t="s">
        <v>19</v>
      </c>
      <c r="N167" s="16">
        <v>2</v>
      </c>
      <c r="O167" s="15">
        <v>32.200000000000003</v>
      </c>
      <c r="P167" s="16">
        <v>1.2</v>
      </c>
      <c r="Q167" s="15">
        <v>10</v>
      </c>
      <c r="R167" s="3">
        <v>0</v>
      </c>
      <c r="S167" s="3">
        <v>0</v>
      </c>
      <c r="T167" s="3">
        <v>0</v>
      </c>
      <c r="U167" s="3">
        <v>6</v>
      </c>
      <c r="V167" s="3">
        <v>1</v>
      </c>
      <c r="W167" s="3">
        <v>0</v>
      </c>
      <c r="X167" s="3">
        <v>0</v>
      </c>
      <c r="Y167" s="3">
        <v>0</v>
      </c>
      <c r="Z167" s="3">
        <v>0</v>
      </c>
      <c r="AD167" s="3">
        <v>0</v>
      </c>
      <c r="AE167" s="3">
        <v>0</v>
      </c>
      <c r="AF167" s="3">
        <v>0</v>
      </c>
      <c r="AO167" s="3">
        <v>4</v>
      </c>
      <c r="AP167" s="1">
        <v>0</v>
      </c>
      <c r="AQ167" s="3">
        <v>0</v>
      </c>
      <c r="AR167" s="3">
        <v>0</v>
      </c>
      <c r="AS167" s="3">
        <v>0</v>
      </c>
      <c r="AT167" s="3">
        <v>0</v>
      </c>
      <c r="BA167" s="15">
        <v>3</v>
      </c>
      <c r="BB167" s="3">
        <v>20.399999999999999</v>
      </c>
      <c r="BC167" s="3">
        <v>64.099999999999994</v>
      </c>
      <c r="BD167" s="3">
        <v>-6.1</v>
      </c>
      <c r="BE167" s="3">
        <v>23</v>
      </c>
      <c r="BF167" s="3" t="s">
        <v>28</v>
      </c>
      <c r="BH167" s="3">
        <v>482</v>
      </c>
      <c r="BI167" s="16">
        <f>BH167+1</f>
        <v>483</v>
      </c>
      <c r="BO167">
        <v>21</v>
      </c>
      <c r="BP167">
        <v>14</v>
      </c>
      <c r="BQ167">
        <v>5</v>
      </c>
      <c r="BR167">
        <v>2</v>
      </c>
      <c r="BS167" s="2" t="s">
        <v>194</v>
      </c>
      <c r="BT167" s="3">
        <v>2</v>
      </c>
      <c r="BU167" s="3">
        <v>12</v>
      </c>
      <c r="BV167" s="3">
        <v>3</v>
      </c>
      <c r="BW167" s="3">
        <v>0</v>
      </c>
      <c r="BX167" s="3">
        <v>0</v>
      </c>
      <c r="BY167" s="2" t="s">
        <v>194</v>
      </c>
      <c r="BZ167" s="44">
        <v>1</v>
      </c>
      <c r="CA167" s="44">
        <v>1</v>
      </c>
      <c r="CB167" s="44">
        <v>0</v>
      </c>
      <c r="CC167" s="44">
        <v>1</v>
      </c>
      <c r="CD167" s="44">
        <v>0</v>
      </c>
      <c r="CE167" s="45" t="s">
        <v>194</v>
      </c>
      <c r="CF167" s="37">
        <v>0</v>
      </c>
      <c r="CG167" s="3">
        <v>0</v>
      </c>
      <c r="CH167" s="3">
        <v>0</v>
      </c>
      <c r="CI167" s="3">
        <v>0</v>
      </c>
      <c r="CJ167" s="1" t="s">
        <v>194</v>
      </c>
    </row>
    <row r="168" spans="1:93" x14ac:dyDescent="0.25">
      <c r="A168" s="3" t="s">
        <v>5</v>
      </c>
      <c r="B168" t="s">
        <v>254</v>
      </c>
      <c r="C168" t="s">
        <v>15</v>
      </c>
      <c r="D168">
        <v>13</v>
      </c>
      <c r="E168" s="3" t="s">
        <v>15</v>
      </c>
      <c r="F168" t="str">
        <f>CONCATENATE(B168,"-",C168,"-",D168,E168)</f>
        <v>POTR-H-13H</v>
      </c>
      <c r="G168" s="15">
        <v>174</v>
      </c>
      <c r="H168" s="3">
        <f>G168/100000 +37.48</f>
        <v>37.481739999999995</v>
      </c>
      <c r="I168" s="3">
        <v>1208</v>
      </c>
      <c r="J168" s="3">
        <f>I168/100000 +108.16</f>
        <v>108.17207999999999</v>
      </c>
      <c r="K168" s="3">
        <v>96</v>
      </c>
      <c r="L168" s="3">
        <f>3000+K168</f>
        <v>3096</v>
      </c>
      <c r="M168" s="3" t="s">
        <v>19</v>
      </c>
      <c r="N168" s="16">
        <v>5</v>
      </c>
      <c r="O168" s="15">
        <v>32</v>
      </c>
      <c r="P168" s="16">
        <v>1</v>
      </c>
      <c r="Q168" s="15">
        <v>10</v>
      </c>
      <c r="R168" s="3">
        <v>0</v>
      </c>
      <c r="S168" s="3">
        <v>0</v>
      </c>
      <c r="T168" s="3">
        <v>0</v>
      </c>
      <c r="U168" s="3">
        <v>10</v>
      </c>
      <c r="V168" s="3">
        <v>0</v>
      </c>
      <c r="W168" s="3">
        <v>0</v>
      </c>
      <c r="X168" s="3">
        <v>1</v>
      </c>
      <c r="Y168" s="3">
        <v>0</v>
      </c>
      <c r="Z168" s="3">
        <v>0</v>
      </c>
      <c r="AD168" s="3">
        <v>22</v>
      </c>
      <c r="AE168" s="3">
        <v>0</v>
      </c>
      <c r="AF168" s="3">
        <v>0</v>
      </c>
      <c r="AO168" s="3">
        <v>4</v>
      </c>
      <c r="AP168" s="1">
        <v>0</v>
      </c>
      <c r="AQ168" s="3">
        <v>1</v>
      </c>
      <c r="AR168" s="3">
        <v>0</v>
      </c>
      <c r="AS168" s="3">
        <v>17</v>
      </c>
      <c r="AT168" s="3">
        <v>0</v>
      </c>
      <c r="BA168" s="15">
        <v>4</v>
      </c>
      <c r="BB168" s="3">
        <v>59</v>
      </c>
      <c r="BC168" s="3">
        <v>83.8</v>
      </c>
      <c r="BD168" s="3">
        <v>-1.7</v>
      </c>
      <c r="BE168" s="3">
        <v>28</v>
      </c>
      <c r="BF168" s="3" t="s">
        <v>28</v>
      </c>
      <c r="BH168" s="3">
        <v>484</v>
      </c>
      <c r="BI168" s="16">
        <f>BH168+1</f>
        <v>485</v>
      </c>
      <c r="BO168">
        <v>0</v>
      </c>
      <c r="BP168">
        <v>0</v>
      </c>
      <c r="BQ168">
        <v>0</v>
      </c>
      <c r="BR168">
        <v>0</v>
      </c>
      <c r="BS168" s="2" t="s">
        <v>194</v>
      </c>
      <c r="BT168" s="3">
        <v>1</v>
      </c>
      <c r="BU168" s="3">
        <v>0</v>
      </c>
      <c r="BV168" s="3">
        <v>3</v>
      </c>
      <c r="BW168" s="3">
        <v>7</v>
      </c>
      <c r="BX168" s="3">
        <v>0</v>
      </c>
      <c r="BY168" s="2" t="s">
        <v>194</v>
      </c>
      <c r="BZ168" s="43">
        <v>0</v>
      </c>
      <c r="CA168" s="43">
        <v>0</v>
      </c>
      <c r="CB168" s="43">
        <v>0</v>
      </c>
      <c r="CC168" s="43">
        <v>0</v>
      </c>
      <c r="CD168" s="43">
        <v>0</v>
      </c>
      <c r="CE168" s="44" t="s">
        <v>194</v>
      </c>
      <c r="CF168" s="37">
        <v>0</v>
      </c>
      <c r="CG168" s="3">
        <v>0</v>
      </c>
      <c r="CH168" s="3">
        <v>0</v>
      </c>
      <c r="CI168" s="3">
        <v>0</v>
      </c>
      <c r="CJ168" s="1" t="s">
        <v>194</v>
      </c>
    </row>
    <row r="169" spans="1:93" x14ac:dyDescent="0.25">
      <c r="A169" t="s">
        <v>5</v>
      </c>
      <c r="B169" t="s">
        <v>254</v>
      </c>
      <c r="C169" t="s">
        <v>8</v>
      </c>
      <c r="D169">
        <v>1</v>
      </c>
      <c r="E169" t="s">
        <v>15</v>
      </c>
      <c r="F169" t="str">
        <f>CONCATENATE(B169,"-",C169,"-",D169,E169)</f>
        <v>POTR-L-1H</v>
      </c>
      <c r="G169" s="15">
        <v>1124</v>
      </c>
      <c r="H169" s="1">
        <f>G169/100000 +37.48</f>
        <v>37.491239999999998</v>
      </c>
      <c r="I169" s="3">
        <v>3892</v>
      </c>
      <c r="J169" s="3">
        <f>I169/100000 +108.2</f>
        <v>108.23892000000001</v>
      </c>
      <c r="K169" s="1">
        <v>110</v>
      </c>
      <c r="L169" s="1">
        <f>K169+2600</f>
        <v>2710</v>
      </c>
    </row>
    <row r="170" spans="1:93" x14ac:dyDescent="0.25">
      <c r="A170" t="s">
        <v>5</v>
      </c>
      <c r="B170" t="s">
        <v>254</v>
      </c>
      <c r="C170" t="s">
        <v>8</v>
      </c>
      <c r="D170">
        <v>1</v>
      </c>
      <c r="E170" t="s">
        <v>8</v>
      </c>
      <c r="F170" t="str">
        <f>CONCATENATE(B170,"-",C170,"-",D170,E170)</f>
        <v>POTR-L-1L</v>
      </c>
      <c r="G170" s="15">
        <v>1117</v>
      </c>
      <c r="H170" s="1">
        <f>G170/100000 +37.48</f>
        <v>37.491169999999997</v>
      </c>
      <c r="I170" s="3">
        <v>3897</v>
      </c>
      <c r="J170" s="3">
        <f>I170/100000 +108.2</f>
        <v>108.23897000000001</v>
      </c>
      <c r="K170" s="1">
        <v>109</v>
      </c>
      <c r="L170" s="1">
        <f>K170+2600</f>
        <v>2709</v>
      </c>
    </row>
    <row r="171" spans="1:93" x14ac:dyDescent="0.25">
      <c r="A171" t="s">
        <v>5</v>
      </c>
      <c r="B171" t="s">
        <v>254</v>
      </c>
      <c r="C171" t="s">
        <v>8</v>
      </c>
      <c r="D171">
        <v>2</v>
      </c>
      <c r="E171" t="s">
        <v>8</v>
      </c>
      <c r="F171" t="str">
        <f>CONCATENATE(B171,"-",C171,"-",D171,E171)</f>
        <v>POTR-L-2L</v>
      </c>
      <c r="G171" s="15">
        <v>1039</v>
      </c>
      <c r="H171" s="1">
        <f>G171/100000 +37.48</f>
        <v>37.490389999999998</v>
      </c>
      <c r="I171" s="3">
        <v>3978</v>
      </c>
      <c r="J171" s="3">
        <f>I171/100000 +108.2</f>
        <v>108.23978</v>
      </c>
      <c r="K171" s="3">
        <v>103</v>
      </c>
      <c r="L171" s="1">
        <f>K171+2600</f>
        <v>2703</v>
      </c>
    </row>
    <row r="172" spans="1:93" x14ac:dyDescent="0.25">
      <c r="A172" t="s">
        <v>5</v>
      </c>
      <c r="B172" t="s">
        <v>254</v>
      </c>
      <c r="C172" t="s">
        <v>8</v>
      </c>
      <c r="D172">
        <v>2</v>
      </c>
      <c r="E172" t="s">
        <v>15</v>
      </c>
      <c r="F172" t="str">
        <f>CONCATENATE(B172,"-",C172,"-",D172,E172)</f>
        <v>POTR-L-2H</v>
      </c>
      <c r="G172" s="15">
        <v>1087</v>
      </c>
      <c r="H172" s="1">
        <f>G172/100000 +37.48</f>
        <v>37.490869999999994</v>
      </c>
      <c r="I172" s="3">
        <v>3985</v>
      </c>
      <c r="J172" s="3">
        <f>I172/100000 +108.2</f>
        <v>108.23985</v>
      </c>
      <c r="K172" s="3">
        <v>106</v>
      </c>
      <c r="L172" s="1">
        <f>K172+2600</f>
        <v>2706</v>
      </c>
    </row>
    <row r="173" spans="1:93" x14ac:dyDescent="0.25">
      <c r="A173" t="s">
        <v>5</v>
      </c>
      <c r="B173" t="s">
        <v>254</v>
      </c>
      <c r="C173" t="s">
        <v>8</v>
      </c>
      <c r="D173">
        <v>3</v>
      </c>
      <c r="E173" t="s">
        <v>8</v>
      </c>
      <c r="F173" t="str">
        <f>CONCATENATE(B173,"-",C173,"-",D173,E173)</f>
        <v>POTR-L-3L</v>
      </c>
      <c r="G173" s="15">
        <v>751</v>
      </c>
      <c r="H173" s="1">
        <f>G173/100000 +37.48</f>
        <v>37.48751</v>
      </c>
      <c r="I173" s="3">
        <v>4126</v>
      </c>
      <c r="J173" s="3">
        <f>I173/100000 +108.2</f>
        <v>108.24126</v>
      </c>
      <c r="K173" s="3">
        <v>101</v>
      </c>
      <c r="L173" s="1">
        <f>K173+2600</f>
        <v>2701</v>
      </c>
    </row>
    <row r="174" spans="1:93" x14ac:dyDescent="0.25">
      <c r="A174" t="s">
        <v>5</v>
      </c>
      <c r="B174" t="s">
        <v>254</v>
      </c>
      <c r="C174" t="s">
        <v>8</v>
      </c>
      <c r="D174">
        <v>3</v>
      </c>
      <c r="E174" t="s">
        <v>15</v>
      </c>
      <c r="F174" t="str">
        <f>CONCATENATE(B174,"-",C174,"-",D174,E174)</f>
        <v>POTR-L-3H</v>
      </c>
      <c r="G174" s="15">
        <v>734</v>
      </c>
      <c r="H174" s="1">
        <f>G174/100000 +37.48</f>
        <v>37.487339999999996</v>
      </c>
      <c r="I174" s="3">
        <v>4092</v>
      </c>
      <c r="J174" s="3">
        <f>I174/100000 +108.2</f>
        <v>108.24092</v>
      </c>
      <c r="K174" s="3">
        <v>98</v>
      </c>
      <c r="L174" s="1">
        <f>K174+2600</f>
        <v>2698</v>
      </c>
    </row>
    <row r="175" spans="1:93" x14ac:dyDescent="0.25">
      <c r="A175" t="s">
        <v>5</v>
      </c>
      <c r="B175" t="s">
        <v>254</v>
      </c>
      <c r="C175" t="s">
        <v>8</v>
      </c>
      <c r="D175">
        <v>4</v>
      </c>
      <c r="E175" t="s">
        <v>15</v>
      </c>
      <c r="F175" t="str">
        <f>CONCATENATE(B175,"-",C175,"-",D175,E175)</f>
        <v>POTR-L-4H</v>
      </c>
      <c r="G175" s="15">
        <v>564</v>
      </c>
      <c r="H175" s="1">
        <f>G175/100000 +37.48</f>
        <v>37.485639999999997</v>
      </c>
      <c r="I175" s="3">
        <v>4729</v>
      </c>
      <c r="J175" s="3">
        <f>I175/100000 +108.2</f>
        <v>108.24729000000001</v>
      </c>
      <c r="K175" s="3">
        <v>82</v>
      </c>
      <c r="L175" s="1">
        <f>K175+2600</f>
        <v>2682</v>
      </c>
    </row>
    <row r="176" spans="1:93" x14ac:dyDescent="0.25">
      <c r="A176" t="s">
        <v>5</v>
      </c>
      <c r="B176" t="s">
        <v>254</v>
      </c>
      <c r="C176" t="s">
        <v>8</v>
      </c>
      <c r="D176">
        <v>4</v>
      </c>
      <c r="E176" t="s">
        <v>8</v>
      </c>
      <c r="F176" t="str">
        <f>CONCATENATE(B176,"-",C176,"-",D176,E176)</f>
        <v>POTR-L-4L</v>
      </c>
      <c r="G176" s="15">
        <v>599</v>
      </c>
      <c r="H176" s="1">
        <f>G176/100000 +37.48</f>
        <v>37.485989999999994</v>
      </c>
      <c r="I176" s="3">
        <v>4802</v>
      </c>
      <c r="J176" s="3">
        <f>I176/100000 +108.2</f>
        <v>108.24802</v>
      </c>
      <c r="K176" s="3">
        <v>75</v>
      </c>
      <c r="L176" s="1">
        <f>K176+2600</f>
        <v>2675</v>
      </c>
    </row>
    <row r="177" spans="1:12" x14ac:dyDescent="0.25">
      <c r="A177" t="s">
        <v>5</v>
      </c>
      <c r="B177" t="s">
        <v>254</v>
      </c>
      <c r="C177" t="s">
        <v>8</v>
      </c>
      <c r="D177">
        <v>5</v>
      </c>
      <c r="E177" t="s">
        <v>8</v>
      </c>
      <c r="F177" t="str">
        <f>CONCATENATE(B177,"-",C177,"-",D177,E177)</f>
        <v>POTR-L-5L</v>
      </c>
      <c r="G177" s="15">
        <v>521</v>
      </c>
      <c r="H177" s="1">
        <f>G177/100000 +37.48</f>
        <v>37.485209999999995</v>
      </c>
      <c r="I177" s="3">
        <v>5084</v>
      </c>
      <c r="J177" s="3">
        <f>I177/100000 +108.2</f>
        <v>108.25084</v>
      </c>
      <c r="K177" s="3">
        <v>72</v>
      </c>
      <c r="L177" s="1">
        <f>K177+2600</f>
        <v>2672</v>
      </c>
    </row>
    <row r="178" spans="1:12" x14ac:dyDescent="0.25">
      <c r="A178" t="s">
        <v>5</v>
      </c>
      <c r="B178" t="s">
        <v>254</v>
      </c>
      <c r="C178" t="s">
        <v>8</v>
      </c>
      <c r="D178">
        <v>5</v>
      </c>
      <c r="E178" t="s">
        <v>15</v>
      </c>
      <c r="F178" t="str">
        <f>CONCATENATE(B178,"-",C178,"-",D178,E178)</f>
        <v>POTR-L-5H</v>
      </c>
      <c r="G178" s="15">
        <v>508</v>
      </c>
      <c r="H178" s="1">
        <f>G178/100000 +37.48</f>
        <v>37.485079999999996</v>
      </c>
      <c r="I178" s="3">
        <v>5082</v>
      </c>
      <c r="J178" s="3">
        <f>I178/100000 +108.2</f>
        <v>108.25082</v>
      </c>
      <c r="K178" s="3">
        <v>78</v>
      </c>
      <c r="L178" s="1">
        <f>K178+2600</f>
        <v>2678</v>
      </c>
    </row>
    <row r="179" spans="1:12" x14ac:dyDescent="0.25">
      <c r="A179" t="s">
        <v>5</v>
      </c>
      <c r="B179" t="s">
        <v>254</v>
      </c>
      <c r="C179" t="s">
        <v>8</v>
      </c>
      <c r="D179">
        <v>6</v>
      </c>
      <c r="E179" t="s">
        <v>8</v>
      </c>
      <c r="F179" t="str">
        <f>CONCATENATE(B179,"-",C179,"-",D179,E179)</f>
        <v>POTR-L-6L</v>
      </c>
      <c r="G179" s="15">
        <v>452</v>
      </c>
      <c r="H179" s="1">
        <f>G179/100000 +37.48</f>
        <v>37.484519999999996</v>
      </c>
      <c r="I179" s="3">
        <v>5175</v>
      </c>
      <c r="J179" s="3">
        <f>I179/100000 +108.2</f>
        <v>108.25175</v>
      </c>
      <c r="K179" s="3">
        <v>60</v>
      </c>
      <c r="L179" s="1">
        <f>K179+2600</f>
        <v>2660</v>
      </c>
    </row>
    <row r="180" spans="1:12" x14ac:dyDescent="0.25">
      <c r="A180" t="s">
        <v>5</v>
      </c>
      <c r="B180" t="s">
        <v>254</v>
      </c>
      <c r="C180" t="s">
        <v>8</v>
      </c>
      <c r="D180">
        <v>6</v>
      </c>
      <c r="E180" t="s">
        <v>15</v>
      </c>
      <c r="F180" t="str">
        <f>CONCATENATE(B180,"-",C180,"-",D180,E180)</f>
        <v>POTR-L-6H</v>
      </c>
      <c r="G180" s="15">
        <v>428</v>
      </c>
      <c r="H180" s="1">
        <f>G180/100000 +37.48</f>
        <v>37.484279999999998</v>
      </c>
      <c r="I180" s="3">
        <v>5162</v>
      </c>
      <c r="J180" s="3">
        <f>I180/100000 +108.2</f>
        <v>108.25162</v>
      </c>
      <c r="K180" s="3">
        <v>61</v>
      </c>
      <c r="L180" s="1">
        <f>K180+2600</f>
        <v>2661</v>
      </c>
    </row>
    <row r="181" spans="1:12" x14ac:dyDescent="0.25">
      <c r="A181" t="s">
        <v>5</v>
      </c>
      <c r="B181" t="s">
        <v>254</v>
      </c>
      <c r="C181" t="s">
        <v>8</v>
      </c>
      <c r="D181">
        <v>7</v>
      </c>
      <c r="E181" t="s">
        <v>15</v>
      </c>
      <c r="F181" t="str">
        <f>CONCATENATE(B181,"-",C181,"-",D181,E181)</f>
        <v>POTR-L-7H</v>
      </c>
      <c r="G181" s="15">
        <v>319</v>
      </c>
      <c r="H181" s="1">
        <f>G181/100000 +37.48</f>
        <v>37.483189999999993</v>
      </c>
      <c r="I181" s="3">
        <v>5181</v>
      </c>
      <c r="J181" s="3">
        <f>I181/100000 +108.2</f>
        <v>108.25181000000001</v>
      </c>
      <c r="K181" s="3">
        <v>67</v>
      </c>
      <c r="L181" s="1">
        <f>K181+2600</f>
        <v>2667</v>
      </c>
    </row>
    <row r="182" spans="1:12" x14ac:dyDescent="0.25">
      <c r="A182" t="s">
        <v>5</v>
      </c>
      <c r="B182" t="s">
        <v>254</v>
      </c>
      <c r="C182" t="s">
        <v>8</v>
      </c>
      <c r="D182">
        <v>7</v>
      </c>
      <c r="E182" t="s">
        <v>8</v>
      </c>
      <c r="F182" t="str">
        <f>CONCATENATE(B182,"-",C182,"-",D182,E182)</f>
        <v>POTR-L-7L</v>
      </c>
      <c r="G182" s="15">
        <v>294</v>
      </c>
      <c r="H182" s="1">
        <f>G182/100000 +37.48</f>
        <v>37.482939999999999</v>
      </c>
      <c r="I182" s="3">
        <v>5185</v>
      </c>
      <c r="J182" s="3">
        <f>I182/100000 +108.2</f>
        <v>108.25185</v>
      </c>
      <c r="K182" s="3">
        <v>61</v>
      </c>
      <c r="L182" s="1">
        <f>K182+2600</f>
        <v>2661</v>
      </c>
    </row>
    <row r="183" spans="1:12" x14ac:dyDescent="0.25">
      <c r="A183" t="s">
        <v>5</v>
      </c>
      <c r="B183" t="s">
        <v>254</v>
      </c>
      <c r="C183" t="s">
        <v>8</v>
      </c>
      <c r="D183">
        <v>8</v>
      </c>
      <c r="E183" t="s">
        <v>15</v>
      </c>
      <c r="F183" t="str">
        <f>CONCATENATE(B183,"-",C183,"-",D183,E183)</f>
        <v>POTR-L-8H</v>
      </c>
      <c r="G183" s="15">
        <v>409</v>
      </c>
      <c r="H183" s="1">
        <f>G183/100000 +37.49</f>
        <v>37.49409</v>
      </c>
      <c r="I183" s="3">
        <v>5397</v>
      </c>
      <c r="J183" s="3">
        <f>I183/100000 +108.2</f>
        <v>108.25397000000001</v>
      </c>
      <c r="K183" s="3">
        <v>89</v>
      </c>
      <c r="L183" s="1">
        <f>K183+2600</f>
        <v>2689</v>
      </c>
    </row>
    <row r="184" spans="1:12" x14ac:dyDescent="0.25">
      <c r="A184" t="s">
        <v>5</v>
      </c>
      <c r="B184" t="s">
        <v>254</v>
      </c>
      <c r="C184" t="s">
        <v>8</v>
      </c>
      <c r="D184">
        <v>8</v>
      </c>
      <c r="E184" t="s">
        <v>8</v>
      </c>
      <c r="F184" t="str">
        <f>CONCATENATE(B184,"-",C184,"-",D184,E184)</f>
        <v>POTR-L-8L</v>
      </c>
      <c r="G184" s="15">
        <v>421</v>
      </c>
      <c r="H184" s="1">
        <f>G184/100000 +37.49</f>
        <v>37.494210000000002</v>
      </c>
      <c r="I184" s="3">
        <v>5388</v>
      </c>
      <c r="J184" s="3">
        <f>I184/100000 +108.2</f>
        <v>108.25388000000001</v>
      </c>
      <c r="K184" s="3">
        <v>85</v>
      </c>
      <c r="L184" s="1">
        <f>K184+2600</f>
        <v>2685</v>
      </c>
    </row>
    <row r="185" spans="1:12" x14ac:dyDescent="0.25">
      <c r="A185" t="s">
        <v>5</v>
      </c>
      <c r="B185" t="s">
        <v>254</v>
      </c>
      <c r="C185" t="s">
        <v>8</v>
      </c>
      <c r="D185">
        <v>9</v>
      </c>
      <c r="E185" t="s">
        <v>15</v>
      </c>
      <c r="F185" t="str">
        <f>CONCATENATE(B185,"-",C185,"-",D185,E185)</f>
        <v>POTR-L-9H</v>
      </c>
      <c r="G185" s="15">
        <v>311</v>
      </c>
      <c r="H185" s="1">
        <f>G185/100000 +37.47</f>
        <v>37.473109999999998</v>
      </c>
      <c r="I185" s="3">
        <v>2019</v>
      </c>
      <c r="J185" s="3">
        <f>I185/100000 +108.2</f>
        <v>108.22019</v>
      </c>
      <c r="K185" s="3">
        <v>122</v>
      </c>
      <c r="L185" s="1">
        <f>K185+2600</f>
        <v>2722</v>
      </c>
    </row>
    <row r="186" spans="1:12" x14ac:dyDescent="0.25">
      <c r="A186" t="s">
        <v>5</v>
      </c>
      <c r="B186" t="s">
        <v>254</v>
      </c>
      <c r="C186" t="s">
        <v>8</v>
      </c>
      <c r="D186">
        <v>9</v>
      </c>
      <c r="E186" t="s">
        <v>8</v>
      </c>
      <c r="F186" t="str">
        <f>CONCATENATE(B186,"-",C186,"-",D186,E186)</f>
        <v>POTR-L-9L</v>
      </c>
      <c r="G186" s="15">
        <v>299</v>
      </c>
      <c r="H186" s="1">
        <f>G186/100000 +37.47</f>
        <v>37.472989999999996</v>
      </c>
      <c r="I186" s="3">
        <v>1992</v>
      </c>
      <c r="J186" s="3">
        <f>I186/100000 +108.2</f>
        <v>108.21992</v>
      </c>
      <c r="K186" s="3">
        <v>113</v>
      </c>
      <c r="L186" s="1">
        <f>K186+2600</f>
        <v>2713</v>
      </c>
    </row>
    <row r="187" spans="1:12" x14ac:dyDescent="0.25">
      <c r="A187" t="s">
        <v>5</v>
      </c>
      <c r="B187" t="s">
        <v>254</v>
      </c>
      <c r="C187" t="s">
        <v>8</v>
      </c>
      <c r="D187">
        <v>10</v>
      </c>
      <c r="E187" t="s">
        <v>15</v>
      </c>
      <c r="F187" t="str">
        <f>CONCATENATE(B187,"-",C187,"-",D187,E187)</f>
        <v>POTR-L-10H</v>
      </c>
      <c r="G187" s="15">
        <v>158</v>
      </c>
      <c r="H187" s="1">
        <f>G187/100000 +37.47</f>
        <v>37.471579999999996</v>
      </c>
      <c r="I187" s="3">
        <v>1972</v>
      </c>
      <c r="J187" s="3">
        <f>I187/100000 +108.2</f>
        <v>108.21972000000001</v>
      </c>
      <c r="K187" s="3">
        <v>107</v>
      </c>
      <c r="L187" s="1">
        <f>K187+2600</f>
        <v>2707</v>
      </c>
    </row>
    <row r="188" spans="1:12" x14ac:dyDescent="0.25">
      <c r="A188" t="s">
        <v>5</v>
      </c>
      <c r="B188" t="s">
        <v>254</v>
      </c>
      <c r="C188" t="s">
        <v>8</v>
      </c>
      <c r="D188">
        <v>10</v>
      </c>
      <c r="E188" t="s">
        <v>8</v>
      </c>
      <c r="F188" t="str">
        <f>CONCATENATE(B188,"-",C188,"-",D188,E188)</f>
        <v>POTR-L-10L</v>
      </c>
      <c r="G188" s="15">
        <v>171</v>
      </c>
      <c r="H188" s="1">
        <f>G188/100000 +37.47</f>
        <v>37.471710000000002</v>
      </c>
      <c r="I188" s="3">
        <v>1951</v>
      </c>
      <c r="J188" s="3">
        <f>I188/100000 +108.2</f>
        <v>108.21951</v>
      </c>
      <c r="K188" s="3">
        <v>106</v>
      </c>
      <c r="L188" s="1">
        <f>K188+2600</f>
        <v>2706</v>
      </c>
    </row>
    <row r="189" spans="1:12" x14ac:dyDescent="0.25">
      <c r="A189" t="s">
        <v>5</v>
      </c>
      <c r="B189" t="s">
        <v>254</v>
      </c>
      <c r="C189" t="s">
        <v>8</v>
      </c>
      <c r="D189">
        <v>11</v>
      </c>
      <c r="E189" t="s">
        <v>15</v>
      </c>
      <c r="F189" t="str">
        <f>CONCATENATE(B189,"-",C189,"-",D189,E189)</f>
        <v>POTR-L-11H</v>
      </c>
      <c r="G189" s="15">
        <v>79</v>
      </c>
      <c r="H189" s="1">
        <f>G189/100000 +37.47</f>
        <v>37.470790000000001</v>
      </c>
      <c r="I189" s="3">
        <v>2282</v>
      </c>
      <c r="J189" s="3">
        <f>I189/100000 +108.2</f>
        <v>108.22282</v>
      </c>
      <c r="K189" s="3">
        <v>110</v>
      </c>
      <c r="L189" s="1">
        <f>K189+2600</f>
        <v>2710</v>
      </c>
    </row>
    <row r="190" spans="1:12" x14ac:dyDescent="0.25">
      <c r="A190" t="s">
        <v>5</v>
      </c>
      <c r="B190" t="s">
        <v>254</v>
      </c>
      <c r="C190" t="s">
        <v>8</v>
      </c>
      <c r="D190">
        <v>11</v>
      </c>
      <c r="E190" t="s">
        <v>8</v>
      </c>
      <c r="F190" t="str">
        <f>CONCATENATE(B190,"-",C190,"-",D190,E190)</f>
        <v>POTR-L-11L</v>
      </c>
      <c r="G190" s="15">
        <v>83</v>
      </c>
      <c r="H190" s="1">
        <f>G190/100000 +37.47</f>
        <v>37.470829999999999</v>
      </c>
      <c r="I190" s="3">
        <v>2306</v>
      </c>
      <c r="J190" s="3">
        <f>I190/100000 +108.2</f>
        <v>108.22306</v>
      </c>
      <c r="K190" s="3">
        <v>106</v>
      </c>
      <c r="L190" s="1">
        <f>K190+2600</f>
        <v>2706</v>
      </c>
    </row>
    <row r="191" spans="1:12" x14ac:dyDescent="0.25">
      <c r="A191" t="s">
        <v>5</v>
      </c>
      <c r="B191" t="s">
        <v>254</v>
      </c>
      <c r="C191" t="s">
        <v>8</v>
      </c>
      <c r="D191">
        <v>12</v>
      </c>
      <c r="E191" t="s">
        <v>15</v>
      </c>
      <c r="F191" t="str">
        <f>CONCATENATE(B191,"-",C191,"-",D191,E191)</f>
        <v>POTR-L-12H</v>
      </c>
      <c r="G191" s="15">
        <v>202</v>
      </c>
      <c r="H191" s="1">
        <f>G191/100000 +37.46</f>
        <v>37.462020000000003</v>
      </c>
      <c r="I191" s="3">
        <v>1173</v>
      </c>
      <c r="J191" s="3">
        <f>I191/100000 +108.22</f>
        <v>108.23173</v>
      </c>
      <c r="K191" s="3">
        <v>61</v>
      </c>
      <c r="L191" s="1">
        <f>K191+2600</f>
        <v>2661</v>
      </c>
    </row>
    <row r="192" spans="1:12" x14ac:dyDescent="0.25">
      <c r="A192" t="s">
        <v>5</v>
      </c>
      <c r="B192" t="s">
        <v>254</v>
      </c>
      <c r="C192" t="s">
        <v>8</v>
      </c>
      <c r="D192">
        <v>12</v>
      </c>
      <c r="E192" t="s">
        <v>8</v>
      </c>
      <c r="F192" t="str">
        <f>CONCATENATE(B192,"-",C192,"-",D192,E192)</f>
        <v>POTR-L-12L</v>
      </c>
      <c r="G192" s="15">
        <v>233</v>
      </c>
      <c r="H192" s="1">
        <f>G192/100000 +37.46</f>
        <v>37.462330000000001</v>
      </c>
      <c r="I192" s="3">
        <v>1192</v>
      </c>
      <c r="J192" s="3">
        <f>I192/100000 +108.22</f>
        <v>108.23192</v>
      </c>
      <c r="K192" s="3">
        <v>61</v>
      </c>
      <c r="L192" s="1">
        <f>K192+2600</f>
        <v>2661</v>
      </c>
    </row>
    <row r="193" spans="1:94" x14ac:dyDescent="0.25">
      <c r="A193" t="s">
        <v>5</v>
      </c>
      <c r="B193" t="s">
        <v>254</v>
      </c>
      <c r="C193" t="s">
        <v>8</v>
      </c>
      <c r="D193">
        <v>13</v>
      </c>
      <c r="E193" t="s">
        <v>15</v>
      </c>
      <c r="F193" t="str">
        <f>CONCATENATE(B193,"-",C193,"-",D193,E193)</f>
        <v>POTR-L-13H</v>
      </c>
      <c r="G193" s="15">
        <v>773</v>
      </c>
      <c r="H193" s="3">
        <f>G193/100000 +37.47</f>
        <v>37.477730000000001</v>
      </c>
      <c r="I193" s="3">
        <v>997</v>
      </c>
      <c r="J193" s="3">
        <f>I193/100000 +108.22</f>
        <v>108.22996999999999</v>
      </c>
      <c r="K193" s="3">
        <v>114</v>
      </c>
      <c r="L193" s="1">
        <f>K193+2600</f>
        <v>2714</v>
      </c>
    </row>
    <row r="194" spans="1:94" x14ac:dyDescent="0.25">
      <c r="A194" t="s">
        <v>5</v>
      </c>
      <c r="B194" t="s">
        <v>254</v>
      </c>
      <c r="C194" t="s">
        <v>8</v>
      </c>
      <c r="D194">
        <v>13</v>
      </c>
      <c r="E194" t="s">
        <v>8</v>
      </c>
      <c r="F194" t="str">
        <f>CONCATENATE(B194,"-",C194,"-",D194,E194)</f>
        <v>POTR-L-13L</v>
      </c>
      <c r="G194" s="15">
        <v>762</v>
      </c>
      <c r="H194" s="3">
        <f>G194/100000 +37.47</f>
        <v>37.477620000000002</v>
      </c>
      <c r="I194" s="3">
        <v>998</v>
      </c>
      <c r="J194" s="3">
        <f>I194/100000 +108.22</f>
        <v>108.22998</v>
      </c>
      <c r="K194" s="20">
        <v>107</v>
      </c>
      <c r="L194" s="1">
        <f>K194+2600</f>
        <v>2707</v>
      </c>
    </row>
    <row r="195" spans="1:94" x14ac:dyDescent="0.25">
      <c r="A195" t="s">
        <v>5</v>
      </c>
      <c r="B195" t="s">
        <v>254</v>
      </c>
      <c r="C195" t="s">
        <v>8</v>
      </c>
      <c r="D195">
        <v>14</v>
      </c>
      <c r="E195" t="s">
        <v>15</v>
      </c>
      <c r="F195" t="str">
        <f>CONCATENATE(B195,"-",C195,"-",D195,E195)</f>
        <v>POTR-L-14H</v>
      </c>
      <c r="G195" s="15">
        <v>972</v>
      </c>
      <c r="H195" s="3">
        <f>G195/100000 +37.47</f>
        <v>37.47972</v>
      </c>
      <c r="I195" s="3">
        <v>1013</v>
      </c>
      <c r="J195" s="3">
        <f>I195/100000 +108.22</f>
        <v>108.23013</v>
      </c>
      <c r="K195" s="3">
        <v>114</v>
      </c>
      <c r="L195" s="1">
        <f>K195+2600</f>
        <v>2714</v>
      </c>
    </row>
    <row r="196" spans="1:94" x14ac:dyDescent="0.25">
      <c r="A196" t="s">
        <v>5</v>
      </c>
      <c r="B196" t="s">
        <v>254</v>
      </c>
      <c r="C196" t="s">
        <v>8</v>
      </c>
      <c r="D196">
        <v>14</v>
      </c>
      <c r="E196" t="s">
        <v>8</v>
      </c>
      <c r="F196" t="str">
        <f>CONCATENATE(B196,"-",C196,"-",D196,E196)</f>
        <v>POTR-L-14L</v>
      </c>
      <c r="G196" s="15">
        <v>982</v>
      </c>
      <c r="H196" s="3">
        <f>G196/100000 +37.47</f>
        <v>37.479819999999997</v>
      </c>
      <c r="I196" s="3">
        <v>1041</v>
      </c>
      <c r="J196" s="3">
        <f>I196/100000 +108.22</f>
        <v>108.23040999999999</v>
      </c>
      <c r="K196" s="3">
        <v>114</v>
      </c>
      <c r="L196" s="1">
        <f>K196+2600</f>
        <v>2714</v>
      </c>
    </row>
    <row r="197" spans="1:94" x14ac:dyDescent="0.25">
      <c r="A197" t="s">
        <v>5</v>
      </c>
      <c r="D197">
        <v>11</v>
      </c>
      <c r="CF197" s="37">
        <v>0</v>
      </c>
      <c r="CG197" s="3">
        <v>0</v>
      </c>
      <c r="CH197" s="3">
        <v>0</v>
      </c>
      <c r="CI197" s="3">
        <v>0</v>
      </c>
      <c r="CJ197" s="1" t="s">
        <v>194</v>
      </c>
    </row>
    <row r="198" spans="1:94" x14ac:dyDescent="0.25">
      <c r="A198" t="s">
        <v>5</v>
      </c>
      <c r="D198">
        <v>11</v>
      </c>
      <c r="CF198" s="37">
        <v>0</v>
      </c>
      <c r="CG198" s="3">
        <v>0</v>
      </c>
      <c r="CH198" s="3">
        <v>0</v>
      </c>
      <c r="CI198" s="3">
        <v>0</v>
      </c>
      <c r="CJ198" s="1" t="s">
        <v>194</v>
      </c>
    </row>
    <row r="199" spans="1:94" x14ac:dyDescent="0.25">
      <c r="A199" t="s">
        <v>5</v>
      </c>
      <c r="D199">
        <v>12</v>
      </c>
      <c r="CF199" s="37">
        <v>0</v>
      </c>
      <c r="CG199" s="3">
        <v>0</v>
      </c>
      <c r="CH199" s="3">
        <v>0</v>
      </c>
      <c r="CI199" s="3">
        <v>0</v>
      </c>
      <c r="CJ199" s="1" t="s">
        <v>194</v>
      </c>
    </row>
    <row r="200" spans="1:94" x14ac:dyDescent="0.25">
      <c r="A200" t="s">
        <v>5</v>
      </c>
      <c r="D200">
        <v>12</v>
      </c>
      <c r="CF200" s="37">
        <v>0</v>
      </c>
      <c r="CG200" s="3">
        <v>0</v>
      </c>
      <c r="CH200" s="3">
        <v>0</v>
      </c>
      <c r="CI200" s="3">
        <v>0</v>
      </c>
      <c r="CJ200" s="1" t="s">
        <v>194</v>
      </c>
    </row>
    <row r="201" spans="1:94" x14ac:dyDescent="0.25">
      <c r="A201" t="s">
        <v>5</v>
      </c>
      <c r="D201">
        <v>13</v>
      </c>
      <c r="CF201" s="37">
        <v>0</v>
      </c>
      <c r="CG201" s="3">
        <v>0</v>
      </c>
      <c r="CH201" s="3">
        <v>0</v>
      </c>
      <c r="CI201" s="3">
        <v>0</v>
      </c>
      <c r="CJ201" s="1" t="s">
        <v>194</v>
      </c>
    </row>
    <row r="202" spans="1:94" x14ac:dyDescent="0.25">
      <c r="A202" t="s">
        <v>5</v>
      </c>
      <c r="D202">
        <v>13</v>
      </c>
      <c r="CF202" s="37">
        <v>0</v>
      </c>
      <c r="CG202" s="3">
        <v>0</v>
      </c>
      <c r="CH202" s="3">
        <v>0</v>
      </c>
      <c r="CI202" s="3">
        <v>0</v>
      </c>
      <c r="CJ202" s="1" t="s">
        <v>194</v>
      </c>
    </row>
    <row r="203" spans="1:94" x14ac:dyDescent="0.25">
      <c r="A203" t="s">
        <v>5</v>
      </c>
      <c r="D203">
        <v>14</v>
      </c>
      <c r="CF203" s="37">
        <v>0</v>
      </c>
      <c r="CG203" s="3">
        <v>0</v>
      </c>
      <c r="CH203" s="3">
        <v>0</v>
      </c>
      <c r="CI203" s="3">
        <v>0</v>
      </c>
      <c r="CJ203" s="1" t="s">
        <v>194</v>
      </c>
    </row>
    <row r="204" spans="1:94" x14ac:dyDescent="0.25">
      <c r="A204" t="s">
        <v>5</v>
      </c>
      <c r="D204">
        <v>14</v>
      </c>
      <c r="CF204" s="37">
        <v>0</v>
      </c>
      <c r="CG204" s="3">
        <v>0</v>
      </c>
      <c r="CH204" s="3">
        <v>0</v>
      </c>
      <c r="CI204" s="3">
        <v>0</v>
      </c>
      <c r="CJ204" s="1" t="s">
        <v>194</v>
      </c>
    </row>
    <row r="205" spans="1:94" x14ac:dyDescent="0.25">
      <c r="A205" t="s">
        <v>5</v>
      </c>
      <c r="D205">
        <v>15</v>
      </c>
      <c r="CF205" s="37">
        <v>0</v>
      </c>
      <c r="CG205" s="3">
        <v>0</v>
      </c>
      <c r="CH205" s="3">
        <v>0</v>
      </c>
      <c r="CI205" s="3">
        <v>0</v>
      </c>
      <c r="CJ205" s="1" t="s">
        <v>194</v>
      </c>
    </row>
    <row r="206" spans="1:94" x14ac:dyDescent="0.25">
      <c r="A206" s="1" t="s">
        <v>5</v>
      </c>
      <c r="B206" s="1"/>
      <c r="C206" s="1"/>
      <c r="D206" s="1">
        <v>15</v>
      </c>
      <c r="E206" s="1"/>
      <c r="F206" s="1"/>
      <c r="BO206" s="1"/>
      <c r="BP206" s="1"/>
      <c r="BQ206" s="1"/>
      <c r="BR206" s="1"/>
      <c r="BT206" s="1"/>
      <c r="BU206" s="1"/>
      <c r="BV206" s="1"/>
      <c r="BW206" s="1"/>
      <c r="BX206" s="1"/>
      <c r="CF206" s="37">
        <v>0</v>
      </c>
      <c r="CG206" s="3">
        <v>0</v>
      </c>
      <c r="CH206" s="3">
        <v>0</v>
      </c>
      <c r="CI206" s="3">
        <v>0</v>
      </c>
      <c r="CJ206" s="1" t="s">
        <v>194</v>
      </c>
      <c r="CP206" s="1"/>
    </row>
    <row r="207" spans="1:94" x14ac:dyDescent="0.25">
      <c r="CF207" s="37">
        <v>0</v>
      </c>
      <c r="CG207" s="3">
        <v>0</v>
      </c>
      <c r="CH207" s="3">
        <v>0</v>
      </c>
      <c r="CI207" s="3">
        <v>0</v>
      </c>
      <c r="CJ207" s="1" t="s">
        <v>194</v>
      </c>
    </row>
    <row r="208" spans="1:94" x14ac:dyDescent="0.25">
      <c r="CF208" s="37">
        <v>0</v>
      </c>
      <c r="CG208" s="3">
        <v>0</v>
      </c>
      <c r="CH208" s="3">
        <v>0</v>
      </c>
      <c r="CI208" s="3">
        <v>0</v>
      </c>
      <c r="CJ208" s="1" t="s">
        <v>194</v>
      </c>
    </row>
    <row r="209" spans="1:94" x14ac:dyDescent="0.25">
      <c r="CF209" s="37">
        <v>0</v>
      </c>
      <c r="CG209" s="3">
        <v>0</v>
      </c>
      <c r="CH209" s="3">
        <v>0</v>
      </c>
      <c r="CI209" s="3">
        <v>0</v>
      </c>
      <c r="CJ209" s="1" t="s">
        <v>194</v>
      </c>
    </row>
    <row r="210" spans="1:94" x14ac:dyDescent="0.25">
      <c r="CF210" s="37">
        <v>0</v>
      </c>
      <c r="CG210" s="3">
        <v>0</v>
      </c>
      <c r="CH210" s="3">
        <v>0</v>
      </c>
      <c r="CI210" s="3">
        <v>0</v>
      </c>
      <c r="CJ210" s="1" t="s">
        <v>194</v>
      </c>
    </row>
    <row r="211" spans="1:94" x14ac:dyDescent="0.25">
      <c r="A211" s="1"/>
      <c r="B211" s="1"/>
      <c r="C211" s="1"/>
      <c r="D211" s="1"/>
      <c r="E211" s="1"/>
      <c r="F211" s="1"/>
      <c r="BO211" s="1"/>
      <c r="BP211" s="1"/>
      <c r="BQ211" s="1"/>
      <c r="BR211" s="1"/>
      <c r="BT211" s="1"/>
      <c r="BU211" s="1"/>
      <c r="BV211" s="1"/>
      <c r="BW211" s="1"/>
      <c r="BX211" s="1"/>
      <c r="CF211" s="37">
        <v>0</v>
      </c>
      <c r="CG211" s="3">
        <v>0</v>
      </c>
      <c r="CH211" s="3">
        <v>0</v>
      </c>
      <c r="CI211" s="3">
        <v>0</v>
      </c>
      <c r="CJ211" s="1" t="s">
        <v>194</v>
      </c>
      <c r="CP211" s="1"/>
    </row>
    <row r="212" spans="1:94" x14ac:dyDescent="0.25">
      <c r="J212" s="3"/>
      <c r="L212"/>
      <c r="CK212" s="3">
        <v>0</v>
      </c>
      <c r="CL212" s="3">
        <v>0</v>
      </c>
      <c r="CM212" s="3">
        <v>0</v>
      </c>
      <c r="CN212" s="3">
        <v>0</v>
      </c>
      <c r="CO212" s="1" t="s">
        <v>194</v>
      </c>
    </row>
    <row r="213" spans="1:94" x14ac:dyDescent="0.25">
      <c r="J213" s="3"/>
      <c r="L213"/>
      <c r="CK213" s="3">
        <v>0</v>
      </c>
      <c r="CL213" s="3">
        <v>0</v>
      </c>
      <c r="CM213" s="3">
        <v>0</v>
      </c>
      <c r="CN213" s="3">
        <v>0</v>
      </c>
      <c r="CO213" s="1" t="s">
        <v>194</v>
      </c>
    </row>
  </sheetData>
  <sortState ref="A3:CP211">
    <sortCondition ref="B3:B211"/>
    <sortCondition ref="C3:C211"/>
    <sortCondition ref="D3:D2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2"/>
  <sheetViews>
    <sheetView topLeftCell="J1" workbookViewId="0">
      <pane ySplit="2" topLeftCell="A3" activePane="bottomLeft" state="frozen"/>
      <selection pane="bottomLeft" activeCell="J4" sqref="J4"/>
    </sheetView>
  </sheetViews>
  <sheetFormatPr defaultColWidth="11" defaultRowHeight="15.75" x14ac:dyDescent="0.25"/>
  <cols>
    <col min="7" max="7" width="11" style="15" customWidth="1"/>
    <col min="8" max="14" width="10.875" style="1" customWidth="1"/>
    <col min="15" max="15" width="10.875" style="15" customWidth="1"/>
    <col min="16" max="16" width="10.875" style="16" customWidth="1"/>
    <col min="17" max="23" width="10.875" customWidth="1"/>
    <col min="24" max="25" width="11" customWidth="1"/>
    <col min="26" max="46" width="10.875" customWidth="1"/>
    <col min="47" max="47" width="10.875" style="1" customWidth="1"/>
    <col min="48" max="48" width="10.875" style="15" customWidth="1"/>
    <col min="49" max="64" width="10.875" style="1" customWidth="1"/>
    <col min="65" max="65" width="10.875" style="16" customWidth="1"/>
    <col min="66" max="66" width="15.875" customWidth="1"/>
    <col min="67" max="72" width="10.875" customWidth="1"/>
    <col min="73" max="73" width="11" customWidth="1"/>
    <col min="74" max="74" width="11" style="15" customWidth="1"/>
    <col min="75" max="77" width="11" style="1" customWidth="1"/>
    <col min="78" max="78" width="11" style="2" customWidth="1"/>
    <col min="79" max="83" width="11" style="1" customWidth="1"/>
    <col min="84" max="84" width="11" style="2" customWidth="1"/>
    <col min="85" max="88" width="11" style="1" customWidth="1"/>
    <col min="89" max="89" width="11" style="2" customWidth="1"/>
    <col min="90" max="93" width="11" style="1" customWidth="1"/>
    <col min="94" max="94" width="11" style="2" customWidth="1"/>
    <col min="95" max="98" width="11" style="1" customWidth="1"/>
    <col min="99" max="99" width="11" style="2" customWidth="1"/>
    <col min="100" max="104" width="11" style="1" customWidth="1"/>
    <col min="105" max="105" width="11" style="2" customWidth="1"/>
    <col min="106" max="110" width="11" style="1" customWidth="1"/>
    <col min="111" max="111" width="11" style="2" customWidth="1"/>
    <col min="112" max="115" width="11" style="1" customWidth="1"/>
    <col min="116" max="116" width="11" style="2" customWidth="1"/>
    <col min="117" max="120" width="11" style="1"/>
    <col min="121" max="121" width="11" style="16"/>
  </cols>
  <sheetData>
    <row r="1" spans="1:122" s="8" customFormat="1" ht="18.75" x14ac:dyDescent="0.3">
      <c r="G1" s="10" t="s">
        <v>118</v>
      </c>
      <c r="H1" s="11"/>
      <c r="I1" s="11"/>
      <c r="J1" s="11"/>
      <c r="K1" s="11"/>
      <c r="L1" s="11"/>
      <c r="M1" s="11"/>
      <c r="N1" s="11"/>
      <c r="O1" s="10"/>
      <c r="P1" s="12"/>
      <c r="Q1" s="8" t="s">
        <v>119</v>
      </c>
      <c r="AU1" s="9"/>
      <c r="AV1" s="10" t="s">
        <v>120</v>
      </c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2"/>
      <c r="BN1" s="8" t="s">
        <v>224</v>
      </c>
      <c r="BV1" s="10" t="s">
        <v>121</v>
      </c>
      <c r="BW1" s="11"/>
      <c r="BX1" s="11"/>
      <c r="BY1" s="11"/>
      <c r="BZ1" s="17"/>
      <c r="CA1" s="11"/>
      <c r="CB1" s="11"/>
      <c r="CC1" s="11"/>
      <c r="CD1" s="11"/>
      <c r="CE1" s="11"/>
      <c r="CF1" s="17"/>
      <c r="CG1" s="11"/>
      <c r="CH1" s="11"/>
      <c r="CI1" s="11"/>
      <c r="CJ1" s="11"/>
      <c r="CK1" s="17"/>
      <c r="CL1" s="11"/>
      <c r="CM1" s="11"/>
      <c r="CN1" s="11"/>
      <c r="CO1" s="11"/>
      <c r="CP1" s="17"/>
      <c r="CQ1" s="11"/>
      <c r="CR1" s="11"/>
      <c r="CS1" s="11"/>
      <c r="CT1" s="11"/>
      <c r="CU1" s="17"/>
      <c r="CV1" s="11"/>
      <c r="CW1" s="11"/>
      <c r="CX1" s="11"/>
      <c r="CY1" s="11"/>
      <c r="CZ1" s="11"/>
      <c r="DA1" s="17"/>
      <c r="DB1" s="11"/>
      <c r="DC1" s="11"/>
      <c r="DD1" s="11"/>
      <c r="DE1" s="11"/>
      <c r="DF1" s="11"/>
      <c r="DG1" s="17"/>
      <c r="DH1" s="11"/>
      <c r="DI1" s="11"/>
      <c r="DJ1" s="11"/>
      <c r="DK1" s="11"/>
      <c r="DL1" s="17"/>
      <c r="DM1" s="11"/>
      <c r="DN1" s="11"/>
      <c r="DO1" s="11"/>
      <c r="DP1" s="11"/>
      <c r="DQ1" s="12"/>
    </row>
    <row r="2" spans="1:122" s="6" customFormat="1" ht="16.5" thickBot="1" x14ac:dyDescent="0.3">
      <c r="A2" s="6" t="s">
        <v>0</v>
      </c>
      <c r="B2" s="6" t="s">
        <v>1</v>
      </c>
      <c r="C2" s="6" t="s">
        <v>241</v>
      </c>
      <c r="D2" s="6" t="s">
        <v>3</v>
      </c>
      <c r="E2" s="6" t="s">
        <v>4</v>
      </c>
      <c r="F2" s="6" t="s">
        <v>30</v>
      </c>
      <c r="G2" s="13" t="s">
        <v>56</v>
      </c>
      <c r="H2" s="6" t="s">
        <v>9</v>
      </c>
      <c r="I2" s="6" t="s">
        <v>57</v>
      </c>
      <c r="J2" s="6" t="s">
        <v>10</v>
      </c>
      <c r="K2" s="6" t="s">
        <v>58</v>
      </c>
      <c r="L2" s="6" t="s">
        <v>2</v>
      </c>
      <c r="M2" s="6" t="s">
        <v>11</v>
      </c>
      <c r="N2" s="6" t="s">
        <v>12</v>
      </c>
      <c r="O2" s="13" t="s">
        <v>13</v>
      </c>
      <c r="P2" s="14" t="s">
        <v>14</v>
      </c>
      <c r="Q2" s="6" t="s">
        <v>21</v>
      </c>
      <c r="R2" s="6" t="s">
        <v>59</v>
      </c>
      <c r="S2" s="6" t="s">
        <v>60</v>
      </c>
      <c r="T2" s="6" t="s">
        <v>61</v>
      </c>
      <c r="U2" s="6" t="s">
        <v>62</v>
      </c>
      <c r="V2" s="6" t="s">
        <v>63</v>
      </c>
      <c r="W2" s="6" t="s">
        <v>193</v>
      </c>
      <c r="X2" s="6" t="s">
        <v>64</v>
      </c>
      <c r="Y2" s="6" t="s">
        <v>65</v>
      </c>
      <c r="Z2" s="6" t="s">
        <v>66</v>
      </c>
      <c r="AA2" s="6" t="s">
        <v>67</v>
      </c>
      <c r="AB2" s="6" t="s">
        <v>68</v>
      </c>
      <c r="AC2" s="6" t="s">
        <v>69</v>
      </c>
      <c r="AD2" s="6" t="s">
        <v>70</v>
      </c>
      <c r="AE2" s="6" t="s">
        <v>71</v>
      </c>
      <c r="AF2" s="6" t="s">
        <v>72</v>
      </c>
      <c r="AG2" s="6" t="s">
        <v>79</v>
      </c>
      <c r="AH2" s="6" t="s">
        <v>80</v>
      </c>
      <c r="AI2" s="6" t="s">
        <v>81</v>
      </c>
      <c r="AJ2" s="6" t="s">
        <v>82</v>
      </c>
      <c r="AK2" s="6" t="s">
        <v>83</v>
      </c>
      <c r="AL2" s="6" t="s">
        <v>84</v>
      </c>
      <c r="AM2" s="6" t="s">
        <v>86</v>
      </c>
      <c r="AN2" s="6" t="s">
        <v>88</v>
      </c>
      <c r="AO2" s="6" t="s">
        <v>87</v>
      </c>
      <c r="AP2" s="6" t="s">
        <v>92</v>
      </c>
      <c r="AQ2" s="6" t="s">
        <v>93</v>
      </c>
      <c r="AR2" s="6" t="s">
        <v>94</v>
      </c>
      <c r="AS2" s="6" t="s">
        <v>96</v>
      </c>
      <c r="AT2" s="6" t="s">
        <v>97</v>
      </c>
      <c r="AU2" s="6" t="s">
        <v>98</v>
      </c>
      <c r="AV2" s="13" t="s">
        <v>100</v>
      </c>
      <c r="AW2" s="6" t="s">
        <v>109</v>
      </c>
      <c r="AX2" s="6" t="s">
        <v>101</v>
      </c>
      <c r="AY2" s="6" t="s">
        <v>110</v>
      </c>
      <c r="AZ2" s="6" t="s">
        <v>102</v>
      </c>
      <c r="BA2" s="6" t="s">
        <v>111</v>
      </c>
      <c r="BB2" s="6" t="s">
        <v>103</v>
      </c>
      <c r="BC2" s="6" t="s">
        <v>112</v>
      </c>
      <c r="BD2" s="6" t="s">
        <v>104</v>
      </c>
      <c r="BE2" s="6" t="s">
        <v>113</v>
      </c>
      <c r="BF2" s="6" t="s">
        <v>105</v>
      </c>
      <c r="BG2" s="6" t="s">
        <v>114</v>
      </c>
      <c r="BH2" s="6" t="s">
        <v>106</v>
      </c>
      <c r="BI2" s="6" t="s">
        <v>115</v>
      </c>
      <c r="BJ2" s="6" t="s">
        <v>107</v>
      </c>
      <c r="BK2" s="6" t="s">
        <v>116</v>
      </c>
      <c r="BL2" s="6" t="s">
        <v>108</v>
      </c>
      <c r="BM2" s="14" t="s">
        <v>117</v>
      </c>
      <c r="BN2" s="6" t="s">
        <v>53</v>
      </c>
      <c r="BO2" s="6" t="s">
        <v>54</v>
      </c>
      <c r="BP2" s="6" t="s">
        <v>52</v>
      </c>
      <c r="BQ2" s="6" t="s">
        <v>25</v>
      </c>
      <c r="BR2" s="6" t="s">
        <v>24</v>
      </c>
      <c r="BS2" s="6" t="s">
        <v>242</v>
      </c>
      <c r="BT2" s="6" t="s">
        <v>243</v>
      </c>
      <c r="BU2" s="6" t="s">
        <v>244</v>
      </c>
      <c r="BV2" s="13" t="s">
        <v>128</v>
      </c>
      <c r="BW2" s="6" t="s">
        <v>129</v>
      </c>
      <c r="BX2" s="6" t="s">
        <v>130</v>
      </c>
      <c r="BY2" s="6" t="s">
        <v>131</v>
      </c>
      <c r="BZ2" s="6" t="s">
        <v>132</v>
      </c>
      <c r="CA2" s="6" t="s">
        <v>133</v>
      </c>
      <c r="CB2" s="6" t="s">
        <v>134</v>
      </c>
      <c r="CC2" s="6" t="s">
        <v>135</v>
      </c>
      <c r="CD2" s="6" t="s">
        <v>136</v>
      </c>
      <c r="CE2" s="6" t="s">
        <v>227</v>
      </c>
      <c r="CF2" s="7" t="s">
        <v>137</v>
      </c>
      <c r="CG2" s="6" t="s">
        <v>138</v>
      </c>
      <c r="CH2" s="6" t="s">
        <v>139</v>
      </c>
      <c r="CI2" s="6" t="s">
        <v>140</v>
      </c>
      <c r="CJ2" s="6" t="s">
        <v>141</v>
      </c>
      <c r="CK2" s="7" t="s">
        <v>142</v>
      </c>
      <c r="CL2" s="6" t="s">
        <v>143</v>
      </c>
      <c r="CM2" s="6" t="s">
        <v>144</v>
      </c>
      <c r="CN2" s="6" t="s">
        <v>145</v>
      </c>
      <c r="CO2" s="6" t="s">
        <v>146</v>
      </c>
      <c r="CP2" s="7" t="s">
        <v>147</v>
      </c>
      <c r="CQ2" s="6" t="s">
        <v>148</v>
      </c>
      <c r="CR2" s="6" t="s">
        <v>149</v>
      </c>
      <c r="CS2" s="6" t="s">
        <v>150</v>
      </c>
      <c r="CT2" s="6" t="s">
        <v>151</v>
      </c>
      <c r="CU2" s="7" t="s">
        <v>127</v>
      </c>
      <c r="CV2" s="6" t="s">
        <v>152</v>
      </c>
      <c r="CW2" s="6" t="s">
        <v>153</v>
      </c>
      <c r="CX2" s="6" t="s">
        <v>154</v>
      </c>
      <c r="CY2" s="6" t="s">
        <v>155</v>
      </c>
      <c r="CZ2" s="6" t="s">
        <v>125</v>
      </c>
      <c r="DA2" s="7" t="s">
        <v>156</v>
      </c>
      <c r="DB2" s="6" t="s">
        <v>157</v>
      </c>
      <c r="DC2" s="6" t="s">
        <v>158</v>
      </c>
      <c r="DD2" s="6" t="s">
        <v>159</v>
      </c>
      <c r="DE2" s="6" t="s">
        <v>160</v>
      </c>
      <c r="DF2" s="6" t="s">
        <v>126</v>
      </c>
      <c r="DG2" s="7" t="s">
        <v>161</v>
      </c>
      <c r="DH2" s="6" t="s">
        <v>162</v>
      </c>
      <c r="DI2" s="6" t="s">
        <v>163</v>
      </c>
      <c r="DJ2" s="6" t="s">
        <v>164</v>
      </c>
      <c r="DK2" s="6" t="s">
        <v>165</v>
      </c>
      <c r="DL2" s="7" t="s">
        <v>170</v>
      </c>
      <c r="DM2" s="6" t="s">
        <v>166</v>
      </c>
      <c r="DN2" s="6" t="s">
        <v>167</v>
      </c>
      <c r="DO2" s="6" t="s">
        <v>168</v>
      </c>
      <c r="DP2" s="6" t="s">
        <v>169</v>
      </c>
      <c r="DQ2" s="14" t="s">
        <v>171</v>
      </c>
      <c r="DR2" s="6" t="s">
        <v>172</v>
      </c>
    </row>
    <row r="3" spans="1:122" s="1" customFormat="1" ht="16.5" thickTop="1" x14ac:dyDescent="0.25">
      <c r="A3" t="s">
        <v>55</v>
      </c>
      <c r="B3" t="s">
        <v>46</v>
      </c>
      <c r="C3" t="s">
        <v>15</v>
      </c>
      <c r="D3">
        <v>1</v>
      </c>
      <c r="E3" t="s">
        <v>191</v>
      </c>
      <c r="F3" t="str">
        <f t="shared" ref="F3" si="0">CONCATENATE(B3,"-",C3,"-",D3,E3)</f>
        <v>ABLA-H-1C</v>
      </c>
      <c r="G3" s="15">
        <v>2741</v>
      </c>
      <c r="H3" s="1">
        <f>G3/100000 +48.6</f>
        <v>48.627410000000005</v>
      </c>
      <c r="I3" s="1">
        <v>3385</v>
      </c>
      <c r="J3" s="1">
        <f>I3/100000 +113.8</f>
        <v>113.83385</v>
      </c>
      <c r="K3" s="1">
        <v>55</v>
      </c>
      <c r="L3" s="1">
        <f>2200+K3</f>
        <v>2255</v>
      </c>
      <c r="M3" s="1">
        <v>50.2</v>
      </c>
      <c r="N3" s="3">
        <v>230</v>
      </c>
      <c r="O3" s="15">
        <v>17.2</v>
      </c>
      <c r="P3" s="16">
        <v>0.8</v>
      </c>
      <c r="Q3" s="3">
        <v>5</v>
      </c>
      <c r="R3" s="3">
        <v>19</v>
      </c>
      <c r="S3" s="3">
        <v>0</v>
      </c>
      <c r="T3" s="3">
        <v>2</v>
      </c>
      <c r="U3" s="3">
        <v>0</v>
      </c>
      <c r="V3" s="3">
        <v>0</v>
      </c>
      <c r="W3" s="3">
        <v>0</v>
      </c>
      <c r="X3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8">
        <v>0</v>
      </c>
      <c r="AP3" s="3">
        <v>0</v>
      </c>
      <c r="AQ3" s="1">
        <v>0</v>
      </c>
      <c r="AR3">
        <v>0</v>
      </c>
      <c r="AS3">
        <v>0</v>
      </c>
      <c r="AT3">
        <v>0</v>
      </c>
      <c r="AU3">
        <v>0</v>
      </c>
      <c r="AV3" s="15">
        <v>16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16">
        <v>0</v>
      </c>
      <c r="BN3" s="3">
        <v>1.2</v>
      </c>
      <c r="BO3" s="3">
        <v>78.599999999999994</v>
      </c>
      <c r="BP3" s="3">
        <v>-15.9</v>
      </c>
      <c r="BQ3" s="3">
        <v>6</v>
      </c>
      <c r="BR3" s="3">
        <v>4</v>
      </c>
      <c r="BS3" t="s">
        <v>194</v>
      </c>
      <c r="BT3"/>
      <c r="BU3"/>
      <c r="BV3" s="15">
        <v>13</v>
      </c>
      <c r="BW3" s="3">
        <v>10</v>
      </c>
      <c r="BX3" s="3">
        <v>8</v>
      </c>
      <c r="BY3" s="3">
        <v>8</v>
      </c>
      <c r="BZ3" s="2" t="s">
        <v>194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2" t="s">
        <v>194</v>
      </c>
      <c r="CG3" s="3">
        <v>0</v>
      </c>
      <c r="CH3" s="3">
        <v>0</v>
      </c>
      <c r="CI3" s="3">
        <v>0</v>
      </c>
      <c r="CJ3" s="3">
        <v>0</v>
      </c>
      <c r="CK3" s="2" t="s">
        <v>194</v>
      </c>
      <c r="CL3" s="3">
        <v>0</v>
      </c>
      <c r="CM3" s="3">
        <v>0</v>
      </c>
      <c r="CN3" s="3">
        <v>0</v>
      </c>
      <c r="CO3" s="3">
        <v>0</v>
      </c>
      <c r="CP3" s="2" t="s">
        <v>194</v>
      </c>
      <c r="CQ3" s="3">
        <v>0</v>
      </c>
      <c r="CR3" s="3">
        <v>0</v>
      </c>
      <c r="CS3" s="3">
        <v>0</v>
      </c>
      <c r="CT3" s="3">
        <v>0</v>
      </c>
      <c r="CU3" s="2" t="s">
        <v>194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2" t="s">
        <v>194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2" t="s">
        <v>194</v>
      </c>
      <c r="DH3" s="3">
        <v>0</v>
      </c>
      <c r="DI3" s="3">
        <v>0</v>
      </c>
      <c r="DJ3" s="3">
        <v>0</v>
      </c>
      <c r="DK3" s="3">
        <v>0</v>
      </c>
      <c r="DL3" s="2" t="s">
        <v>194</v>
      </c>
      <c r="DM3" s="3">
        <v>0</v>
      </c>
      <c r="DN3" s="3">
        <v>0</v>
      </c>
      <c r="DO3" s="3">
        <v>0</v>
      </c>
      <c r="DP3" s="3">
        <v>0</v>
      </c>
      <c r="DQ3" s="16" t="s">
        <v>194</v>
      </c>
    </row>
    <row r="4" spans="1:122" x14ac:dyDescent="0.25">
      <c r="A4" t="s">
        <v>55</v>
      </c>
      <c r="B4" t="s">
        <v>46</v>
      </c>
      <c r="C4" t="s">
        <v>15</v>
      </c>
      <c r="D4">
        <v>1</v>
      </c>
      <c r="E4" t="s">
        <v>192</v>
      </c>
      <c r="F4" t="str">
        <f t="shared" ref="F4:F52" si="1">CONCATENATE(B4,"-",C4,"-",D4,E4)</f>
        <v>ABLA-H-1N</v>
      </c>
      <c r="G4" s="15">
        <v>2751</v>
      </c>
      <c r="H4" s="1">
        <f t="shared" ref="H4:H47" si="2">G4/100000 +48.6</f>
        <v>48.627510000000001</v>
      </c>
      <c r="I4" s="1">
        <v>3385</v>
      </c>
      <c r="J4" s="1">
        <f t="shared" ref="J4:J52" si="3">I4/100000 +113.8</f>
        <v>113.83385</v>
      </c>
      <c r="K4" s="1">
        <v>59</v>
      </c>
      <c r="L4" s="1">
        <f t="shared" ref="L4:L18" si="4">2200+K4</f>
        <v>2259</v>
      </c>
      <c r="M4" s="1">
        <v>44.7</v>
      </c>
      <c r="N4" s="3">
        <v>240</v>
      </c>
      <c r="O4" s="15">
        <v>16.8</v>
      </c>
      <c r="P4" s="16">
        <v>0.7</v>
      </c>
      <c r="Q4" s="3">
        <v>5</v>
      </c>
      <c r="R4" s="3">
        <v>15</v>
      </c>
      <c r="S4" s="3">
        <v>0</v>
      </c>
      <c r="T4" s="3">
        <v>1</v>
      </c>
      <c r="U4" s="3">
        <v>0</v>
      </c>
      <c r="V4" s="3">
        <v>0</v>
      </c>
      <c r="W4" s="3">
        <v>0</v>
      </c>
      <c r="X4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3">
        <v>0</v>
      </c>
      <c r="AQ4" s="1">
        <v>0</v>
      </c>
      <c r="AR4">
        <v>0</v>
      </c>
      <c r="AS4">
        <v>0</v>
      </c>
      <c r="AT4">
        <v>0</v>
      </c>
      <c r="AU4">
        <v>0</v>
      </c>
      <c r="AV4" s="15">
        <v>12</v>
      </c>
      <c r="AW4" s="3">
        <v>1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16">
        <v>0</v>
      </c>
      <c r="BN4">
        <v>-18.899999999999999</v>
      </c>
      <c r="BO4">
        <v>59.3</v>
      </c>
      <c r="BP4">
        <v>-18.899999999999999</v>
      </c>
      <c r="BQ4">
        <v>6</v>
      </c>
      <c r="BR4">
        <v>0</v>
      </c>
      <c r="BS4" t="s">
        <v>194</v>
      </c>
      <c r="BV4" s="15">
        <v>6</v>
      </c>
      <c r="BW4" s="3">
        <v>25</v>
      </c>
      <c r="BX4" s="3">
        <v>11</v>
      </c>
      <c r="BY4" s="3">
        <v>8</v>
      </c>
      <c r="BZ4" s="2" t="s">
        <v>194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2" t="s">
        <v>194</v>
      </c>
      <c r="CG4" s="3">
        <v>0</v>
      </c>
      <c r="CH4" s="3">
        <v>0</v>
      </c>
      <c r="CI4" s="3">
        <v>0</v>
      </c>
      <c r="CJ4" s="3">
        <v>0</v>
      </c>
      <c r="CK4" s="2" t="s">
        <v>194</v>
      </c>
      <c r="CL4" s="3">
        <v>0</v>
      </c>
      <c r="CM4" s="3">
        <v>0</v>
      </c>
      <c r="CN4" s="3">
        <v>0</v>
      </c>
      <c r="CO4" s="3">
        <v>0</v>
      </c>
      <c r="CP4" s="2" t="s">
        <v>194</v>
      </c>
      <c r="CQ4" s="3">
        <v>0</v>
      </c>
      <c r="CR4" s="3">
        <v>0</v>
      </c>
      <c r="CS4" s="3">
        <v>0</v>
      </c>
      <c r="CT4" s="3">
        <v>0</v>
      </c>
      <c r="CU4" s="2" t="s">
        <v>194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2" t="s">
        <v>194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2" t="s">
        <v>194</v>
      </c>
      <c r="DH4" s="3">
        <v>0</v>
      </c>
      <c r="DI4" s="3">
        <v>0</v>
      </c>
      <c r="DJ4" s="3">
        <v>0</v>
      </c>
      <c r="DK4" s="3">
        <v>0</v>
      </c>
      <c r="DL4" s="2" t="s">
        <v>194</v>
      </c>
      <c r="DM4" s="3">
        <v>0</v>
      </c>
      <c r="DN4" s="3">
        <v>0</v>
      </c>
      <c r="DO4" s="3">
        <v>0</v>
      </c>
      <c r="DP4" s="3">
        <v>0</v>
      </c>
      <c r="DQ4" s="16" t="s">
        <v>194</v>
      </c>
    </row>
    <row r="5" spans="1:122" x14ac:dyDescent="0.25">
      <c r="A5" t="s">
        <v>55</v>
      </c>
      <c r="B5" t="s">
        <v>46</v>
      </c>
      <c r="C5" t="s">
        <v>15</v>
      </c>
      <c r="D5">
        <v>2</v>
      </c>
      <c r="E5" t="s">
        <v>191</v>
      </c>
      <c r="F5" t="str">
        <f t="shared" si="1"/>
        <v>ABLA-H-2C</v>
      </c>
      <c r="G5" s="15">
        <v>2709</v>
      </c>
      <c r="H5" s="1">
        <f t="shared" si="2"/>
        <v>48.627090000000003</v>
      </c>
      <c r="I5" s="1">
        <v>3396</v>
      </c>
      <c r="J5" s="1">
        <f t="shared" si="3"/>
        <v>113.83395999999999</v>
      </c>
      <c r="K5" s="1">
        <v>49</v>
      </c>
      <c r="L5" s="1">
        <f t="shared" si="4"/>
        <v>2249</v>
      </c>
      <c r="M5" s="1">
        <v>53.3</v>
      </c>
      <c r="N5" s="3">
        <v>240</v>
      </c>
      <c r="O5" s="15">
        <v>22.7</v>
      </c>
      <c r="P5" s="16">
        <v>1</v>
      </c>
      <c r="Q5" s="3">
        <v>10</v>
      </c>
      <c r="R5" s="3">
        <v>16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3">
        <v>0</v>
      </c>
      <c r="AQ5" s="1">
        <v>0</v>
      </c>
      <c r="AR5">
        <v>0</v>
      </c>
      <c r="AS5">
        <v>0</v>
      </c>
      <c r="AT5">
        <v>0</v>
      </c>
      <c r="AU5">
        <v>0</v>
      </c>
      <c r="AV5" s="15">
        <v>16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16">
        <v>0</v>
      </c>
      <c r="BN5">
        <v>-9.4</v>
      </c>
      <c r="BO5">
        <v>64.5</v>
      </c>
      <c r="BP5">
        <v>-27.9</v>
      </c>
      <c r="BQ5">
        <v>7.5</v>
      </c>
      <c r="BR5">
        <v>3</v>
      </c>
      <c r="BS5" t="s">
        <v>194</v>
      </c>
      <c r="BV5" s="15">
        <v>14</v>
      </c>
      <c r="BW5" s="3">
        <v>36</v>
      </c>
      <c r="BX5" s="3">
        <v>14</v>
      </c>
      <c r="BY5" s="3">
        <v>16</v>
      </c>
      <c r="BZ5" s="2" t="s">
        <v>194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2" t="s">
        <v>194</v>
      </c>
      <c r="CG5" s="3">
        <v>0</v>
      </c>
      <c r="CH5" s="3">
        <v>0</v>
      </c>
      <c r="CI5" s="3">
        <v>0</v>
      </c>
      <c r="CJ5" s="3">
        <v>0</v>
      </c>
      <c r="CK5" s="2" t="s">
        <v>194</v>
      </c>
      <c r="CL5" s="3">
        <v>0</v>
      </c>
      <c r="CM5" s="3">
        <v>0</v>
      </c>
      <c r="CN5" s="3">
        <v>0</v>
      </c>
      <c r="CO5" s="3">
        <v>0</v>
      </c>
      <c r="CP5" s="2" t="s">
        <v>194</v>
      </c>
      <c r="CQ5" s="3">
        <v>0</v>
      </c>
      <c r="CR5" s="3">
        <v>0</v>
      </c>
      <c r="CS5" s="3">
        <v>0</v>
      </c>
      <c r="CT5" s="3">
        <v>0</v>
      </c>
      <c r="CU5" s="2" t="s">
        <v>194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2" t="s">
        <v>194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2" t="s">
        <v>194</v>
      </c>
      <c r="DH5" s="3">
        <v>0</v>
      </c>
      <c r="DI5" s="3">
        <v>0</v>
      </c>
      <c r="DJ5" s="3">
        <v>0</v>
      </c>
      <c r="DK5" s="3">
        <v>0</v>
      </c>
      <c r="DL5" s="2" t="s">
        <v>194</v>
      </c>
      <c r="DM5" s="3">
        <v>0</v>
      </c>
      <c r="DN5" s="3">
        <v>0</v>
      </c>
      <c r="DO5" s="3">
        <v>0</v>
      </c>
      <c r="DP5" s="3">
        <v>0</v>
      </c>
      <c r="DQ5" s="16" t="s">
        <v>194</v>
      </c>
    </row>
    <row r="6" spans="1:122" x14ac:dyDescent="0.25">
      <c r="A6" t="s">
        <v>55</v>
      </c>
      <c r="B6" t="s">
        <v>46</v>
      </c>
      <c r="C6" t="s">
        <v>15</v>
      </c>
      <c r="D6">
        <v>2</v>
      </c>
      <c r="E6" t="s">
        <v>192</v>
      </c>
      <c r="F6" t="str">
        <f t="shared" si="1"/>
        <v>ABLA-H-2N</v>
      </c>
      <c r="G6" s="15">
        <v>2699</v>
      </c>
      <c r="H6" s="1">
        <f t="shared" si="2"/>
        <v>48.626989999999999</v>
      </c>
      <c r="I6" s="3">
        <v>3408</v>
      </c>
      <c r="J6" s="1">
        <f t="shared" si="3"/>
        <v>113.83408</v>
      </c>
      <c r="K6" s="3">
        <v>38</v>
      </c>
      <c r="L6" s="1">
        <f t="shared" si="4"/>
        <v>2238</v>
      </c>
      <c r="M6" s="1">
        <v>52.4</v>
      </c>
      <c r="N6" s="3">
        <v>250</v>
      </c>
      <c r="O6" s="15">
        <v>20.6</v>
      </c>
      <c r="P6" s="16">
        <v>1</v>
      </c>
      <c r="Q6" s="3">
        <v>10</v>
      </c>
      <c r="R6" s="3">
        <v>10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3">
        <v>0</v>
      </c>
      <c r="AQ6" s="1">
        <v>0</v>
      </c>
      <c r="AR6">
        <v>0</v>
      </c>
      <c r="AS6">
        <v>0</v>
      </c>
      <c r="AT6">
        <v>0</v>
      </c>
      <c r="AU6">
        <v>0</v>
      </c>
      <c r="AV6" s="15">
        <v>9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16">
        <v>0</v>
      </c>
      <c r="BN6">
        <v>-23.9</v>
      </c>
      <c r="BO6">
        <v>119</v>
      </c>
      <c r="BP6" s="3">
        <v>-25.8</v>
      </c>
      <c r="BQ6" s="3">
        <v>5</v>
      </c>
      <c r="BR6" s="3">
        <v>1</v>
      </c>
      <c r="BS6" t="s">
        <v>194</v>
      </c>
      <c r="BV6" s="15">
        <v>11</v>
      </c>
      <c r="BW6" s="3">
        <v>25</v>
      </c>
      <c r="BX6" s="3">
        <v>8</v>
      </c>
      <c r="BY6" s="3">
        <v>7</v>
      </c>
      <c r="BZ6" s="2" t="s">
        <v>194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2" t="s">
        <v>194</v>
      </c>
      <c r="CG6" s="3">
        <v>0</v>
      </c>
      <c r="CH6" s="3">
        <v>0</v>
      </c>
      <c r="CI6" s="3">
        <v>0</v>
      </c>
      <c r="CJ6" s="3">
        <v>0</v>
      </c>
      <c r="CK6" s="2" t="s">
        <v>194</v>
      </c>
      <c r="CL6" s="3">
        <v>0</v>
      </c>
      <c r="CM6" s="3">
        <v>0</v>
      </c>
      <c r="CN6" s="3">
        <v>0</v>
      </c>
      <c r="CO6" s="3">
        <v>0</v>
      </c>
      <c r="CP6" s="2" t="s">
        <v>194</v>
      </c>
      <c r="CQ6" s="3">
        <v>0</v>
      </c>
      <c r="CR6" s="3">
        <v>0</v>
      </c>
      <c r="CS6" s="3">
        <v>0</v>
      </c>
      <c r="CT6" s="3">
        <v>0</v>
      </c>
      <c r="CU6" s="2" t="s">
        <v>194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2" t="s">
        <v>194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2" t="s">
        <v>194</v>
      </c>
      <c r="DH6" s="3">
        <v>0</v>
      </c>
      <c r="DI6" s="3">
        <v>0</v>
      </c>
      <c r="DJ6" s="3">
        <v>0</v>
      </c>
      <c r="DK6" s="3">
        <v>0</v>
      </c>
      <c r="DL6" s="2" t="s">
        <v>194</v>
      </c>
      <c r="DM6" s="3">
        <v>0</v>
      </c>
      <c r="DN6" s="3">
        <v>1</v>
      </c>
      <c r="DO6" s="3">
        <v>0</v>
      </c>
      <c r="DP6" s="3">
        <v>1</v>
      </c>
      <c r="DQ6" s="16" t="s">
        <v>194</v>
      </c>
    </row>
    <row r="7" spans="1:122" x14ac:dyDescent="0.25">
      <c r="A7" t="s">
        <v>55</v>
      </c>
      <c r="B7" t="s">
        <v>46</v>
      </c>
      <c r="C7" t="s">
        <v>15</v>
      </c>
      <c r="D7">
        <v>3</v>
      </c>
      <c r="E7" t="s">
        <v>192</v>
      </c>
      <c r="F7" t="str">
        <f t="shared" si="1"/>
        <v>ABLA-H-3N</v>
      </c>
      <c r="G7" s="15">
        <v>2894</v>
      </c>
      <c r="H7" s="1">
        <f t="shared" si="2"/>
        <v>48.62894</v>
      </c>
      <c r="I7" s="3">
        <v>3430</v>
      </c>
      <c r="J7" s="1">
        <f t="shared" si="3"/>
        <v>113.8343</v>
      </c>
      <c r="K7" s="3">
        <v>66</v>
      </c>
      <c r="L7" s="1">
        <f t="shared" si="4"/>
        <v>2266</v>
      </c>
      <c r="M7" s="1">
        <v>44.9</v>
      </c>
      <c r="N7" s="3">
        <v>260</v>
      </c>
      <c r="O7" s="15">
        <v>19.5</v>
      </c>
      <c r="P7" s="16">
        <v>0.8</v>
      </c>
      <c r="Q7" s="3">
        <v>5</v>
      </c>
      <c r="R7" s="3">
        <v>9</v>
      </c>
      <c r="S7" s="3">
        <v>0</v>
      </c>
      <c r="T7" s="3">
        <v>1</v>
      </c>
      <c r="U7" s="3">
        <v>0</v>
      </c>
      <c r="V7" s="3">
        <v>0</v>
      </c>
      <c r="W7" s="3">
        <v>0</v>
      </c>
      <c r="X7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3">
        <v>0</v>
      </c>
      <c r="AQ7" s="1">
        <v>0</v>
      </c>
      <c r="AR7">
        <v>0</v>
      </c>
      <c r="AS7">
        <v>0</v>
      </c>
      <c r="AT7">
        <v>0</v>
      </c>
      <c r="AU7">
        <v>0</v>
      </c>
      <c r="AV7" s="15">
        <v>11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16">
        <v>0</v>
      </c>
      <c r="BN7" s="3">
        <v>5.5</v>
      </c>
      <c r="BO7" s="3">
        <v>29</v>
      </c>
      <c r="BP7" s="3">
        <v>-1.2</v>
      </c>
      <c r="BQ7" s="3">
        <v>13</v>
      </c>
      <c r="BR7" s="3">
        <v>1</v>
      </c>
      <c r="BS7" s="3">
        <v>0.9</v>
      </c>
      <c r="BT7" s="3"/>
      <c r="BV7" s="15">
        <v>17</v>
      </c>
      <c r="BW7" s="3">
        <v>22</v>
      </c>
      <c r="BX7" s="3">
        <v>14</v>
      </c>
      <c r="BY7" s="3">
        <v>8</v>
      </c>
      <c r="BZ7" s="2" t="s">
        <v>195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2" t="s">
        <v>194</v>
      </c>
      <c r="CG7" s="3">
        <v>0</v>
      </c>
      <c r="CH7" s="3">
        <v>0</v>
      </c>
      <c r="CI7" s="3">
        <v>0</v>
      </c>
      <c r="CJ7" s="3">
        <v>0</v>
      </c>
      <c r="CK7" s="2" t="s">
        <v>194</v>
      </c>
      <c r="CL7" s="3">
        <v>0</v>
      </c>
      <c r="CM7" s="3">
        <v>0</v>
      </c>
      <c r="CN7" s="3">
        <v>0</v>
      </c>
      <c r="CO7" s="3">
        <v>0</v>
      </c>
      <c r="CP7" s="2" t="s">
        <v>194</v>
      </c>
      <c r="CQ7" s="3">
        <v>0</v>
      </c>
      <c r="CR7" s="3">
        <v>0</v>
      </c>
      <c r="CS7" s="3">
        <v>0</v>
      </c>
      <c r="CT7" s="3">
        <v>0</v>
      </c>
      <c r="CU7" s="2" t="s">
        <v>194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2" t="s">
        <v>194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2" t="s">
        <v>194</v>
      </c>
      <c r="DH7" s="3">
        <v>0</v>
      </c>
      <c r="DI7" s="3">
        <v>0</v>
      </c>
      <c r="DJ7" s="3">
        <v>0</v>
      </c>
      <c r="DK7" s="3">
        <v>0</v>
      </c>
      <c r="DL7" s="2" t="s">
        <v>194</v>
      </c>
      <c r="DM7" s="3">
        <v>0</v>
      </c>
      <c r="DN7" s="3">
        <v>0</v>
      </c>
      <c r="DO7" s="3">
        <v>0</v>
      </c>
      <c r="DP7" s="3">
        <v>0</v>
      </c>
      <c r="DQ7" s="16" t="s">
        <v>194</v>
      </c>
    </row>
    <row r="8" spans="1:122" x14ac:dyDescent="0.25">
      <c r="A8" t="s">
        <v>55</v>
      </c>
      <c r="B8" t="s">
        <v>46</v>
      </c>
      <c r="C8" t="s">
        <v>15</v>
      </c>
      <c r="D8">
        <v>3</v>
      </c>
      <c r="E8" t="s">
        <v>191</v>
      </c>
      <c r="F8" t="str">
        <f t="shared" si="1"/>
        <v>ABLA-H-3C</v>
      </c>
      <c r="G8" s="15">
        <v>2897</v>
      </c>
      <c r="H8" s="1">
        <f t="shared" si="2"/>
        <v>48.628970000000002</v>
      </c>
      <c r="I8" s="3">
        <v>3404</v>
      </c>
      <c r="J8" s="1">
        <f t="shared" si="3"/>
        <v>113.83404</v>
      </c>
      <c r="K8" s="3">
        <v>72</v>
      </c>
      <c r="L8" s="1">
        <f t="shared" si="4"/>
        <v>2272</v>
      </c>
      <c r="M8" s="1">
        <v>56.7</v>
      </c>
      <c r="N8" s="3">
        <v>240</v>
      </c>
      <c r="O8" s="15">
        <v>19.600000000000001</v>
      </c>
      <c r="P8" s="16">
        <v>1.1000000000000001</v>
      </c>
      <c r="Q8" s="3">
        <v>5</v>
      </c>
      <c r="R8" s="3">
        <v>13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3">
        <v>0</v>
      </c>
      <c r="AQ8" s="1">
        <v>0</v>
      </c>
      <c r="AR8">
        <v>0</v>
      </c>
      <c r="AS8">
        <v>0</v>
      </c>
      <c r="AT8">
        <v>0</v>
      </c>
      <c r="AU8">
        <v>0</v>
      </c>
      <c r="AV8" s="15">
        <v>10</v>
      </c>
      <c r="AW8" s="3">
        <v>1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16">
        <v>0</v>
      </c>
      <c r="BN8" s="3">
        <v>15</v>
      </c>
      <c r="BO8" s="3">
        <v>35.700000000000003</v>
      </c>
      <c r="BP8" s="3">
        <v>0.2</v>
      </c>
      <c r="BQ8" s="3">
        <v>14</v>
      </c>
      <c r="BR8" s="3">
        <v>4</v>
      </c>
      <c r="BS8" s="3">
        <v>0.8</v>
      </c>
      <c r="BT8" s="3"/>
      <c r="BV8" s="15">
        <v>14</v>
      </c>
      <c r="BW8" s="3">
        <v>30</v>
      </c>
      <c r="BX8" s="3">
        <v>17</v>
      </c>
      <c r="BY8" s="3">
        <v>9</v>
      </c>
      <c r="BZ8" s="2" t="s">
        <v>194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2" t="s">
        <v>194</v>
      </c>
      <c r="CG8" s="3">
        <v>0</v>
      </c>
      <c r="CH8" s="3">
        <v>0</v>
      </c>
      <c r="CI8" s="3">
        <v>0</v>
      </c>
      <c r="CJ8" s="3">
        <v>0</v>
      </c>
      <c r="CK8" s="2" t="s">
        <v>194</v>
      </c>
      <c r="CL8" s="3">
        <v>0</v>
      </c>
      <c r="CM8" s="3">
        <v>0</v>
      </c>
      <c r="CN8" s="3">
        <v>0</v>
      </c>
      <c r="CO8" s="3">
        <v>0</v>
      </c>
      <c r="CP8" s="2" t="s">
        <v>194</v>
      </c>
      <c r="CQ8" s="3">
        <v>0</v>
      </c>
      <c r="CR8" s="3">
        <v>0</v>
      </c>
      <c r="CS8" s="3">
        <v>0</v>
      </c>
      <c r="CT8" s="3">
        <v>0</v>
      </c>
      <c r="CU8" s="2" t="s">
        <v>194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2" t="s">
        <v>194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2" t="s">
        <v>194</v>
      </c>
      <c r="DH8" s="3">
        <v>0</v>
      </c>
      <c r="DI8" s="3">
        <v>0</v>
      </c>
      <c r="DJ8" s="3">
        <v>0</v>
      </c>
      <c r="DK8" s="3">
        <v>0</v>
      </c>
      <c r="DL8" s="2" t="s">
        <v>194</v>
      </c>
      <c r="DM8" s="3">
        <v>0</v>
      </c>
      <c r="DN8" s="3">
        <v>0</v>
      </c>
      <c r="DO8" s="3">
        <v>0</v>
      </c>
      <c r="DP8" s="3">
        <v>0</v>
      </c>
      <c r="DQ8" s="16" t="s">
        <v>194</v>
      </c>
    </row>
    <row r="9" spans="1:122" x14ac:dyDescent="0.25">
      <c r="A9" t="s">
        <v>55</v>
      </c>
      <c r="B9" t="s">
        <v>46</v>
      </c>
      <c r="C9" t="s">
        <v>15</v>
      </c>
      <c r="D9">
        <v>4</v>
      </c>
      <c r="E9" t="s">
        <v>191</v>
      </c>
      <c r="F9" t="str">
        <f t="shared" si="1"/>
        <v>ABLA-H-4C</v>
      </c>
      <c r="G9" s="15">
        <v>2841</v>
      </c>
      <c r="H9" s="1">
        <f t="shared" si="2"/>
        <v>48.628410000000002</v>
      </c>
      <c r="I9" s="3">
        <v>3382</v>
      </c>
      <c r="J9" s="1">
        <f t="shared" si="3"/>
        <v>113.83382</v>
      </c>
      <c r="K9" s="3">
        <v>69</v>
      </c>
      <c r="L9" s="1">
        <f t="shared" si="4"/>
        <v>2269</v>
      </c>
      <c r="M9" s="1">
        <v>41.1</v>
      </c>
      <c r="N9" s="3">
        <v>230</v>
      </c>
      <c r="O9" s="15">
        <v>19.7</v>
      </c>
      <c r="P9" s="16">
        <v>0.5</v>
      </c>
      <c r="Q9" s="3">
        <v>5</v>
      </c>
      <c r="R9" s="3">
        <v>11</v>
      </c>
      <c r="S9" s="3">
        <v>1</v>
      </c>
      <c r="T9" s="3">
        <v>1</v>
      </c>
      <c r="U9" s="3">
        <v>0</v>
      </c>
      <c r="V9" s="3">
        <v>0</v>
      </c>
      <c r="W9" s="3">
        <v>0</v>
      </c>
      <c r="X9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3">
        <v>2</v>
      </c>
      <c r="AQ9" s="1">
        <v>0</v>
      </c>
      <c r="AR9">
        <v>1</v>
      </c>
      <c r="AS9">
        <v>0</v>
      </c>
      <c r="AT9">
        <v>0</v>
      </c>
      <c r="AU9">
        <v>0</v>
      </c>
      <c r="AV9" s="15">
        <v>12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2</v>
      </c>
      <c r="BM9" s="16">
        <v>0</v>
      </c>
      <c r="BN9" s="3">
        <v>0.1</v>
      </c>
      <c r="BO9" s="3">
        <v>25.8</v>
      </c>
      <c r="BP9" s="3">
        <v>-13</v>
      </c>
      <c r="BQ9" s="3">
        <v>14</v>
      </c>
      <c r="BR9" s="3">
        <v>2</v>
      </c>
      <c r="BS9" s="3">
        <v>1</v>
      </c>
      <c r="BT9" s="3"/>
      <c r="BV9" s="15">
        <v>6</v>
      </c>
      <c r="BW9" s="3">
        <v>3</v>
      </c>
      <c r="BX9" s="3">
        <v>13</v>
      </c>
      <c r="BY9" s="3">
        <v>5</v>
      </c>
      <c r="BZ9" s="2" t="s">
        <v>194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2" t="s">
        <v>194</v>
      </c>
      <c r="CG9" s="3">
        <v>0</v>
      </c>
      <c r="CH9" s="3">
        <v>0</v>
      </c>
      <c r="CI9" s="3">
        <v>0</v>
      </c>
      <c r="CJ9" s="3">
        <v>0</v>
      </c>
      <c r="CK9" s="2" t="s">
        <v>194</v>
      </c>
      <c r="CL9" s="3">
        <v>0</v>
      </c>
      <c r="CM9" s="3">
        <v>0</v>
      </c>
      <c r="CN9" s="3">
        <v>0</v>
      </c>
      <c r="CO9" s="3">
        <v>0</v>
      </c>
      <c r="CP9" s="2" t="s">
        <v>194</v>
      </c>
      <c r="CQ9" s="3">
        <v>0</v>
      </c>
      <c r="CR9" s="3">
        <v>0</v>
      </c>
      <c r="CS9" s="3">
        <v>0</v>
      </c>
      <c r="CT9" s="3">
        <v>0</v>
      </c>
      <c r="CU9" s="2" t="s">
        <v>194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2" t="s">
        <v>194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2" t="s">
        <v>194</v>
      </c>
      <c r="DH9" s="3">
        <v>0</v>
      </c>
      <c r="DI9" s="3">
        <v>0</v>
      </c>
      <c r="DJ9" s="3">
        <v>0</v>
      </c>
      <c r="DK9" s="3">
        <v>0</v>
      </c>
      <c r="DL9" s="2" t="s">
        <v>194</v>
      </c>
      <c r="DM9" s="3">
        <v>0</v>
      </c>
      <c r="DN9" s="3">
        <v>0</v>
      </c>
      <c r="DO9" s="3">
        <v>0</v>
      </c>
      <c r="DP9" s="3">
        <v>1</v>
      </c>
      <c r="DQ9" s="16" t="s">
        <v>194</v>
      </c>
    </row>
    <row r="10" spans="1:122" x14ac:dyDescent="0.25">
      <c r="A10" t="s">
        <v>55</v>
      </c>
      <c r="B10" t="s">
        <v>46</v>
      </c>
      <c r="C10" t="s">
        <v>15</v>
      </c>
      <c r="D10">
        <v>4</v>
      </c>
      <c r="E10" t="s">
        <v>192</v>
      </c>
      <c r="F10" t="str">
        <f t="shared" si="1"/>
        <v>ABLA-H-4N</v>
      </c>
      <c r="G10" s="15">
        <v>2834</v>
      </c>
      <c r="H10" s="1">
        <f t="shared" si="2"/>
        <v>48.628340000000001</v>
      </c>
      <c r="I10" s="3">
        <v>3387</v>
      </c>
      <c r="J10" s="1">
        <f t="shared" si="3"/>
        <v>113.83386999999999</v>
      </c>
      <c r="K10" s="3">
        <v>66</v>
      </c>
      <c r="L10" s="1">
        <f t="shared" si="4"/>
        <v>2266</v>
      </c>
      <c r="M10" s="1">
        <v>50.3</v>
      </c>
      <c r="N10" s="3">
        <v>220</v>
      </c>
      <c r="O10" s="15">
        <v>19.8</v>
      </c>
      <c r="P10" s="16">
        <v>0.6</v>
      </c>
      <c r="Q10" s="3">
        <v>5</v>
      </c>
      <c r="R10" s="3">
        <v>8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3">
        <v>4</v>
      </c>
      <c r="AQ10" s="1">
        <v>0</v>
      </c>
      <c r="AR10">
        <v>0</v>
      </c>
      <c r="AS10">
        <v>0</v>
      </c>
      <c r="AT10">
        <v>0</v>
      </c>
      <c r="AU10">
        <v>0</v>
      </c>
      <c r="AV10" s="15">
        <v>4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1</v>
      </c>
      <c r="BM10" s="16">
        <v>0</v>
      </c>
      <c r="BN10" s="3">
        <v>-7.9</v>
      </c>
      <c r="BO10" s="3">
        <v>23.3</v>
      </c>
      <c r="BP10" s="3">
        <v>-7.9</v>
      </c>
      <c r="BQ10" s="3">
        <v>14</v>
      </c>
      <c r="BR10" s="3">
        <v>0</v>
      </c>
      <c r="BS10" s="3">
        <v>1</v>
      </c>
      <c r="BT10" s="3"/>
      <c r="BV10" s="15">
        <v>4</v>
      </c>
      <c r="BW10" s="3">
        <v>16</v>
      </c>
      <c r="BX10" s="3">
        <v>6</v>
      </c>
      <c r="BY10" s="3">
        <v>2</v>
      </c>
      <c r="BZ10" s="2" t="s">
        <v>194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2" t="s">
        <v>194</v>
      </c>
      <c r="CG10" s="3">
        <v>0</v>
      </c>
      <c r="CH10" s="3">
        <v>0</v>
      </c>
      <c r="CI10" s="3">
        <v>0</v>
      </c>
      <c r="CJ10" s="3">
        <v>0</v>
      </c>
      <c r="CK10" s="2" t="s">
        <v>194</v>
      </c>
      <c r="CL10" s="3">
        <v>0</v>
      </c>
      <c r="CM10" s="3">
        <v>0</v>
      </c>
      <c r="CN10" s="3">
        <v>0</v>
      </c>
      <c r="CO10" s="3">
        <v>0</v>
      </c>
      <c r="CP10" s="2" t="s">
        <v>194</v>
      </c>
      <c r="CQ10" s="3">
        <v>0</v>
      </c>
      <c r="CR10" s="3">
        <v>0</v>
      </c>
      <c r="CS10" s="3">
        <v>0</v>
      </c>
      <c r="CT10" s="3">
        <v>0</v>
      </c>
      <c r="CU10" s="2" t="s">
        <v>194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2" t="s">
        <v>194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2" t="s">
        <v>194</v>
      </c>
      <c r="DH10" s="3">
        <v>0</v>
      </c>
      <c r="DI10" s="3">
        <v>0</v>
      </c>
      <c r="DJ10" s="3">
        <v>0</v>
      </c>
      <c r="DK10" s="3">
        <v>0</v>
      </c>
      <c r="DL10" s="2" t="s">
        <v>194</v>
      </c>
      <c r="DM10" s="3">
        <v>0</v>
      </c>
      <c r="DN10" s="3">
        <v>1</v>
      </c>
      <c r="DO10" s="3">
        <v>0</v>
      </c>
      <c r="DP10" s="3">
        <v>0</v>
      </c>
      <c r="DQ10" s="16" t="s">
        <v>194</v>
      </c>
    </row>
    <row r="11" spans="1:122" x14ac:dyDescent="0.25">
      <c r="A11" t="s">
        <v>55</v>
      </c>
      <c r="B11" t="s">
        <v>46</v>
      </c>
      <c r="C11" t="s">
        <v>15</v>
      </c>
      <c r="D11">
        <v>5</v>
      </c>
      <c r="E11" t="s">
        <v>191</v>
      </c>
      <c r="F11" t="str">
        <f t="shared" si="1"/>
        <v>ABLA-H-5C</v>
      </c>
      <c r="G11" s="15">
        <v>2811</v>
      </c>
      <c r="H11" s="1">
        <f t="shared" si="2"/>
        <v>48.62811</v>
      </c>
      <c r="I11" s="3">
        <v>3382</v>
      </c>
      <c r="J11" s="1">
        <f t="shared" si="3"/>
        <v>113.83382</v>
      </c>
      <c r="K11" s="3">
        <v>63</v>
      </c>
      <c r="L11" s="1">
        <f t="shared" si="4"/>
        <v>2263</v>
      </c>
      <c r="M11" s="1">
        <v>4.7</v>
      </c>
      <c r="N11" s="3">
        <v>260</v>
      </c>
      <c r="O11" s="15">
        <v>23.5</v>
      </c>
      <c r="P11" s="16">
        <v>0.7</v>
      </c>
      <c r="Q11" s="3">
        <v>5</v>
      </c>
      <c r="R11" s="3">
        <v>21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3">
        <v>0</v>
      </c>
      <c r="AQ11" s="1">
        <v>0</v>
      </c>
      <c r="AR11">
        <v>0</v>
      </c>
      <c r="AS11">
        <v>0</v>
      </c>
      <c r="AT11">
        <v>0</v>
      </c>
      <c r="AU11">
        <v>0</v>
      </c>
      <c r="AV11" s="15">
        <v>18</v>
      </c>
      <c r="AW11" s="3">
        <v>1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16">
        <v>0</v>
      </c>
      <c r="BN11" s="3">
        <v>4</v>
      </c>
      <c r="BO11" s="3">
        <v>36.299999999999997</v>
      </c>
      <c r="BP11" s="3">
        <v>-13.3</v>
      </c>
      <c r="BQ11" s="3">
        <v>10</v>
      </c>
      <c r="BR11" s="3">
        <v>3</v>
      </c>
      <c r="BS11" s="3">
        <v>0.9</v>
      </c>
      <c r="BT11" s="3"/>
      <c r="BV11" s="15">
        <v>8</v>
      </c>
      <c r="BW11" s="3">
        <v>32</v>
      </c>
      <c r="BX11" s="3">
        <v>9</v>
      </c>
      <c r="BY11" s="3">
        <v>11</v>
      </c>
      <c r="BZ11" s="2" t="s">
        <v>196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2" t="s">
        <v>194</v>
      </c>
      <c r="CG11" s="3">
        <v>0</v>
      </c>
      <c r="CH11" s="3">
        <v>0</v>
      </c>
      <c r="CI11" s="3">
        <v>0</v>
      </c>
      <c r="CJ11" s="3">
        <v>0</v>
      </c>
      <c r="CK11" s="2" t="s">
        <v>194</v>
      </c>
      <c r="CL11" s="3">
        <v>0</v>
      </c>
      <c r="CM11" s="3">
        <v>0</v>
      </c>
      <c r="CN11" s="3">
        <v>0</v>
      </c>
      <c r="CO11" s="3">
        <v>0</v>
      </c>
      <c r="CP11" s="2" t="s">
        <v>194</v>
      </c>
      <c r="CQ11" s="3">
        <v>0</v>
      </c>
      <c r="CR11" s="3">
        <v>0</v>
      </c>
      <c r="CS11" s="3">
        <v>0</v>
      </c>
      <c r="CT11" s="3">
        <v>0</v>
      </c>
      <c r="CU11" s="2" t="s">
        <v>194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2" t="s">
        <v>194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2" t="s">
        <v>194</v>
      </c>
      <c r="DH11" s="3">
        <v>0</v>
      </c>
      <c r="DI11" s="3">
        <v>0</v>
      </c>
      <c r="DJ11" s="3">
        <v>0</v>
      </c>
      <c r="DK11" s="3">
        <v>0</v>
      </c>
      <c r="DL11" s="2" t="s">
        <v>194</v>
      </c>
      <c r="DM11" s="3">
        <v>0</v>
      </c>
      <c r="DN11" s="3">
        <v>1</v>
      </c>
      <c r="DO11" s="3">
        <v>0</v>
      </c>
      <c r="DP11" s="3">
        <v>0</v>
      </c>
      <c r="DQ11" s="16" t="s">
        <v>194</v>
      </c>
    </row>
    <row r="12" spans="1:122" x14ac:dyDescent="0.25">
      <c r="A12" t="s">
        <v>55</v>
      </c>
      <c r="B12" t="s">
        <v>46</v>
      </c>
      <c r="C12" t="s">
        <v>15</v>
      </c>
      <c r="D12">
        <v>5</v>
      </c>
      <c r="E12" t="s">
        <v>192</v>
      </c>
      <c r="F12" t="str">
        <f t="shared" si="1"/>
        <v>ABLA-H-5N</v>
      </c>
      <c r="G12" s="15">
        <v>2802</v>
      </c>
      <c r="H12" s="1">
        <f t="shared" si="2"/>
        <v>48.628019999999999</v>
      </c>
      <c r="I12" s="3">
        <v>3369</v>
      </c>
      <c r="J12" s="1">
        <f t="shared" si="3"/>
        <v>113.83368999999999</v>
      </c>
      <c r="K12" s="3">
        <v>68</v>
      </c>
      <c r="L12" s="1">
        <f t="shared" si="4"/>
        <v>2268</v>
      </c>
      <c r="M12" s="1">
        <v>49.3</v>
      </c>
      <c r="N12" s="3">
        <v>270</v>
      </c>
      <c r="O12" s="15">
        <v>21.2</v>
      </c>
      <c r="P12" s="16">
        <v>1.6</v>
      </c>
      <c r="Q12" s="3">
        <v>5</v>
      </c>
      <c r="R12" s="3">
        <v>11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3">
        <v>0</v>
      </c>
      <c r="AQ12" s="1">
        <v>0</v>
      </c>
      <c r="AR12">
        <v>0</v>
      </c>
      <c r="AS12">
        <v>0</v>
      </c>
      <c r="AT12">
        <v>0</v>
      </c>
      <c r="AU12">
        <v>0</v>
      </c>
      <c r="AV12" s="15">
        <v>9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16">
        <v>0</v>
      </c>
      <c r="BN12" s="3">
        <v>-4.5</v>
      </c>
      <c r="BO12" s="3">
        <v>55.6</v>
      </c>
      <c r="BP12" s="3">
        <v>-6.4</v>
      </c>
      <c r="BQ12" s="3">
        <v>12</v>
      </c>
      <c r="BR12" s="3">
        <v>0</v>
      </c>
      <c r="BS12" s="3">
        <v>1</v>
      </c>
      <c r="BT12" s="3"/>
      <c r="BV12" s="15">
        <v>15</v>
      </c>
      <c r="BW12" s="3">
        <v>20</v>
      </c>
      <c r="BX12" s="3">
        <v>5</v>
      </c>
      <c r="BY12" s="3">
        <v>2</v>
      </c>
      <c r="BZ12" s="2" t="s">
        <v>194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2" t="s">
        <v>194</v>
      </c>
      <c r="CG12" s="3">
        <v>0</v>
      </c>
      <c r="CH12" s="3">
        <v>0</v>
      </c>
      <c r="CI12" s="3">
        <v>0</v>
      </c>
      <c r="CJ12" s="3">
        <v>0</v>
      </c>
      <c r="CK12" s="2" t="s">
        <v>194</v>
      </c>
      <c r="CL12" s="3">
        <v>0</v>
      </c>
      <c r="CM12" s="3">
        <v>0</v>
      </c>
      <c r="CN12" s="3">
        <v>0</v>
      </c>
      <c r="CO12" s="3">
        <v>0</v>
      </c>
      <c r="CP12" s="2" t="s">
        <v>194</v>
      </c>
      <c r="CQ12" s="3">
        <v>0</v>
      </c>
      <c r="CR12" s="3">
        <v>0</v>
      </c>
      <c r="CS12" s="3">
        <v>0</v>
      </c>
      <c r="CT12" s="3">
        <v>0</v>
      </c>
      <c r="CU12" s="2" t="s">
        <v>194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2" t="s">
        <v>194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2" t="s">
        <v>194</v>
      </c>
      <c r="DH12" s="3">
        <v>0</v>
      </c>
      <c r="DI12" s="3">
        <v>0</v>
      </c>
      <c r="DJ12" s="3">
        <v>0</v>
      </c>
      <c r="DK12" s="3">
        <v>0</v>
      </c>
      <c r="DL12" s="2" t="s">
        <v>194</v>
      </c>
      <c r="DM12" s="3">
        <v>1</v>
      </c>
      <c r="DN12" s="3">
        <v>0</v>
      </c>
      <c r="DO12" s="3">
        <v>0</v>
      </c>
      <c r="DP12" s="3">
        <v>0</v>
      </c>
      <c r="DQ12" s="16" t="s">
        <v>194</v>
      </c>
    </row>
    <row r="13" spans="1:122" x14ac:dyDescent="0.25">
      <c r="A13" t="s">
        <v>55</v>
      </c>
      <c r="B13" t="s">
        <v>46</v>
      </c>
      <c r="C13" t="s">
        <v>15</v>
      </c>
      <c r="D13">
        <v>6</v>
      </c>
      <c r="E13" t="s">
        <v>192</v>
      </c>
      <c r="F13" t="str">
        <f t="shared" si="1"/>
        <v>ABLA-H-6N</v>
      </c>
      <c r="G13" s="15">
        <v>2641</v>
      </c>
      <c r="H13" s="1">
        <f t="shared" si="2"/>
        <v>48.62641</v>
      </c>
      <c r="I13" s="3">
        <v>3421</v>
      </c>
      <c r="J13" s="1">
        <f t="shared" si="3"/>
        <v>113.83421</v>
      </c>
      <c r="K13" s="3">
        <v>29</v>
      </c>
      <c r="L13" s="1">
        <f t="shared" si="4"/>
        <v>2229</v>
      </c>
      <c r="M13" s="1">
        <v>37.299999999999997</v>
      </c>
      <c r="N13" s="3">
        <v>220</v>
      </c>
      <c r="O13" s="15">
        <v>28.1</v>
      </c>
      <c r="P13" s="16">
        <v>1.1000000000000001</v>
      </c>
      <c r="Q13" s="3">
        <v>5</v>
      </c>
      <c r="R13" s="3">
        <v>10</v>
      </c>
      <c r="S13" s="3">
        <v>1</v>
      </c>
      <c r="T13" s="3">
        <v>1</v>
      </c>
      <c r="U13" s="3">
        <v>0</v>
      </c>
      <c r="V13" s="3">
        <v>0</v>
      </c>
      <c r="W13" s="3">
        <v>0</v>
      </c>
      <c r="X13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3">
        <v>0</v>
      </c>
      <c r="AQ13" s="1">
        <v>0</v>
      </c>
      <c r="AR13">
        <v>0</v>
      </c>
      <c r="AS13">
        <v>0</v>
      </c>
      <c r="AT13">
        <v>0</v>
      </c>
      <c r="AU13">
        <v>0</v>
      </c>
      <c r="AV13" s="15">
        <v>7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1</v>
      </c>
      <c r="BM13" s="16">
        <v>0</v>
      </c>
      <c r="BN13" s="3">
        <v>-5.9</v>
      </c>
      <c r="BO13" s="3">
        <v>32.299999999999997</v>
      </c>
      <c r="BP13" s="3">
        <v>-11.9</v>
      </c>
      <c r="BQ13" s="3">
        <v>12</v>
      </c>
      <c r="BR13" s="3">
        <v>2</v>
      </c>
      <c r="BS13" s="3">
        <v>1</v>
      </c>
      <c r="BT13" s="3"/>
      <c r="BV13" s="15">
        <v>5</v>
      </c>
      <c r="BW13" s="3">
        <v>9</v>
      </c>
      <c r="BX13" s="3">
        <v>5</v>
      </c>
      <c r="BY13" s="3">
        <v>6</v>
      </c>
      <c r="BZ13" s="2" t="s">
        <v>194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2" t="s">
        <v>194</v>
      </c>
      <c r="CG13" s="3">
        <v>0</v>
      </c>
      <c r="CH13" s="3">
        <v>0</v>
      </c>
      <c r="CI13" s="3">
        <v>0</v>
      </c>
      <c r="CJ13" s="3">
        <v>0</v>
      </c>
      <c r="CK13" s="2" t="s">
        <v>194</v>
      </c>
      <c r="CL13" s="3">
        <v>0</v>
      </c>
      <c r="CM13" s="3">
        <v>0</v>
      </c>
      <c r="CN13" s="3">
        <v>0</v>
      </c>
      <c r="CO13" s="3">
        <v>0</v>
      </c>
      <c r="CP13" s="2" t="s">
        <v>194</v>
      </c>
      <c r="CQ13" s="3">
        <v>0</v>
      </c>
      <c r="CR13" s="3">
        <v>0</v>
      </c>
      <c r="CS13" s="3">
        <v>0</v>
      </c>
      <c r="CT13" s="3">
        <v>0</v>
      </c>
      <c r="CU13" s="2" t="s">
        <v>194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2" t="s">
        <v>194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2" t="s">
        <v>194</v>
      </c>
      <c r="DH13" s="3">
        <v>0</v>
      </c>
      <c r="DI13" s="3">
        <v>0</v>
      </c>
      <c r="DJ13" s="3">
        <v>0</v>
      </c>
      <c r="DK13" s="3">
        <v>0</v>
      </c>
      <c r="DL13" s="2" t="s">
        <v>194</v>
      </c>
      <c r="DM13" s="3">
        <v>0</v>
      </c>
      <c r="DN13" s="3">
        <v>0</v>
      </c>
      <c r="DO13" s="3">
        <v>0</v>
      </c>
      <c r="DP13" s="3">
        <v>0</v>
      </c>
      <c r="DQ13" s="16" t="s">
        <v>194</v>
      </c>
    </row>
    <row r="14" spans="1:122" x14ac:dyDescent="0.25">
      <c r="A14" t="s">
        <v>55</v>
      </c>
      <c r="B14" t="s">
        <v>46</v>
      </c>
      <c r="C14" t="s">
        <v>15</v>
      </c>
      <c r="D14">
        <v>6</v>
      </c>
      <c r="E14" t="s">
        <v>191</v>
      </c>
      <c r="F14" t="str">
        <f t="shared" si="1"/>
        <v>ABLA-H-6C</v>
      </c>
      <c r="G14" s="15">
        <v>2655</v>
      </c>
      <c r="H14" s="1">
        <f t="shared" si="2"/>
        <v>48.626550000000002</v>
      </c>
      <c r="I14" s="3">
        <v>3418</v>
      </c>
      <c r="J14" s="1">
        <f t="shared" si="3"/>
        <v>113.83418</v>
      </c>
      <c r="K14" s="3">
        <v>31</v>
      </c>
      <c r="L14" s="1">
        <f t="shared" si="4"/>
        <v>2231</v>
      </c>
      <c r="M14" s="1">
        <v>36.4</v>
      </c>
      <c r="N14" s="3">
        <v>230</v>
      </c>
      <c r="O14" s="15">
        <v>30.9</v>
      </c>
      <c r="P14" s="16">
        <v>1.5</v>
      </c>
      <c r="Q14" s="3">
        <v>5</v>
      </c>
      <c r="R14" s="3">
        <v>15</v>
      </c>
      <c r="S14" s="3">
        <v>0</v>
      </c>
      <c r="T14" s="3">
        <v>1</v>
      </c>
      <c r="U14" s="3">
        <v>0</v>
      </c>
      <c r="V14" s="3">
        <v>0</v>
      </c>
      <c r="W14" s="3">
        <v>0</v>
      </c>
      <c r="X14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3">
        <v>0</v>
      </c>
      <c r="AQ14" s="1">
        <v>0</v>
      </c>
      <c r="AR14">
        <v>0</v>
      </c>
      <c r="AS14">
        <v>0</v>
      </c>
      <c r="AT14">
        <v>0</v>
      </c>
      <c r="AU14">
        <v>0</v>
      </c>
      <c r="AV14" s="15">
        <v>19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16">
        <v>0</v>
      </c>
      <c r="BN14" s="3">
        <v>6.8</v>
      </c>
      <c r="BO14" s="3">
        <v>42.3</v>
      </c>
      <c r="BP14" s="3">
        <v>-8.4</v>
      </c>
      <c r="BQ14" s="3">
        <v>12</v>
      </c>
      <c r="BR14" s="3">
        <v>4</v>
      </c>
      <c r="BS14" s="3">
        <v>0.75</v>
      </c>
      <c r="BT14" s="3"/>
      <c r="BV14" s="15">
        <v>21</v>
      </c>
      <c r="BW14" s="3">
        <v>24</v>
      </c>
      <c r="BX14" s="3">
        <v>3</v>
      </c>
      <c r="BY14" s="3">
        <v>6</v>
      </c>
      <c r="BZ14" s="2" t="s">
        <v>194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2" t="s">
        <v>194</v>
      </c>
      <c r="CG14" s="3">
        <v>0</v>
      </c>
      <c r="CH14" s="3">
        <v>0</v>
      </c>
      <c r="CI14" s="3">
        <v>0</v>
      </c>
      <c r="CJ14" s="3">
        <v>0</v>
      </c>
      <c r="CK14" s="2" t="s">
        <v>194</v>
      </c>
      <c r="CL14" s="3">
        <v>0</v>
      </c>
      <c r="CM14" s="3">
        <v>0</v>
      </c>
      <c r="CN14" s="3">
        <v>0</v>
      </c>
      <c r="CO14" s="3">
        <v>0</v>
      </c>
      <c r="CP14" s="2" t="s">
        <v>194</v>
      </c>
      <c r="CQ14" s="3">
        <v>0</v>
      </c>
      <c r="CR14" s="3">
        <v>0</v>
      </c>
      <c r="CS14" s="3">
        <v>0</v>
      </c>
      <c r="CT14" s="3">
        <v>0</v>
      </c>
      <c r="CU14" s="2" t="s">
        <v>194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2" t="s">
        <v>194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2" t="s">
        <v>194</v>
      </c>
      <c r="DH14" s="3">
        <v>0</v>
      </c>
      <c r="DI14" s="3">
        <v>0</v>
      </c>
      <c r="DJ14" s="3">
        <v>0</v>
      </c>
      <c r="DK14" s="3">
        <v>0</v>
      </c>
      <c r="DL14" s="2" t="s">
        <v>194</v>
      </c>
      <c r="DM14" s="3">
        <v>0</v>
      </c>
      <c r="DN14" s="3">
        <v>0</v>
      </c>
      <c r="DO14" s="3">
        <v>0</v>
      </c>
      <c r="DP14" s="3">
        <v>1</v>
      </c>
      <c r="DQ14" s="16" t="s">
        <v>194</v>
      </c>
    </row>
    <row r="15" spans="1:122" x14ac:dyDescent="0.25">
      <c r="A15" t="s">
        <v>55</v>
      </c>
      <c r="B15" t="s">
        <v>46</v>
      </c>
      <c r="C15" t="s">
        <v>15</v>
      </c>
      <c r="D15">
        <v>7</v>
      </c>
      <c r="E15" t="s">
        <v>191</v>
      </c>
      <c r="F15" t="str">
        <f t="shared" si="1"/>
        <v>ABLA-H-7C</v>
      </c>
      <c r="G15" s="15">
        <v>2716</v>
      </c>
      <c r="H15" s="1">
        <f t="shared" si="2"/>
        <v>48.627160000000003</v>
      </c>
      <c r="I15" s="3">
        <v>3432</v>
      </c>
      <c r="J15" s="1">
        <f t="shared" si="3"/>
        <v>113.83431999999999</v>
      </c>
      <c r="K15" s="3">
        <v>41</v>
      </c>
      <c r="L15" s="1">
        <f t="shared" si="4"/>
        <v>2241</v>
      </c>
      <c r="M15" s="1">
        <v>65</v>
      </c>
      <c r="N15" s="3">
        <v>245</v>
      </c>
      <c r="O15" s="15">
        <v>27.5</v>
      </c>
      <c r="P15" s="16">
        <v>1.5</v>
      </c>
      <c r="Q15" s="3">
        <v>5</v>
      </c>
      <c r="R15" s="3">
        <v>16</v>
      </c>
      <c r="S15" s="3">
        <v>1</v>
      </c>
      <c r="T15" s="3">
        <v>1</v>
      </c>
      <c r="U15" s="3">
        <v>0</v>
      </c>
      <c r="V15" s="3">
        <v>0</v>
      </c>
      <c r="W15" s="3">
        <v>0</v>
      </c>
      <c r="X15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3">
        <v>0</v>
      </c>
      <c r="AQ15" s="1">
        <v>0</v>
      </c>
      <c r="AR15">
        <v>0</v>
      </c>
      <c r="AS15">
        <v>0</v>
      </c>
      <c r="AT15">
        <v>0</v>
      </c>
      <c r="AU15">
        <v>0</v>
      </c>
      <c r="AV15" s="15">
        <v>8</v>
      </c>
      <c r="AW15" s="3">
        <v>1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2</v>
      </c>
      <c r="BM15" s="16">
        <v>0</v>
      </c>
      <c r="BN15" s="3">
        <v>6.7</v>
      </c>
      <c r="BO15" s="3">
        <v>47.1</v>
      </c>
      <c r="BP15" s="3">
        <v>-6.5</v>
      </c>
      <c r="BQ15" s="3">
        <v>11</v>
      </c>
      <c r="BR15" s="3">
        <v>4</v>
      </c>
      <c r="BS15" s="3">
        <v>0.8</v>
      </c>
      <c r="BT15" s="3"/>
      <c r="BV15" s="15">
        <v>13</v>
      </c>
      <c r="BW15" s="3">
        <v>26</v>
      </c>
      <c r="BX15" s="3">
        <v>5</v>
      </c>
      <c r="BY15" s="3">
        <v>3</v>
      </c>
      <c r="BZ15" s="2" t="s">
        <v>197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2" t="s">
        <v>194</v>
      </c>
      <c r="CG15" s="3">
        <v>0</v>
      </c>
      <c r="CH15" s="3">
        <v>0</v>
      </c>
      <c r="CI15" s="3">
        <v>0</v>
      </c>
      <c r="CJ15" s="3">
        <v>0</v>
      </c>
      <c r="CK15" s="2" t="s">
        <v>194</v>
      </c>
      <c r="CL15" s="3">
        <v>0</v>
      </c>
      <c r="CM15" s="3">
        <v>0</v>
      </c>
      <c r="CN15" s="3">
        <v>0</v>
      </c>
      <c r="CO15" s="3">
        <v>0</v>
      </c>
      <c r="CP15" s="2" t="s">
        <v>194</v>
      </c>
      <c r="CQ15" s="3">
        <v>0</v>
      </c>
      <c r="CR15" s="3">
        <v>0</v>
      </c>
      <c r="CS15" s="3">
        <v>0</v>
      </c>
      <c r="CT15" s="3">
        <v>0</v>
      </c>
      <c r="CU15" s="2" t="s">
        <v>194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2" t="s">
        <v>194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2" t="s">
        <v>194</v>
      </c>
      <c r="DH15" s="3">
        <v>0</v>
      </c>
      <c r="DI15" s="3">
        <v>0</v>
      </c>
      <c r="DJ15" s="3">
        <v>0</v>
      </c>
      <c r="DK15" s="3">
        <v>0</v>
      </c>
      <c r="DL15" s="2" t="s">
        <v>194</v>
      </c>
      <c r="DM15" s="3">
        <v>0</v>
      </c>
      <c r="DN15" s="3">
        <v>0</v>
      </c>
      <c r="DO15" s="3">
        <v>0</v>
      </c>
      <c r="DP15" s="3">
        <v>0</v>
      </c>
      <c r="DQ15" s="16" t="s">
        <v>194</v>
      </c>
    </row>
    <row r="16" spans="1:122" x14ac:dyDescent="0.25">
      <c r="A16" t="s">
        <v>55</v>
      </c>
      <c r="B16" t="s">
        <v>46</v>
      </c>
      <c r="C16" t="s">
        <v>15</v>
      </c>
      <c r="D16">
        <v>7</v>
      </c>
      <c r="E16" t="s">
        <v>192</v>
      </c>
      <c r="F16" t="str">
        <f t="shared" si="1"/>
        <v>ABLA-H-7N</v>
      </c>
      <c r="G16" s="15">
        <v>2713</v>
      </c>
      <c r="H16" s="1">
        <f t="shared" si="2"/>
        <v>48.627130000000001</v>
      </c>
      <c r="I16" s="3">
        <v>3434</v>
      </c>
      <c r="J16" s="1">
        <f t="shared" si="3"/>
        <v>113.83434</v>
      </c>
      <c r="K16" s="3">
        <v>39</v>
      </c>
      <c r="L16" s="1">
        <f t="shared" si="4"/>
        <v>2239</v>
      </c>
      <c r="M16" s="1">
        <v>44.6</v>
      </c>
      <c r="N16" s="3">
        <v>230</v>
      </c>
      <c r="O16" s="15">
        <v>27</v>
      </c>
      <c r="P16" s="16">
        <v>1</v>
      </c>
      <c r="Q16" s="3">
        <v>5</v>
      </c>
      <c r="R16" s="3">
        <v>12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3">
        <v>0</v>
      </c>
      <c r="AQ16" s="1">
        <v>0</v>
      </c>
      <c r="AR16">
        <v>0</v>
      </c>
      <c r="AS16">
        <v>0</v>
      </c>
      <c r="AT16">
        <v>0</v>
      </c>
      <c r="AU16">
        <v>0</v>
      </c>
      <c r="AV16" s="15">
        <v>1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16">
        <v>0</v>
      </c>
      <c r="BN16" s="3">
        <v>-4.5999999999999996</v>
      </c>
      <c r="BO16" s="3">
        <v>48.2</v>
      </c>
      <c r="BP16" s="3">
        <v>-16</v>
      </c>
      <c r="BQ16" s="3">
        <v>11</v>
      </c>
      <c r="BR16" s="3">
        <v>1</v>
      </c>
      <c r="BS16" s="3">
        <v>1</v>
      </c>
      <c r="BT16" s="3"/>
      <c r="BV16" s="15">
        <v>1</v>
      </c>
      <c r="BW16" s="3">
        <v>9</v>
      </c>
      <c r="BX16" s="3">
        <v>2</v>
      </c>
      <c r="BY16" s="3">
        <v>0</v>
      </c>
      <c r="BZ16" s="2" t="s">
        <v>194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2" t="s">
        <v>194</v>
      </c>
      <c r="CG16" s="3">
        <v>0</v>
      </c>
      <c r="CH16" s="3">
        <v>0</v>
      </c>
      <c r="CI16" s="3">
        <v>0</v>
      </c>
      <c r="CJ16" s="3">
        <v>0</v>
      </c>
      <c r="CK16" s="2" t="s">
        <v>194</v>
      </c>
      <c r="CL16" s="3">
        <v>0</v>
      </c>
      <c r="CM16" s="3">
        <v>0</v>
      </c>
      <c r="CN16" s="3">
        <v>0</v>
      </c>
      <c r="CO16" s="3">
        <v>0</v>
      </c>
      <c r="CP16" s="2" t="s">
        <v>194</v>
      </c>
      <c r="CQ16" s="3">
        <v>0</v>
      </c>
      <c r="CR16" s="3">
        <v>0</v>
      </c>
      <c r="CS16" s="3">
        <v>0</v>
      </c>
      <c r="CT16" s="3">
        <v>0</v>
      </c>
      <c r="CU16" s="2" t="s">
        <v>194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2" t="s">
        <v>194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2" t="s">
        <v>194</v>
      </c>
      <c r="DH16" s="3">
        <v>0</v>
      </c>
      <c r="DI16" s="3">
        <v>0</v>
      </c>
      <c r="DJ16" s="3">
        <v>0</v>
      </c>
      <c r="DK16" s="3">
        <v>0</v>
      </c>
      <c r="DL16" s="2" t="s">
        <v>194</v>
      </c>
      <c r="DM16" s="3">
        <v>0</v>
      </c>
      <c r="DN16" s="3">
        <v>0</v>
      </c>
      <c r="DO16" s="3">
        <v>0</v>
      </c>
      <c r="DP16" s="3">
        <v>0</v>
      </c>
      <c r="DQ16" s="16" t="s">
        <v>194</v>
      </c>
    </row>
    <row r="17" spans="1:121" x14ac:dyDescent="0.25">
      <c r="A17" t="s">
        <v>55</v>
      </c>
      <c r="B17" t="s">
        <v>46</v>
      </c>
      <c r="C17" t="s">
        <v>15</v>
      </c>
      <c r="D17">
        <v>8</v>
      </c>
      <c r="E17" t="s">
        <v>191</v>
      </c>
      <c r="F17" t="str">
        <f t="shared" si="1"/>
        <v>ABLA-H-8C</v>
      </c>
      <c r="G17" s="15">
        <v>2632</v>
      </c>
      <c r="H17" s="1">
        <f t="shared" si="2"/>
        <v>48.62632</v>
      </c>
      <c r="I17" s="3">
        <v>3479</v>
      </c>
      <c r="J17" s="1">
        <f t="shared" si="3"/>
        <v>113.83479</v>
      </c>
      <c r="K17" s="3">
        <v>11</v>
      </c>
      <c r="L17" s="1">
        <f t="shared" si="4"/>
        <v>2211</v>
      </c>
      <c r="M17" s="1">
        <v>38.5</v>
      </c>
      <c r="N17" s="3">
        <v>230</v>
      </c>
      <c r="O17" s="15">
        <v>23.5</v>
      </c>
      <c r="P17" s="16">
        <v>1</v>
      </c>
      <c r="Q17" s="3">
        <v>5</v>
      </c>
      <c r="R17" s="3">
        <v>16</v>
      </c>
      <c r="S17" s="3">
        <v>0</v>
      </c>
      <c r="T17" s="3">
        <v>1</v>
      </c>
      <c r="U17" s="3">
        <v>0</v>
      </c>
      <c r="V17" s="3">
        <v>0</v>
      </c>
      <c r="W17" s="3">
        <v>0</v>
      </c>
      <c r="X17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3">
        <v>0</v>
      </c>
      <c r="AQ17" s="1">
        <v>0</v>
      </c>
      <c r="AR17">
        <v>0</v>
      </c>
      <c r="AS17">
        <v>0</v>
      </c>
      <c r="AT17">
        <v>0</v>
      </c>
      <c r="AU17">
        <v>0</v>
      </c>
      <c r="AV17" s="15">
        <v>14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16">
        <v>0</v>
      </c>
      <c r="BN17" s="3">
        <v>18.600000000000001</v>
      </c>
      <c r="BO17" s="3">
        <v>48.6</v>
      </c>
      <c r="BP17" s="3">
        <v>5.0999999999999996</v>
      </c>
      <c r="BQ17" s="3">
        <v>10</v>
      </c>
      <c r="BR17" s="3">
        <v>5</v>
      </c>
      <c r="BS17" s="3">
        <v>0.5</v>
      </c>
      <c r="BT17" s="3"/>
      <c r="BV17" s="15">
        <v>9</v>
      </c>
      <c r="BW17" s="3">
        <v>20</v>
      </c>
      <c r="BX17" s="3">
        <v>2</v>
      </c>
      <c r="BY17" s="3">
        <v>8</v>
      </c>
      <c r="BZ17" s="2" t="s">
        <v>194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2" t="s">
        <v>194</v>
      </c>
      <c r="CG17" s="3">
        <v>0</v>
      </c>
      <c r="CH17" s="3">
        <v>0</v>
      </c>
      <c r="CI17" s="3">
        <v>0</v>
      </c>
      <c r="CJ17" s="3">
        <v>0</v>
      </c>
      <c r="CK17" s="2" t="s">
        <v>194</v>
      </c>
      <c r="CL17" s="3">
        <v>0</v>
      </c>
      <c r="CM17" s="3">
        <v>0</v>
      </c>
      <c r="CN17" s="3">
        <v>0</v>
      </c>
      <c r="CO17" s="3">
        <v>0</v>
      </c>
      <c r="CP17" s="2" t="s">
        <v>194</v>
      </c>
      <c r="CQ17" s="3">
        <v>0</v>
      </c>
      <c r="CR17" s="3">
        <v>0</v>
      </c>
      <c r="CS17" s="3">
        <v>0</v>
      </c>
      <c r="CT17" s="3">
        <v>0</v>
      </c>
      <c r="CU17" s="2" t="s">
        <v>194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2" t="s">
        <v>194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2" t="s">
        <v>194</v>
      </c>
      <c r="DH17" s="3">
        <v>0</v>
      </c>
      <c r="DI17" s="3">
        <v>0</v>
      </c>
      <c r="DJ17" s="3">
        <v>0</v>
      </c>
      <c r="DK17" s="3">
        <v>0</v>
      </c>
      <c r="DL17" s="2" t="s">
        <v>194</v>
      </c>
      <c r="DM17" s="3">
        <v>0</v>
      </c>
      <c r="DN17" s="3">
        <v>1</v>
      </c>
      <c r="DO17" s="3">
        <v>0</v>
      </c>
      <c r="DP17" s="3">
        <v>0</v>
      </c>
      <c r="DQ17" s="16" t="s">
        <v>194</v>
      </c>
    </row>
    <row r="18" spans="1:121" x14ac:dyDescent="0.25">
      <c r="A18" t="s">
        <v>55</v>
      </c>
      <c r="B18" t="s">
        <v>46</v>
      </c>
      <c r="C18" t="s">
        <v>15</v>
      </c>
      <c r="D18">
        <v>8</v>
      </c>
      <c r="E18" t="s">
        <v>192</v>
      </c>
      <c r="F18" t="str">
        <f t="shared" si="1"/>
        <v>ABLA-H-8N</v>
      </c>
      <c r="G18" s="15">
        <v>2631</v>
      </c>
      <c r="H18" s="1">
        <f t="shared" si="2"/>
        <v>48.626310000000004</v>
      </c>
      <c r="I18" s="3">
        <v>3472</v>
      </c>
      <c r="J18" s="1">
        <f t="shared" si="3"/>
        <v>113.83471999999999</v>
      </c>
      <c r="K18" s="3">
        <v>13</v>
      </c>
      <c r="L18" s="1">
        <f t="shared" si="4"/>
        <v>2213</v>
      </c>
      <c r="M18" s="1">
        <v>50.1</v>
      </c>
      <c r="N18" s="3">
        <v>250</v>
      </c>
      <c r="O18" s="15">
        <v>22.8</v>
      </c>
      <c r="P18" s="16">
        <v>1.2</v>
      </c>
      <c r="Q18" s="3">
        <v>5</v>
      </c>
      <c r="R18" s="3">
        <v>12</v>
      </c>
      <c r="S18" s="3">
        <v>0</v>
      </c>
      <c r="T18" s="3">
        <v>1</v>
      </c>
      <c r="U18" s="3">
        <v>0</v>
      </c>
      <c r="V18" s="3">
        <v>0</v>
      </c>
      <c r="W18" s="3">
        <v>0</v>
      </c>
      <c r="X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3">
        <v>0</v>
      </c>
      <c r="AQ18" s="1">
        <v>0</v>
      </c>
      <c r="AR18">
        <v>0</v>
      </c>
      <c r="AS18">
        <v>0</v>
      </c>
      <c r="AT18">
        <v>0</v>
      </c>
      <c r="AU18">
        <v>0</v>
      </c>
      <c r="AV18" s="15">
        <v>9</v>
      </c>
      <c r="AW18" s="3">
        <v>1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16">
        <v>0</v>
      </c>
      <c r="BN18" s="3">
        <v>7.8</v>
      </c>
      <c r="BO18" s="3">
        <v>57.3</v>
      </c>
      <c r="BP18" s="3">
        <v>-7</v>
      </c>
      <c r="BQ18" s="3">
        <v>11</v>
      </c>
      <c r="BR18" s="3">
        <v>2</v>
      </c>
      <c r="BS18" s="3">
        <v>1</v>
      </c>
      <c r="BT18" s="3"/>
      <c r="BV18" s="15">
        <v>13</v>
      </c>
      <c r="BW18" s="3">
        <v>25</v>
      </c>
      <c r="BX18" s="3">
        <v>13</v>
      </c>
      <c r="BY18" s="3">
        <v>6</v>
      </c>
      <c r="BZ18" s="2" t="s">
        <v>194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2" t="s">
        <v>194</v>
      </c>
      <c r="CG18" s="3">
        <v>0</v>
      </c>
      <c r="CH18" s="3">
        <v>0</v>
      </c>
      <c r="CI18" s="3">
        <v>0</v>
      </c>
      <c r="CJ18" s="3">
        <v>0</v>
      </c>
      <c r="CK18" s="2" t="s">
        <v>194</v>
      </c>
      <c r="CL18" s="3">
        <v>0</v>
      </c>
      <c r="CM18" s="3">
        <v>0</v>
      </c>
      <c r="CN18" s="3">
        <v>0</v>
      </c>
      <c r="CO18" s="3">
        <v>0</v>
      </c>
      <c r="CP18" s="2" t="s">
        <v>194</v>
      </c>
      <c r="CQ18" s="3">
        <v>0</v>
      </c>
      <c r="CR18" s="3">
        <v>0</v>
      </c>
      <c r="CS18" s="3">
        <v>0</v>
      </c>
      <c r="CT18" s="3">
        <v>0</v>
      </c>
      <c r="CU18" s="2" t="s">
        <v>194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2" t="s">
        <v>194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2" t="s">
        <v>194</v>
      </c>
      <c r="DH18" s="3">
        <v>0</v>
      </c>
      <c r="DI18" s="3">
        <v>0</v>
      </c>
      <c r="DJ18" s="3">
        <v>0</v>
      </c>
      <c r="DK18" s="3">
        <v>0</v>
      </c>
      <c r="DL18" s="2" t="s">
        <v>194</v>
      </c>
      <c r="DM18" s="3">
        <v>0</v>
      </c>
      <c r="DN18" s="3">
        <v>0</v>
      </c>
      <c r="DO18" s="3">
        <v>0</v>
      </c>
      <c r="DP18" s="3">
        <v>0</v>
      </c>
      <c r="DQ18" s="16" t="s">
        <v>194</v>
      </c>
    </row>
    <row r="19" spans="1:121" x14ac:dyDescent="0.25">
      <c r="A19" t="s">
        <v>55</v>
      </c>
      <c r="B19" t="s">
        <v>46</v>
      </c>
      <c r="C19" t="s">
        <v>15</v>
      </c>
      <c r="D19">
        <v>9</v>
      </c>
      <c r="E19" t="s">
        <v>191</v>
      </c>
      <c r="F19" t="str">
        <f t="shared" si="1"/>
        <v>ABLA-H-9C</v>
      </c>
      <c r="G19" s="15">
        <v>2602</v>
      </c>
      <c r="H19" s="1">
        <f t="shared" si="2"/>
        <v>48.626020000000004</v>
      </c>
      <c r="I19" s="3">
        <v>3540</v>
      </c>
      <c r="J19" s="1">
        <f t="shared" si="3"/>
        <v>113.83539999999999</v>
      </c>
      <c r="K19" s="3">
        <v>81</v>
      </c>
      <c r="L19" s="1">
        <f>2100+K19</f>
        <v>2181</v>
      </c>
      <c r="M19" s="1">
        <v>41.7</v>
      </c>
      <c r="N19" s="3">
        <v>260</v>
      </c>
      <c r="O19" s="15">
        <v>20.6</v>
      </c>
      <c r="P19" s="16">
        <v>0.8</v>
      </c>
      <c r="Q19" s="3">
        <v>5</v>
      </c>
      <c r="R19" s="3">
        <v>9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3">
        <v>0</v>
      </c>
      <c r="AQ19" s="1">
        <v>0</v>
      </c>
      <c r="AR19">
        <v>0</v>
      </c>
      <c r="AS19">
        <v>0</v>
      </c>
      <c r="AT19">
        <v>0</v>
      </c>
      <c r="AU19">
        <v>0</v>
      </c>
      <c r="AV19" s="15">
        <v>15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16">
        <v>0</v>
      </c>
      <c r="BN19" s="3">
        <v>12.7</v>
      </c>
      <c r="BO19" s="3">
        <v>41.7</v>
      </c>
      <c r="BP19" s="3">
        <v>-9.5</v>
      </c>
      <c r="BQ19" s="3">
        <v>12</v>
      </c>
      <c r="BR19" s="3">
        <v>3</v>
      </c>
      <c r="BS19" s="3">
        <v>0.9</v>
      </c>
      <c r="BT19" s="3"/>
      <c r="BV19" s="15">
        <v>22</v>
      </c>
      <c r="BW19" s="3">
        <v>39</v>
      </c>
      <c r="BX19" s="3">
        <v>6</v>
      </c>
      <c r="BY19" s="3">
        <v>3</v>
      </c>
      <c r="BZ19" s="2" t="s">
        <v>194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2" t="s">
        <v>194</v>
      </c>
      <c r="CG19" s="3">
        <v>0</v>
      </c>
      <c r="CH19" s="3">
        <v>0</v>
      </c>
      <c r="CI19" s="3">
        <v>0</v>
      </c>
      <c r="CJ19" s="3">
        <v>0</v>
      </c>
      <c r="CK19" s="2" t="s">
        <v>194</v>
      </c>
      <c r="CL19" s="3">
        <v>0</v>
      </c>
      <c r="CM19" s="3">
        <v>0</v>
      </c>
      <c r="CN19" s="3">
        <v>0</v>
      </c>
      <c r="CO19" s="3">
        <v>0</v>
      </c>
      <c r="CP19" s="2" t="s">
        <v>194</v>
      </c>
      <c r="CQ19" s="3">
        <v>0</v>
      </c>
      <c r="CR19" s="3">
        <v>0</v>
      </c>
      <c r="CS19" s="3">
        <v>0</v>
      </c>
      <c r="CT19" s="3">
        <v>0</v>
      </c>
      <c r="CU19" s="2" t="s">
        <v>194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2" t="s">
        <v>194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2" t="s">
        <v>194</v>
      </c>
      <c r="DH19" s="3">
        <v>0</v>
      </c>
      <c r="DI19" s="3">
        <v>0</v>
      </c>
      <c r="DJ19" s="3">
        <v>0</v>
      </c>
      <c r="DK19" s="3">
        <v>0</v>
      </c>
      <c r="DL19" s="2" t="s">
        <v>194</v>
      </c>
      <c r="DM19" s="3">
        <v>0</v>
      </c>
      <c r="DN19" s="3">
        <v>1</v>
      </c>
      <c r="DO19" s="3">
        <v>0</v>
      </c>
      <c r="DP19" s="3">
        <v>0</v>
      </c>
      <c r="DQ19" s="16" t="s">
        <v>194</v>
      </c>
    </row>
    <row r="20" spans="1:121" x14ac:dyDescent="0.25">
      <c r="A20" t="s">
        <v>55</v>
      </c>
      <c r="B20" t="s">
        <v>46</v>
      </c>
      <c r="C20" t="s">
        <v>15</v>
      </c>
      <c r="D20">
        <v>9</v>
      </c>
      <c r="E20" t="s">
        <v>192</v>
      </c>
      <c r="F20" t="str">
        <f t="shared" si="1"/>
        <v>ABLA-H-9N</v>
      </c>
      <c r="G20" s="15">
        <v>2601</v>
      </c>
      <c r="H20" s="1">
        <f t="shared" si="2"/>
        <v>48.626010000000001</v>
      </c>
      <c r="I20" s="3">
        <v>3546</v>
      </c>
      <c r="J20" s="1">
        <f t="shared" si="3"/>
        <v>113.83546</v>
      </c>
      <c r="K20" s="3">
        <v>80</v>
      </c>
      <c r="L20" s="1">
        <f t="shared" ref="L20:L26" si="5">2100+K20</f>
        <v>2180</v>
      </c>
      <c r="M20" s="1">
        <v>38.1</v>
      </c>
      <c r="N20" s="3">
        <v>260</v>
      </c>
      <c r="O20" s="15">
        <v>21.7</v>
      </c>
      <c r="P20" s="16">
        <v>1.1000000000000001</v>
      </c>
      <c r="Q20" s="3">
        <v>5</v>
      </c>
      <c r="R20" s="3">
        <v>24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3">
        <v>0</v>
      </c>
      <c r="AQ20" s="1">
        <v>0</v>
      </c>
      <c r="AR20">
        <v>0</v>
      </c>
      <c r="AS20">
        <v>0</v>
      </c>
      <c r="AT20">
        <v>0</v>
      </c>
      <c r="AU20">
        <v>0</v>
      </c>
      <c r="AV20" s="15">
        <v>12</v>
      </c>
      <c r="AW20" s="3">
        <v>1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16">
        <v>0</v>
      </c>
      <c r="BN20" s="3">
        <v>1.1000000000000001</v>
      </c>
      <c r="BO20" s="3">
        <v>77.5</v>
      </c>
      <c r="BP20" s="3">
        <v>-12</v>
      </c>
      <c r="BQ20" s="3">
        <v>6.5</v>
      </c>
      <c r="BR20" s="3">
        <v>1</v>
      </c>
      <c r="BS20" s="3">
        <v>1</v>
      </c>
      <c r="BT20" s="3"/>
      <c r="BV20" s="15">
        <v>19</v>
      </c>
      <c r="BW20" s="3">
        <v>24</v>
      </c>
      <c r="BX20" s="3">
        <v>3</v>
      </c>
      <c r="BY20" s="3">
        <v>5</v>
      </c>
      <c r="BZ20" s="2" t="s">
        <v>194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2" t="s">
        <v>194</v>
      </c>
      <c r="CG20" s="3">
        <v>0</v>
      </c>
      <c r="CH20" s="3">
        <v>0</v>
      </c>
      <c r="CI20" s="3">
        <v>0</v>
      </c>
      <c r="CJ20" s="3">
        <v>0</v>
      </c>
      <c r="CK20" s="2" t="s">
        <v>194</v>
      </c>
      <c r="CL20" s="3">
        <v>0</v>
      </c>
      <c r="CM20" s="3">
        <v>0</v>
      </c>
      <c r="CN20" s="3">
        <v>0</v>
      </c>
      <c r="CO20" s="3">
        <v>0</v>
      </c>
      <c r="CP20" s="2" t="s">
        <v>194</v>
      </c>
      <c r="CQ20" s="3">
        <v>0</v>
      </c>
      <c r="CR20" s="3">
        <v>0</v>
      </c>
      <c r="CS20" s="3">
        <v>0</v>
      </c>
      <c r="CT20" s="3">
        <v>0</v>
      </c>
      <c r="CU20" s="2" t="s">
        <v>194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2" t="s">
        <v>194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2" t="s">
        <v>194</v>
      </c>
      <c r="DH20" s="3">
        <v>0</v>
      </c>
      <c r="DI20" s="3">
        <v>0</v>
      </c>
      <c r="DJ20" s="3">
        <v>0</v>
      </c>
      <c r="DK20" s="3">
        <v>0</v>
      </c>
      <c r="DL20" s="2" t="s">
        <v>194</v>
      </c>
      <c r="DM20" s="3">
        <v>0</v>
      </c>
      <c r="DN20" s="3">
        <v>2</v>
      </c>
      <c r="DO20" s="3">
        <v>0</v>
      </c>
      <c r="DP20" s="3">
        <v>0</v>
      </c>
      <c r="DQ20" s="16" t="s">
        <v>194</v>
      </c>
    </row>
    <row r="21" spans="1:121" x14ac:dyDescent="0.25">
      <c r="A21" t="s">
        <v>55</v>
      </c>
      <c r="B21" t="s">
        <v>46</v>
      </c>
      <c r="C21" t="s">
        <v>15</v>
      </c>
      <c r="D21">
        <v>10</v>
      </c>
      <c r="E21" t="s">
        <v>191</v>
      </c>
      <c r="F21" t="str">
        <f t="shared" si="1"/>
        <v>ABLA-H-10C</v>
      </c>
      <c r="G21" s="15">
        <v>2584</v>
      </c>
      <c r="H21" s="1">
        <f t="shared" si="2"/>
        <v>48.625840000000004</v>
      </c>
      <c r="I21" s="3">
        <v>3596</v>
      </c>
      <c r="J21" s="1">
        <f t="shared" si="3"/>
        <v>113.83596</v>
      </c>
      <c r="K21" s="3">
        <v>73</v>
      </c>
      <c r="L21" s="1">
        <f t="shared" si="5"/>
        <v>2173</v>
      </c>
      <c r="M21" s="1">
        <v>44.7</v>
      </c>
      <c r="N21" s="3">
        <v>230</v>
      </c>
      <c r="O21" s="15">
        <v>13.8</v>
      </c>
      <c r="P21" s="16">
        <v>0.6</v>
      </c>
      <c r="Q21" s="3">
        <v>5</v>
      </c>
      <c r="R21" s="3">
        <v>18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>
        <v>1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3">
        <v>1</v>
      </c>
      <c r="AQ21" s="1">
        <v>0</v>
      </c>
      <c r="AR21">
        <v>1</v>
      </c>
      <c r="AS21">
        <v>0</v>
      </c>
      <c r="AT21">
        <v>0</v>
      </c>
      <c r="AU21">
        <v>0</v>
      </c>
      <c r="AV21" s="15">
        <v>14</v>
      </c>
      <c r="AW21" s="3">
        <v>0</v>
      </c>
      <c r="AX21" s="3">
        <v>0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16">
        <v>0</v>
      </c>
      <c r="BN21" s="3">
        <v>7.4</v>
      </c>
      <c r="BO21" s="3">
        <v>50.1</v>
      </c>
      <c r="BP21" s="3">
        <v>-3.2</v>
      </c>
      <c r="BQ21" s="3">
        <v>10</v>
      </c>
      <c r="BR21" s="3">
        <v>2</v>
      </c>
      <c r="BS21" s="3">
        <v>1</v>
      </c>
      <c r="BT21" s="3"/>
      <c r="BV21" s="15">
        <v>23</v>
      </c>
      <c r="BW21" s="3">
        <v>24</v>
      </c>
      <c r="BX21" s="3">
        <v>14</v>
      </c>
      <c r="BY21" s="3">
        <v>9</v>
      </c>
      <c r="BZ21" s="2" t="s">
        <v>198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2" t="s">
        <v>194</v>
      </c>
      <c r="CG21" s="3">
        <v>0</v>
      </c>
      <c r="CH21" s="3">
        <v>0</v>
      </c>
      <c r="CI21" s="3">
        <v>0</v>
      </c>
      <c r="CJ21" s="3">
        <v>0</v>
      </c>
      <c r="CK21" s="2" t="s">
        <v>194</v>
      </c>
      <c r="CL21" s="3">
        <v>0</v>
      </c>
      <c r="CM21" s="3">
        <v>0</v>
      </c>
      <c r="CN21" s="3">
        <v>0</v>
      </c>
      <c r="CO21" s="3">
        <v>0</v>
      </c>
      <c r="CP21" s="2" t="s">
        <v>194</v>
      </c>
      <c r="CQ21" s="3">
        <v>0</v>
      </c>
      <c r="CR21" s="3">
        <v>0</v>
      </c>
      <c r="CS21" s="3">
        <v>0</v>
      </c>
      <c r="CT21" s="3">
        <v>0</v>
      </c>
      <c r="CU21" s="2" t="s">
        <v>194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2" t="s">
        <v>194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2" t="s">
        <v>194</v>
      </c>
      <c r="DH21" s="3">
        <v>0</v>
      </c>
      <c r="DI21" s="3">
        <v>0</v>
      </c>
      <c r="DJ21" s="3">
        <v>0</v>
      </c>
      <c r="DK21" s="3">
        <v>0</v>
      </c>
      <c r="DL21" s="2" t="s">
        <v>194</v>
      </c>
      <c r="DM21" s="3">
        <v>2</v>
      </c>
      <c r="DN21" s="3">
        <v>1</v>
      </c>
      <c r="DO21" s="3">
        <v>1</v>
      </c>
      <c r="DP21" s="3">
        <v>0</v>
      </c>
      <c r="DQ21" s="16" t="s">
        <v>194</v>
      </c>
    </row>
    <row r="22" spans="1:121" x14ac:dyDescent="0.25">
      <c r="A22" t="s">
        <v>55</v>
      </c>
      <c r="B22" t="s">
        <v>46</v>
      </c>
      <c r="C22" t="s">
        <v>15</v>
      </c>
      <c r="D22">
        <v>10</v>
      </c>
      <c r="E22" t="s">
        <v>192</v>
      </c>
      <c r="F22" t="str">
        <f t="shared" si="1"/>
        <v>ABLA-H-10N</v>
      </c>
      <c r="G22" s="15">
        <v>2587</v>
      </c>
      <c r="H22" s="1">
        <f t="shared" si="2"/>
        <v>48.625869999999999</v>
      </c>
      <c r="I22" s="3">
        <v>3601</v>
      </c>
      <c r="J22" s="1">
        <f t="shared" si="3"/>
        <v>113.83601</v>
      </c>
      <c r="K22" s="3">
        <v>72</v>
      </c>
      <c r="L22" s="1">
        <f t="shared" si="5"/>
        <v>2172</v>
      </c>
      <c r="M22" s="1">
        <v>45.6</v>
      </c>
      <c r="N22" s="3">
        <v>240</v>
      </c>
      <c r="O22" s="15">
        <v>12.8</v>
      </c>
      <c r="P22" s="16">
        <v>0.6</v>
      </c>
      <c r="Q22" s="3">
        <v>5</v>
      </c>
      <c r="R22" s="3">
        <v>13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>
        <v>1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3">
        <v>1</v>
      </c>
      <c r="AQ22" s="1">
        <v>0</v>
      </c>
      <c r="AR22">
        <v>0</v>
      </c>
      <c r="AS22">
        <v>0</v>
      </c>
      <c r="AT22">
        <v>0</v>
      </c>
      <c r="AU22">
        <v>0</v>
      </c>
      <c r="AV22" s="15">
        <v>9</v>
      </c>
      <c r="AW22" s="3">
        <v>2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16">
        <v>0</v>
      </c>
      <c r="BN22" s="3">
        <v>3</v>
      </c>
      <c r="BO22" s="3">
        <v>54.8</v>
      </c>
      <c r="BP22" s="3">
        <v>0.1</v>
      </c>
      <c r="BQ22" s="3">
        <v>10</v>
      </c>
      <c r="BR22" s="3">
        <v>0</v>
      </c>
      <c r="BS22" s="3">
        <v>1</v>
      </c>
      <c r="BT22" s="3"/>
      <c r="BV22" s="15">
        <v>5</v>
      </c>
      <c r="BW22" s="3">
        <v>10</v>
      </c>
      <c r="BX22" s="3">
        <v>4</v>
      </c>
      <c r="BY22" s="3">
        <v>9</v>
      </c>
      <c r="BZ22" s="2" t="s">
        <v>199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2" t="s">
        <v>194</v>
      </c>
      <c r="CG22" s="3">
        <v>0</v>
      </c>
      <c r="CH22" s="3">
        <v>0</v>
      </c>
      <c r="CI22" s="3">
        <v>0</v>
      </c>
      <c r="CJ22" s="3">
        <v>0</v>
      </c>
      <c r="CK22" s="2" t="s">
        <v>194</v>
      </c>
      <c r="CL22" s="3">
        <v>0</v>
      </c>
      <c r="CM22" s="3">
        <v>0</v>
      </c>
      <c r="CN22" s="3">
        <v>0</v>
      </c>
      <c r="CO22" s="3">
        <v>0</v>
      </c>
      <c r="CP22" s="2" t="s">
        <v>194</v>
      </c>
      <c r="CQ22" s="3">
        <v>0</v>
      </c>
      <c r="CR22" s="3">
        <v>0</v>
      </c>
      <c r="CS22" s="3">
        <v>0</v>
      </c>
      <c r="CT22" s="3">
        <v>0</v>
      </c>
      <c r="CU22" s="2" t="s">
        <v>194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2" t="s">
        <v>194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2" t="s">
        <v>194</v>
      </c>
      <c r="DH22" s="3">
        <v>0</v>
      </c>
      <c r="DI22" s="3">
        <v>0</v>
      </c>
      <c r="DJ22" s="3">
        <v>0</v>
      </c>
      <c r="DK22" s="3">
        <v>0</v>
      </c>
      <c r="DL22" s="2" t="s">
        <v>194</v>
      </c>
      <c r="DM22" s="3">
        <v>1</v>
      </c>
      <c r="DN22" s="3">
        <v>1</v>
      </c>
      <c r="DO22" s="3">
        <v>1</v>
      </c>
      <c r="DP22" s="3">
        <v>2</v>
      </c>
      <c r="DQ22" s="16" t="s">
        <v>197</v>
      </c>
    </row>
    <row r="23" spans="1:121" x14ac:dyDescent="0.25">
      <c r="A23" t="s">
        <v>55</v>
      </c>
      <c r="B23" t="s">
        <v>46</v>
      </c>
      <c r="C23" t="s">
        <v>15</v>
      </c>
      <c r="D23">
        <v>11</v>
      </c>
      <c r="E23" t="s">
        <v>191</v>
      </c>
      <c r="F23" t="str">
        <f t="shared" si="1"/>
        <v>ABLA-H-11C</v>
      </c>
      <c r="G23" s="15">
        <v>2590</v>
      </c>
      <c r="H23" s="1">
        <f t="shared" si="2"/>
        <v>48.625900000000001</v>
      </c>
      <c r="I23" s="3">
        <v>3643</v>
      </c>
      <c r="J23" s="1">
        <f t="shared" si="3"/>
        <v>113.83642999999999</v>
      </c>
      <c r="K23" s="3">
        <v>53</v>
      </c>
      <c r="L23" s="1">
        <f t="shared" si="5"/>
        <v>2153</v>
      </c>
      <c r="M23" s="1">
        <v>53.4</v>
      </c>
      <c r="N23" s="3">
        <v>270</v>
      </c>
      <c r="O23" s="15">
        <v>19.7</v>
      </c>
      <c r="P23" s="16">
        <v>0.7</v>
      </c>
      <c r="Q23" s="3">
        <v>5</v>
      </c>
      <c r="R23" s="3">
        <v>8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3">
        <v>0</v>
      </c>
      <c r="AQ23" s="1">
        <v>0</v>
      </c>
      <c r="AR23">
        <v>0</v>
      </c>
      <c r="AS23">
        <v>0</v>
      </c>
      <c r="AT23">
        <v>0</v>
      </c>
      <c r="AU23">
        <v>0</v>
      </c>
      <c r="AV23" s="15">
        <v>8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16">
        <v>0</v>
      </c>
      <c r="BN23" s="3">
        <v>16.399999999999999</v>
      </c>
      <c r="BO23" s="3">
        <v>47.1</v>
      </c>
      <c r="BP23" s="3">
        <v>-9</v>
      </c>
      <c r="BQ23" s="3">
        <v>10</v>
      </c>
      <c r="BR23" s="3">
        <v>3</v>
      </c>
      <c r="BS23" s="3">
        <v>0.95</v>
      </c>
      <c r="BT23" s="3"/>
      <c r="BV23" s="15">
        <v>12</v>
      </c>
      <c r="BW23" s="3">
        <v>22</v>
      </c>
      <c r="BX23" s="3">
        <v>4</v>
      </c>
      <c r="BY23" s="3">
        <v>7</v>
      </c>
      <c r="BZ23" s="2" t="s">
        <v>195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2" t="s">
        <v>194</v>
      </c>
      <c r="CG23" s="3">
        <v>0</v>
      </c>
      <c r="CH23" s="3">
        <v>0</v>
      </c>
      <c r="CI23" s="3">
        <v>0</v>
      </c>
      <c r="CJ23" s="3">
        <v>0</v>
      </c>
      <c r="CK23" s="2" t="s">
        <v>194</v>
      </c>
      <c r="CL23" s="3">
        <v>0</v>
      </c>
      <c r="CM23" s="3">
        <v>0</v>
      </c>
      <c r="CN23" s="3">
        <v>0</v>
      </c>
      <c r="CO23" s="3">
        <v>0</v>
      </c>
      <c r="CP23" s="2" t="s">
        <v>194</v>
      </c>
      <c r="CQ23" s="3">
        <v>0</v>
      </c>
      <c r="CR23" s="3">
        <v>0</v>
      </c>
      <c r="CS23" s="3">
        <v>0</v>
      </c>
      <c r="CT23" s="3">
        <v>0</v>
      </c>
      <c r="CU23" s="2" t="s">
        <v>194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2" t="s">
        <v>194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2" t="s">
        <v>194</v>
      </c>
      <c r="DH23" s="3">
        <v>0</v>
      </c>
      <c r="DI23" s="3">
        <v>0</v>
      </c>
      <c r="DJ23" s="3">
        <v>0</v>
      </c>
      <c r="DK23" s="3">
        <v>0</v>
      </c>
      <c r="DL23" s="2" t="s">
        <v>194</v>
      </c>
      <c r="DM23" s="3">
        <v>0</v>
      </c>
      <c r="DN23" s="3">
        <v>2</v>
      </c>
      <c r="DO23" s="3">
        <v>0</v>
      </c>
      <c r="DP23" s="3">
        <v>0</v>
      </c>
      <c r="DQ23" s="16" t="s">
        <v>194</v>
      </c>
    </row>
    <row r="24" spans="1:121" x14ac:dyDescent="0.25">
      <c r="A24" t="s">
        <v>55</v>
      </c>
      <c r="B24" t="s">
        <v>46</v>
      </c>
      <c r="C24" t="s">
        <v>15</v>
      </c>
      <c r="D24">
        <v>11</v>
      </c>
      <c r="E24" t="s">
        <v>192</v>
      </c>
      <c r="F24" t="str">
        <f t="shared" si="1"/>
        <v>ABLA-H-11N</v>
      </c>
      <c r="G24" s="15">
        <v>2580</v>
      </c>
      <c r="H24" s="1">
        <f t="shared" si="2"/>
        <v>48.625799999999998</v>
      </c>
      <c r="I24" s="3">
        <v>3646</v>
      </c>
      <c r="J24" s="1">
        <f t="shared" si="3"/>
        <v>113.83646</v>
      </c>
      <c r="K24" s="3">
        <v>53</v>
      </c>
      <c r="L24" s="1">
        <f t="shared" si="5"/>
        <v>2153</v>
      </c>
      <c r="M24" s="1">
        <v>64.7</v>
      </c>
      <c r="N24" s="3">
        <v>270</v>
      </c>
      <c r="O24" s="15">
        <v>21</v>
      </c>
      <c r="P24" s="16">
        <v>0.9</v>
      </c>
      <c r="Q24" s="3">
        <v>5</v>
      </c>
      <c r="R24" s="3">
        <v>13</v>
      </c>
      <c r="S24" s="3">
        <v>0</v>
      </c>
      <c r="T24" s="3">
        <v>1</v>
      </c>
      <c r="U24" s="3">
        <v>0</v>
      </c>
      <c r="V24" s="3">
        <v>0</v>
      </c>
      <c r="W24" s="3">
        <v>0</v>
      </c>
      <c r="X24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3">
        <v>0</v>
      </c>
      <c r="AQ24" s="1">
        <v>0</v>
      </c>
      <c r="AR24">
        <v>0</v>
      </c>
      <c r="AS24">
        <v>0</v>
      </c>
      <c r="AT24">
        <v>0</v>
      </c>
      <c r="AU24">
        <v>0</v>
      </c>
      <c r="AV24" s="15">
        <v>6</v>
      </c>
      <c r="AW24" s="3">
        <v>1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16">
        <v>0</v>
      </c>
      <c r="BN24" s="3">
        <v>26.8</v>
      </c>
      <c r="BO24" s="3">
        <v>61.7</v>
      </c>
      <c r="BP24" s="3">
        <v>8.1</v>
      </c>
      <c r="BQ24" s="3">
        <v>10</v>
      </c>
      <c r="BR24" s="3">
        <v>1</v>
      </c>
      <c r="BS24" s="3">
        <v>1</v>
      </c>
      <c r="BT24" s="3"/>
      <c r="BV24" s="15">
        <v>10</v>
      </c>
      <c r="BW24" s="3">
        <v>27</v>
      </c>
      <c r="BX24" s="3">
        <v>8</v>
      </c>
      <c r="BY24" s="3">
        <v>5</v>
      </c>
      <c r="BZ24" s="2" t="s">
        <v>194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2" t="s">
        <v>194</v>
      </c>
      <c r="CG24" s="3">
        <v>0</v>
      </c>
      <c r="CH24" s="3">
        <v>0</v>
      </c>
      <c r="CI24" s="3">
        <v>0</v>
      </c>
      <c r="CJ24" s="3">
        <v>0</v>
      </c>
      <c r="CK24" s="2" t="s">
        <v>194</v>
      </c>
      <c r="CL24" s="3">
        <v>0</v>
      </c>
      <c r="CM24" s="3">
        <v>0</v>
      </c>
      <c r="CN24" s="3">
        <v>0</v>
      </c>
      <c r="CO24" s="3">
        <v>0</v>
      </c>
      <c r="CP24" s="2" t="s">
        <v>194</v>
      </c>
      <c r="CQ24" s="3">
        <v>0</v>
      </c>
      <c r="CR24" s="3">
        <v>0</v>
      </c>
      <c r="CS24" s="3">
        <v>0</v>
      </c>
      <c r="CT24" s="3">
        <v>0</v>
      </c>
      <c r="CU24" s="2" t="s">
        <v>194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2" t="s">
        <v>194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2" t="s">
        <v>194</v>
      </c>
      <c r="DH24" s="3">
        <v>0</v>
      </c>
      <c r="DI24" s="3">
        <v>0</v>
      </c>
      <c r="DJ24" s="3">
        <v>0</v>
      </c>
      <c r="DK24" s="3">
        <v>0</v>
      </c>
      <c r="DL24" s="2" t="s">
        <v>194</v>
      </c>
      <c r="DM24" s="3">
        <v>0</v>
      </c>
      <c r="DN24" s="3">
        <v>0</v>
      </c>
      <c r="DO24" s="3">
        <v>1</v>
      </c>
      <c r="DP24" s="3">
        <v>0</v>
      </c>
      <c r="DQ24" s="16" t="s">
        <v>194</v>
      </c>
    </row>
    <row r="25" spans="1:121" x14ac:dyDescent="0.25">
      <c r="A25" t="s">
        <v>55</v>
      </c>
      <c r="B25" t="s">
        <v>46</v>
      </c>
      <c r="C25" t="s">
        <v>15</v>
      </c>
      <c r="D25">
        <v>12</v>
      </c>
      <c r="E25" t="s">
        <v>191</v>
      </c>
      <c r="F25" t="str">
        <f t="shared" si="1"/>
        <v>ABLA-H-12C</v>
      </c>
      <c r="G25" s="15">
        <v>2565</v>
      </c>
      <c r="H25" s="1">
        <f t="shared" si="2"/>
        <v>48.62565</v>
      </c>
      <c r="I25" s="3">
        <v>3677</v>
      </c>
      <c r="J25" s="1">
        <f t="shared" si="3"/>
        <v>113.83677</v>
      </c>
      <c r="K25" s="3">
        <v>44</v>
      </c>
      <c r="L25" s="1">
        <f t="shared" si="5"/>
        <v>2144</v>
      </c>
      <c r="M25" s="1">
        <v>39.4</v>
      </c>
      <c r="N25" s="3">
        <v>240</v>
      </c>
      <c r="O25" s="15">
        <v>19.8</v>
      </c>
      <c r="P25" s="16">
        <v>0.8</v>
      </c>
      <c r="Q25" s="3">
        <v>5</v>
      </c>
      <c r="R25" s="3">
        <v>26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3">
        <v>0</v>
      </c>
      <c r="AQ25" s="1">
        <v>0</v>
      </c>
      <c r="AR25">
        <v>0</v>
      </c>
      <c r="AS25">
        <v>0</v>
      </c>
      <c r="AT25">
        <v>0</v>
      </c>
      <c r="AU25">
        <v>0</v>
      </c>
      <c r="AV25" s="15">
        <v>22</v>
      </c>
      <c r="AW25" s="3">
        <v>1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16">
        <v>0</v>
      </c>
      <c r="BN25" s="3">
        <v>-1.4</v>
      </c>
      <c r="BO25" s="3">
        <v>24.6</v>
      </c>
      <c r="BP25" s="3">
        <v>-18.399999999999999</v>
      </c>
      <c r="BQ25" s="3">
        <v>12</v>
      </c>
      <c r="BR25" s="3">
        <v>2</v>
      </c>
      <c r="BS25" s="3">
        <v>0.4</v>
      </c>
      <c r="BT25" s="3"/>
      <c r="BV25" s="15">
        <v>15</v>
      </c>
      <c r="BW25" s="3">
        <v>36</v>
      </c>
      <c r="BX25" s="3">
        <v>8</v>
      </c>
      <c r="BY25" s="3">
        <v>14</v>
      </c>
      <c r="BZ25" s="2" t="s">
        <v>194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2" t="s">
        <v>194</v>
      </c>
      <c r="CG25" s="3">
        <v>0</v>
      </c>
      <c r="CH25" s="3">
        <v>0</v>
      </c>
      <c r="CI25" s="3">
        <v>0</v>
      </c>
      <c r="CJ25" s="3">
        <v>0</v>
      </c>
      <c r="CK25" s="2" t="s">
        <v>194</v>
      </c>
      <c r="CL25" s="3">
        <v>0</v>
      </c>
      <c r="CM25" s="3">
        <v>0</v>
      </c>
      <c r="CN25" s="3">
        <v>0</v>
      </c>
      <c r="CO25" s="3">
        <v>0</v>
      </c>
      <c r="CP25" s="2" t="s">
        <v>194</v>
      </c>
      <c r="CQ25" s="3">
        <v>0</v>
      </c>
      <c r="CR25" s="3">
        <v>0</v>
      </c>
      <c r="CS25" s="3">
        <v>0</v>
      </c>
      <c r="CT25" s="3">
        <v>0</v>
      </c>
      <c r="CU25" s="2" t="s">
        <v>194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2" t="s">
        <v>194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2" t="s">
        <v>194</v>
      </c>
      <c r="DH25" s="3">
        <v>0</v>
      </c>
      <c r="DI25" s="3">
        <v>0</v>
      </c>
      <c r="DJ25" s="3">
        <v>0</v>
      </c>
      <c r="DK25" s="3">
        <v>0</v>
      </c>
      <c r="DL25" s="2" t="s">
        <v>194</v>
      </c>
      <c r="DM25" s="3">
        <v>0</v>
      </c>
      <c r="DN25" s="3">
        <v>0</v>
      </c>
      <c r="DO25" s="3">
        <v>0</v>
      </c>
      <c r="DP25" s="3">
        <v>0</v>
      </c>
      <c r="DQ25" s="16" t="s">
        <v>194</v>
      </c>
    </row>
    <row r="26" spans="1:121" x14ac:dyDescent="0.25">
      <c r="A26" t="s">
        <v>55</v>
      </c>
      <c r="B26" t="s">
        <v>46</v>
      </c>
      <c r="C26" t="s">
        <v>15</v>
      </c>
      <c r="D26">
        <v>12</v>
      </c>
      <c r="E26" t="s">
        <v>192</v>
      </c>
      <c r="F26" t="str">
        <f t="shared" si="1"/>
        <v>ABLA-H-12N</v>
      </c>
      <c r="G26" s="15">
        <v>2563</v>
      </c>
      <c r="H26" s="1">
        <f t="shared" si="2"/>
        <v>48.625630000000001</v>
      </c>
      <c r="I26" s="3">
        <v>3694</v>
      </c>
      <c r="J26" s="1">
        <f t="shared" si="3"/>
        <v>113.83694</v>
      </c>
      <c r="K26" s="3">
        <v>39</v>
      </c>
      <c r="L26" s="1">
        <f t="shared" si="5"/>
        <v>2139</v>
      </c>
      <c r="M26" s="1">
        <v>33.700000000000003</v>
      </c>
      <c r="N26" s="3">
        <v>240</v>
      </c>
      <c r="O26" s="15">
        <v>18.7</v>
      </c>
      <c r="P26" s="16">
        <v>0.8</v>
      </c>
      <c r="Q26" s="3">
        <v>5</v>
      </c>
      <c r="R26" s="3">
        <v>14</v>
      </c>
      <c r="S26" s="3">
        <v>0</v>
      </c>
      <c r="T26" s="3">
        <v>1</v>
      </c>
      <c r="U26" s="3">
        <v>0</v>
      </c>
      <c r="V26" s="3">
        <v>0</v>
      </c>
      <c r="W26" s="3">
        <v>0</v>
      </c>
      <c r="X26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3">
        <v>0</v>
      </c>
      <c r="AQ26" s="1">
        <v>0</v>
      </c>
      <c r="AR26">
        <v>0</v>
      </c>
      <c r="AS26">
        <v>0</v>
      </c>
      <c r="AT26">
        <v>0</v>
      </c>
      <c r="AU26">
        <v>0</v>
      </c>
      <c r="AV26" s="15">
        <v>9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16">
        <v>0</v>
      </c>
      <c r="BN26" s="3">
        <v>18.600000000000001</v>
      </c>
      <c r="BO26" s="3">
        <v>75.8</v>
      </c>
      <c r="BP26" s="3">
        <v>6.5</v>
      </c>
      <c r="BQ26" s="3">
        <v>10</v>
      </c>
      <c r="BR26" s="3">
        <v>0</v>
      </c>
      <c r="BS26" s="3">
        <v>1</v>
      </c>
      <c r="BT26" s="3"/>
      <c r="BV26" s="15">
        <v>9</v>
      </c>
      <c r="BW26" s="3">
        <v>25</v>
      </c>
      <c r="BX26" s="3">
        <v>13</v>
      </c>
      <c r="BY26" s="3">
        <v>10</v>
      </c>
      <c r="BZ26" s="2" t="s">
        <v>194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2" t="s">
        <v>194</v>
      </c>
      <c r="CG26" s="3">
        <v>0</v>
      </c>
      <c r="CH26" s="3">
        <v>0</v>
      </c>
      <c r="CI26" s="3">
        <v>0</v>
      </c>
      <c r="CJ26" s="3">
        <v>0</v>
      </c>
      <c r="CK26" s="2" t="s">
        <v>194</v>
      </c>
      <c r="CL26" s="3">
        <v>0</v>
      </c>
      <c r="CM26" s="3">
        <v>0</v>
      </c>
      <c r="CN26" s="3">
        <v>0</v>
      </c>
      <c r="CO26" s="3">
        <v>0</v>
      </c>
      <c r="CP26" s="2" t="s">
        <v>194</v>
      </c>
      <c r="CQ26" s="3">
        <v>0</v>
      </c>
      <c r="CR26" s="3">
        <v>0</v>
      </c>
      <c r="CS26" s="3">
        <v>0</v>
      </c>
      <c r="CT26" s="3">
        <v>0</v>
      </c>
      <c r="CU26" s="2" t="s">
        <v>194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2" t="s">
        <v>194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2" t="s">
        <v>194</v>
      </c>
      <c r="DH26" s="3">
        <v>0</v>
      </c>
      <c r="DI26" s="3">
        <v>0</v>
      </c>
      <c r="DJ26" s="3">
        <v>0</v>
      </c>
      <c r="DK26" s="3">
        <v>0</v>
      </c>
      <c r="DL26" s="2" t="s">
        <v>194</v>
      </c>
      <c r="DM26" s="3">
        <v>0</v>
      </c>
      <c r="DN26" s="3">
        <v>0</v>
      </c>
      <c r="DO26" s="3">
        <v>0</v>
      </c>
      <c r="DP26" s="3">
        <v>0</v>
      </c>
      <c r="DQ26" s="16" t="s">
        <v>194</v>
      </c>
    </row>
    <row r="27" spans="1:121" x14ac:dyDescent="0.25">
      <c r="A27" t="s">
        <v>55</v>
      </c>
      <c r="B27" t="s">
        <v>75</v>
      </c>
      <c r="C27" t="s">
        <v>7</v>
      </c>
      <c r="D27">
        <v>1</v>
      </c>
      <c r="E27" t="s">
        <v>192</v>
      </c>
      <c r="F27" t="str">
        <f t="shared" si="1"/>
        <v>PSME-M-1N</v>
      </c>
      <c r="G27" s="15">
        <v>1460</v>
      </c>
      <c r="H27" s="1">
        <f t="shared" si="2"/>
        <v>48.614600000000003</v>
      </c>
      <c r="I27" s="3">
        <v>5039</v>
      </c>
      <c r="J27" s="1">
        <f t="shared" si="3"/>
        <v>113.85038999999999</v>
      </c>
      <c r="K27" s="3">
        <v>88</v>
      </c>
      <c r="L27" s="1">
        <f>1400+K27</f>
        <v>1488</v>
      </c>
      <c r="M27" s="3">
        <v>22</v>
      </c>
      <c r="N27" s="3">
        <v>215</v>
      </c>
      <c r="O27" s="15">
        <v>42.3</v>
      </c>
      <c r="P27" s="16">
        <v>2.2000000000000002</v>
      </c>
      <c r="Q27" s="3">
        <v>10</v>
      </c>
      <c r="R27" s="3">
        <v>0</v>
      </c>
      <c r="S27" s="3">
        <v>0</v>
      </c>
      <c r="T27" s="3">
        <v>1</v>
      </c>
      <c r="U27" s="3">
        <v>6</v>
      </c>
      <c r="V27" s="3">
        <v>1</v>
      </c>
      <c r="W27" s="3">
        <v>1</v>
      </c>
      <c r="X27" s="3">
        <v>0</v>
      </c>
      <c r="Y27" s="19">
        <v>0</v>
      </c>
      <c r="Z27" s="19">
        <v>0</v>
      </c>
      <c r="AA27" s="18">
        <v>0</v>
      </c>
      <c r="AB27">
        <v>0</v>
      </c>
      <c r="AC27">
        <v>0</v>
      </c>
      <c r="AD27" s="18">
        <v>1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>
        <v>0</v>
      </c>
      <c r="AV27" s="15">
        <v>0</v>
      </c>
      <c r="AW27" s="3">
        <v>0</v>
      </c>
      <c r="AX27" s="3">
        <v>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1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16">
        <v>0</v>
      </c>
      <c r="BN27" s="3">
        <v>73.099999999999994</v>
      </c>
      <c r="BO27" s="3">
        <v>132</v>
      </c>
      <c r="BP27" s="3">
        <v>2.1</v>
      </c>
      <c r="BQ27" s="3">
        <v>20</v>
      </c>
      <c r="BR27" s="3">
        <v>1</v>
      </c>
      <c r="BS27" s="3">
        <v>0.9</v>
      </c>
      <c r="BT27" s="3"/>
      <c r="BV27" s="3">
        <v>0</v>
      </c>
      <c r="BW27" s="3">
        <v>0</v>
      </c>
      <c r="BX27" s="3">
        <v>0</v>
      </c>
      <c r="BY27" s="3">
        <v>0</v>
      </c>
      <c r="BZ27" s="2" t="s">
        <v>194</v>
      </c>
      <c r="CA27" s="3">
        <v>0</v>
      </c>
      <c r="CB27" s="3">
        <v>4</v>
      </c>
      <c r="CC27" s="3">
        <v>0</v>
      </c>
      <c r="CD27" s="3">
        <v>4</v>
      </c>
      <c r="CE27" s="3">
        <v>0</v>
      </c>
      <c r="CF27" s="2" t="s">
        <v>194</v>
      </c>
      <c r="CG27" s="3">
        <v>0</v>
      </c>
      <c r="CH27" s="3">
        <v>0</v>
      </c>
      <c r="CI27" s="3">
        <v>0</v>
      </c>
      <c r="CJ27" s="3">
        <v>0</v>
      </c>
      <c r="CK27" s="2" t="s">
        <v>194</v>
      </c>
      <c r="CL27" s="3">
        <v>0</v>
      </c>
      <c r="CM27" s="3">
        <v>0</v>
      </c>
      <c r="CN27" s="3">
        <v>0</v>
      </c>
      <c r="CO27" s="3">
        <v>1</v>
      </c>
      <c r="CP27" s="2" t="s">
        <v>194</v>
      </c>
      <c r="CQ27" s="3">
        <v>0</v>
      </c>
      <c r="CR27" s="3">
        <v>0</v>
      </c>
      <c r="CS27" s="3">
        <v>0</v>
      </c>
      <c r="CT27" s="3">
        <v>0</v>
      </c>
      <c r="CU27" s="2" t="s">
        <v>194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2" t="s">
        <v>194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2" t="s">
        <v>194</v>
      </c>
    </row>
    <row r="28" spans="1:121" x14ac:dyDescent="0.25">
      <c r="A28" t="s">
        <v>55</v>
      </c>
      <c r="B28" t="s">
        <v>75</v>
      </c>
      <c r="C28" t="s">
        <v>7</v>
      </c>
      <c r="D28">
        <v>1</v>
      </c>
      <c r="E28" t="s">
        <v>191</v>
      </c>
      <c r="F28" t="str">
        <f t="shared" si="1"/>
        <v>PSME-M-1C</v>
      </c>
      <c r="G28" s="15">
        <v>1464</v>
      </c>
      <c r="H28" s="1">
        <f t="shared" si="2"/>
        <v>48.614640000000001</v>
      </c>
      <c r="I28" s="3">
        <v>5052</v>
      </c>
      <c r="J28" s="1">
        <f t="shared" si="3"/>
        <v>113.85052</v>
      </c>
      <c r="K28" s="3">
        <v>88</v>
      </c>
      <c r="L28" s="1">
        <f t="shared" ref="L28:L52" si="6">1400+K28</f>
        <v>1488</v>
      </c>
      <c r="M28" s="3">
        <v>24.3</v>
      </c>
      <c r="N28" s="3">
        <v>210</v>
      </c>
      <c r="O28" s="15">
        <v>44</v>
      </c>
      <c r="P28" s="16">
        <v>2.2000000000000002</v>
      </c>
      <c r="Q28" s="3">
        <v>10</v>
      </c>
      <c r="R28" s="3">
        <v>0</v>
      </c>
      <c r="S28" s="3">
        <v>0</v>
      </c>
      <c r="T28" s="3">
        <v>1</v>
      </c>
      <c r="U28" s="3">
        <v>11</v>
      </c>
      <c r="V28" s="3">
        <v>0</v>
      </c>
      <c r="W28" s="3">
        <v>1</v>
      </c>
      <c r="X28" s="3">
        <v>0</v>
      </c>
      <c r="Y28" s="19">
        <v>0</v>
      </c>
      <c r="Z28" s="19">
        <v>0</v>
      </c>
      <c r="AA28" s="18">
        <v>1</v>
      </c>
      <c r="AB28">
        <v>0</v>
      </c>
      <c r="AC28">
        <v>0</v>
      </c>
      <c r="AD28" s="18">
        <v>1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>
        <v>0</v>
      </c>
      <c r="AV28" s="15">
        <v>0</v>
      </c>
      <c r="AW28" s="3">
        <v>0</v>
      </c>
      <c r="AX28" s="3">
        <v>6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16">
        <v>0</v>
      </c>
      <c r="BN28" s="3">
        <v>81.400000000000006</v>
      </c>
      <c r="BO28" s="3">
        <v>158</v>
      </c>
      <c r="BP28" s="3">
        <v>1.1000000000000001</v>
      </c>
      <c r="BQ28" s="3">
        <v>12</v>
      </c>
      <c r="BR28" s="3">
        <v>4</v>
      </c>
      <c r="BS28" s="3">
        <v>0.75</v>
      </c>
      <c r="BT28" s="3"/>
      <c r="BV28" s="3">
        <v>0</v>
      </c>
      <c r="BW28" s="3">
        <v>0</v>
      </c>
      <c r="BX28" s="3">
        <v>0</v>
      </c>
      <c r="BY28" s="3">
        <v>0</v>
      </c>
      <c r="BZ28" s="2" t="s">
        <v>194</v>
      </c>
      <c r="CA28" s="3">
        <v>2</v>
      </c>
      <c r="CB28" s="3">
        <v>2</v>
      </c>
      <c r="CC28" s="3">
        <v>2</v>
      </c>
      <c r="CD28" s="3">
        <v>3</v>
      </c>
      <c r="CE28" s="3">
        <v>0</v>
      </c>
      <c r="CF28" s="2" t="s">
        <v>200</v>
      </c>
      <c r="CG28" s="3">
        <v>1</v>
      </c>
      <c r="CH28" s="3">
        <v>0</v>
      </c>
      <c r="CI28" s="3">
        <v>1</v>
      </c>
      <c r="CJ28" s="3">
        <v>1</v>
      </c>
      <c r="CK28" s="2" t="s">
        <v>194</v>
      </c>
      <c r="CL28" s="3">
        <v>0</v>
      </c>
      <c r="CM28" s="3">
        <v>0</v>
      </c>
      <c r="CN28" s="3">
        <v>0</v>
      </c>
      <c r="CO28" s="3">
        <v>0</v>
      </c>
      <c r="CP28" s="2" t="s">
        <v>194</v>
      </c>
      <c r="CQ28" s="3">
        <v>0</v>
      </c>
      <c r="CR28" s="3">
        <v>0</v>
      </c>
      <c r="CS28" s="3">
        <v>0</v>
      </c>
      <c r="CT28" s="3">
        <v>0</v>
      </c>
      <c r="CU28" s="2" t="s">
        <v>194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2" t="s">
        <v>194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2" t="s">
        <v>194</v>
      </c>
    </row>
    <row r="29" spans="1:121" x14ac:dyDescent="0.25">
      <c r="A29" t="s">
        <v>55</v>
      </c>
      <c r="B29" t="s">
        <v>75</v>
      </c>
      <c r="C29" t="s">
        <v>7</v>
      </c>
      <c r="D29">
        <v>2</v>
      </c>
      <c r="E29" t="s">
        <v>192</v>
      </c>
      <c r="F29" t="str">
        <f t="shared" si="1"/>
        <v>PSME-M-2N</v>
      </c>
      <c r="G29" s="15">
        <v>1500</v>
      </c>
      <c r="H29" s="1">
        <f t="shared" si="2"/>
        <v>48.615000000000002</v>
      </c>
      <c r="I29" s="3">
        <v>511</v>
      </c>
      <c r="J29" s="1">
        <f t="shared" si="3"/>
        <v>113.80511</v>
      </c>
      <c r="K29" s="3">
        <v>86</v>
      </c>
      <c r="L29" s="1">
        <f t="shared" si="6"/>
        <v>1486</v>
      </c>
      <c r="M29" s="3">
        <v>40.1</v>
      </c>
      <c r="N29" s="3">
        <v>215</v>
      </c>
      <c r="O29" s="15">
        <v>36.200000000000003</v>
      </c>
      <c r="P29" s="16">
        <v>2.2999999999999998</v>
      </c>
      <c r="Q29" s="3">
        <v>10</v>
      </c>
      <c r="R29" s="3">
        <v>0</v>
      </c>
      <c r="S29" s="3">
        <v>0</v>
      </c>
      <c r="T29" s="3">
        <v>0</v>
      </c>
      <c r="U29" s="3">
        <v>4</v>
      </c>
      <c r="V29" s="3">
        <v>6</v>
      </c>
      <c r="W29" s="3">
        <v>2</v>
      </c>
      <c r="X29" s="3">
        <v>0</v>
      </c>
      <c r="Y29" s="19">
        <v>0</v>
      </c>
      <c r="Z29" s="19">
        <v>0</v>
      </c>
      <c r="AA29" s="18">
        <v>0</v>
      </c>
      <c r="AB29">
        <v>0</v>
      </c>
      <c r="AC29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>
        <v>0</v>
      </c>
      <c r="AV29" s="15">
        <v>0</v>
      </c>
      <c r="AW29" s="3">
        <v>0</v>
      </c>
      <c r="AX29" s="3">
        <v>4</v>
      </c>
      <c r="AY29" s="3">
        <v>1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16">
        <v>0</v>
      </c>
      <c r="BN29" s="3">
        <v>49.5</v>
      </c>
      <c r="BO29" s="3">
        <v>134</v>
      </c>
      <c r="BP29" s="3">
        <v>-13.5</v>
      </c>
      <c r="BQ29" s="3">
        <v>17</v>
      </c>
      <c r="BR29" s="3">
        <v>2</v>
      </c>
      <c r="BS29" s="3">
        <v>1</v>
      </c>
      <c r="BT29" s="3"/>
      <c r="BV29" s="3">
        <v>0</v>
      </c>
      <c r="BW29" s="3">
        <v>0</v>
      </c>
      <c r="BX29" s="3">
        <v>0</v>
      </c>
      <c r="BY29" s="3">
        <v>0</v>
      </c>
      <c r="BZ29" s="2" t="s">
        <v>194</v>
      </c>
      <c r="CA29" s="3">
        <v>1</v>
      </c>
      <c r="CB29" s="3">
        <v>7</v>
      </c>
      <c r="CC29" s="3">
        <v>2</v>
      </c>
      <c r="CD29" s="3">
        <v>1</v>
      </c>
      <c r="CE29" s="3">
        <v>0</v>
      </c>
      <c r="CF29" s="2" t="s">
        <v>194</v>
      </c>
      <c r="CG29" s="3">
        <v>0</v>
      </c>
      <c r="CH29" s="3">
        <v>0</v>
      </c>
      <c r="CI29" s="3">
        <v>0</v>
      </c>
      <c r="CJ29" s="3">
        <v>0</v>
      </c>
      <c r="CK29" s="2" t="s">
        <v>194</v>
      </c>
      <c r="CL29" s="3">
        <v>0</v>
      </c>
      <c r="CM29" s="3">
        <v>0</v>
      </c>
      <c r="CN29" s="3">
        <v>0</v>
      </c>
      <c r="CO29" s="3">
        <v>0</v>
      </c>
      <c r="CP29" s="2" t="s">
        <v>194</v>
      </c>
      <c r="CQ29" s="3">
        <v>0</v>
      </c>
      <c r="CR29" s="3">
        <v>0</v>
      </c>
      <c r="CS29" s="3">
        <v>0</v>
      </c>
      <c r="CT29" s="3">
        <v>0</v>
      </c>
      <c r="CU29" s="2" t="s">
        <v>194</v>
      </c>
      <c r="CV29" s="3">
        <v>1</v>
      </c>
      <c r="CW29" s="3">
        <v>0</v>
      </c>
      <c r="CX29" s="3">
        <v>3</v>
      </c>
      <c r="CY29" s="3">
        <v>0</v>
      </c>
      <c r="CZ29" s="3">
        <v>0</v>
      </c>
      <c r="DA29" s="2" t="s">
        <v>194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2" t="s">
        <v>194</v>
      </c>
    </row>
    <row r="30" spans="1:121" x14ac:dyDescent="0.25">
      <c r="A30" t="s">
        <v>55</v>
      </c>
      <c r="B30" t="s">
        <v>75</v>
      </c>
      <c r="C30" t="s">
        <v>7</v>
      </c>
      <c r="D30">
        <v>2</v>
      </c>
      <c r="E30" t="s">
        <v>191</v>
      </c>
      <c r="F30" t="str">
        <f t="shared" si="1"/>
        <v>PSME-M-2C</v>
      </c>
      <c r="G30" s="15">
        <v>1485</v>
      </c>
      <c r="H30" s="1">
        <f t="shared" si="2"/>
        <v>48.614850000000004</v>
      </c>
      <c r="I30" s="3">
        <v>5076</v>
      </c>
      <c r="J30" s="1">
        <f t="shared" si="3"/>
        <v>113.85075999999999</v>
      </c>
      <c r="K30" s="3">
        <v>89</v>
      </c>
      <c r="L30" s="1">
        <f t="shared" si="6"/>
        <v>1489</v>
      </c>
      <c r="M30" s="3">
        <v>24.7</v>
      </c>
      <c r="N30" s="3">
        <v>230</v>
      </c>
      <c r="O30" s="15">
        <v>35</v>
      </c>
      <c r="P30" s="16">
        <v>2.1</v>
      </c>
      <c r="Q30" s="3">
        <v>10</v>
      </c>
      <c r="R30" s="3">
        <v>0</v>
      </c>
      <c r="S30" s="3">
        <v>0</v>
      </c>
      <c r="T30" s="3">
        <v>0</v>
      </c>
      <c r="U30" s="3">
        <v>12</v>
      </c>
      <c r="V30" s="3">
        <v>0</v>
      </c>
      <c r="W30" s="3">
        <v>1</v>
      </c>
      <c r="X30" s="3">
        <v>1</v>
      </c>
      <c r="Y30" s="19">
        <v>0</v>
      </c>
      <c r="Z30" s="19">
        <v>0</v>
      </c>
      <c r="AA30" s="18">
        <v>1</v>
      </c>
      <c r="AB30">
        <v>0</v>
      </c>
      <c r="AC30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>
        <v>0</v>
      </c>
      <c r="AV30" s="15">
        <v>0</v>
      </c>
      <c r="AW30" s="3">
        <v>0</v>
      </c>
      <c r="AX30" s="3">
        <v>5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16">
        <v>0</v>
      </c>
      <c r="BN30" s="3">
        <v>66.400000000000006</v>
      </c>
      <c r="BO30" s="3">
        <v>139</v>
      </c>
      <c r="BP30" s="3">
        <v>-8.6999999999999993</v>
      </c>
      <c r="BQ30" s="3">
        <v>12</v>
      </c>
      <c r="BR30" s="3">
        <v>3</v>
      </c>
      <c r="BS30" s="3">
        <v>0.5</v>
      </c>
      <c r="BT30" s="3"/>
      <c r="BV30" s="3">
        <v>0</v>
      </c>
      <c r="BW30" s="3">
        <v>0</v>
      </c>
      <c r="BX30" s="3">
        <v>0</v>
      </c>
      <c r="BY30" s="3">
        <v>0</v>
      </c>
      <c r="BZ30" s="2" t="s">
        <v>194</v>
      </c>
      <c r="CA30" s="3">
        <v>0</v>
      </c>
      <c r="CB30" s="3">
        <v>0</v>
      </c>
      <c r="CC30" s="3">
        <v>0</v>
      </c>
      <c r="CD30" s="3">
        <v>3</v>
      </c>
      <c r="CE30" s="3">
        <v>0</v>
      </c>
      <c r="CF30" s="2" t="s">
        <v>194</v>
      </c>
      <c r="CG30" s="3">
        <v>0</v>
      </c>
      <c r="CH30" s="3">
        <v>0</v>
      </c>
      <c r="CI30" s="3">
        <v>0</v>
      </c>
      <c r="CJ30" s="3">
        <v>0</v>
      </c>
      <c r="CK30" s="2" t="s">
        <v>194</v>
      </c>
      <c r="CL30" s="3">
        <v>0</v>
      </c>
      <c r="CM30" s="3">
        <v>0</v>
      </c>
      <c r="CN30" s="3">
        <v>0</v>
      </c>
      <c r="CO30" s="3">
        <v>0</v>
      </c>
      <c r="CP30" s="2" t="s">
        <v>194</v>
      </c>
      <c r="CQ30" s="3">
        <v>0</v>
      </c>
      <c r="CR30" s="3">
        <v>0</v>
      </c>
      <c r="CS30" s="3">
        <v>0</v>
      </c>
      <c r="CT30" s="3">
        <v>0</v>
      </c>
      <c r="CU30" s="2" t="s">
        <v>194</v>
      </c>
      <c r="CV30" s="3">
        <v>0</v>
      </c>
      <c r="CW30" s="3">
        <v>0</v>
      </c>
      <c r="CX30" s="3">
        <v>1</v>
      </c>
      <c r="CY30" s="3">
        <v>0</v>
      </c>
      <c r="CZ30" s="3">
        <v>0</v>
      </c>
      <c r="DA30" s="2" t="s">
        <v>194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2" t="s">
        <v>194</v>
      </c>
    </row>
    <row r="31" spans="1:121" x14ac:dyDescent="0.25">
      <c r="A31" t="s">
        <v>55</v>
      </c>
      <c r="B31" t="s">
        <v>75</v>
      </c>
      <c r="C31" t="s">
        <v>7</v>
      </c>
      <c r="D31">
        <v>3</v>
      </c>
      <c r="E31" t="s">
        <v>192</v>
      </c>
      <c r="F31" t="str">
        <f t="shared" si="1"/>
        <v>PSME-M-3N</v>
      </c>
      <c r="G31" s="15">
        <v>1526</v>
      </c>
      <c r="H31" s="1">
        <f t="shared" si="2"/>
        <v>48.615259999999999</v>
      </c>
      <c r="I31" s="3">
        <v>5166</v>
      </c>
      <c r="J31" s="1">
        <f t="shared" si="3"/>
        <v>113.85166</v>
      </c>
      <c r="K31" s="3">
        <v>82</v>
      </c>
      <c r="L31" s="1">
        <f t="shared" si="6"/>
        <v>1482</v>
      </c>
      <c r="M31" s="3">
        <v>60.4</v>
      </c>
      <c r="N31" s="3">
        <v>220</v>
      </c>
      <c r="O31" s="15">
        <v>40</v>
      </c>
      <c r="P31" s="16">
        <v>2</v>
      </c>
      <c r="Q31" s="3">
        <v>10</v>
      </c>
      <c r="R31" s="3">
        <v>0</v>
      </c>
      <c r="S31" s="3">
        <v>0</v>
      </c>
      <c r="T31" s="3">
        <v>1</v>
      </c>
      <c r="U31" s="3">
        <v>8</v>
      </c>
      <c r="V31" s="3">
        <v>0</v>
      </c>
      <c r="W31" s="3">
        <v>1</v>
      </c>
      <c r="X31" s="3">
        <v>0</v>
      </c>
      <c r="Y31" s="19">
        <v>0</v>
      </c>
      <c r="Z31" s="19">
        <v>0</v>
      </c>
      <c r="AA31" s="18">
        <v>0</v>
      </c>
      <c r="AB31">
        <v>0</v>
      </c>
      <c r="AC31">
        <v>0</v>
      </c>
      <c r="AD31" s="18">
        <v>0</v>
      </c>
      <c r="AE31" s="18">
        <v>0</v>
      </c>
      <c r="AF31" s="18">
        <v>0</v>
      </c>
      <c r="AG31" s="18">
        <v>1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>
        <v>0</v>
      </c>
      <c r="AV31" s="15">
        <v>0</v>
      </c>
      <c r="AW31" s="3">
        <v>0</v>
      </c>
      <c r="AX31" s="3">
        <v>3</v>
      </c>
      <c r="AY31" s="3">
        <v>1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16">
        <v>0</v>
      </c>
      <c r="BN31" s="3">
        <v>72.5</v>
      </c>
      <c r="BO31" s="3">
        <v>138</v>
      </c>
      <c r="BP31" s="3">
        <v>-9.9</v>
      </c>
      <c r="BQ31" s="3">
        <v>14</v>
      </c>
      <c r="BR31" s="3">
        <v>1</v>
      </c>
      <c r="BS31" s="3">
        <v>1</v>
      </c>
      <c r="BT31" s="3"/>
      <c r="BV31" s="3">
        <v>0</v>
      </c>
      <c r="BW31" s="3">
        <v>0</v>
      </c>
      <c r="BX31" s="3">
        <v>0</v>
      </c>
      <c r="BY31" s="3">
        <v>0</v>
      </c>
      <c r="BZ31" s="2" t="s">
        <v>194</v>
      </c>
      <c r="CA31" s="3">
        <v>2</v>
      </c>
      <c r="CB31" s="3">
        <v>3</v>
      </c>
      <c r="CC31" s="3">
        <v>2</v>
      </c>
      <c r="CD31" s="3">
        <v>0</v>
      </c>
      <c r="CE31" s="3">
        <v>0</v>
      </c>
      <c r="CF31" s="2" t="s">
        <v>201</v>
      </c>
      <c r="CG31" s="3">
        <v>0</v>
      </c>
      <c r="CH31" s="3">
        <v>0</v>
      </c>
      <c r="CI31" s="3">
        <v>0</v>
      </c>
      <c r="CJ31" s="3">
        <v>0</v>
      </c>
      <c r="CK31" s="2" t="s">
        <v>194</v>
      </c>
      <c r="CL31" s="3">
        <v>0</v>
      </c>
      <c r="CM31" s="3">
        <v>1</v>
      </c>
      <c r="CN31" s="3">
        <v>0</v>
      </c>
      <c r="CO31" s="3">
        <v>0</v>
      </c>
      <c r="CP31" s="2" t="s">
        <v>194</v>
      </c>
      <c r="CQ31" s="3">
        <v>0</v>
      </c>
      <c r="CR31" s="3">
        <v>0</v>
      </c>
      <c r="CS31" s="3">
        <v>0</v>
      </c>
      <c r="CT31" s="3">
        <v>0</v>
      </c>
      <c r="CU31" s="2" t="s">
        <v>194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2" t="s">
        <v>194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2" t="s">
        <v>194</v>
      </c>
    </row>
    <row r="32" spans="1:121" x14ac:dyDescent="0.25">
      <c r="A32" t="s">
        <v>55</v>
      </c>
      <c r="B32" t="s">
        <v>75</v>
      </c>
      <c r="C32" t="s">
        <v>7</v>
      </c>
      <c r="D32">
        <v>3</v>
      </c>
      <c r="E32" t="s">
        <v>191</v>
      </c>
      <c r="F32" t="str">
        <f t="shared" si="1"/>
        <v>PSME-M-3C</v>
      </c>
      <c r="G32" s="15">
        <v>1515</v>
      </c>
      <c r="H32" s="1">
        <f t="shared" si="2"/>
        <v>48.61515</v>
      </c>
      <c r="I32" s="3">
        <v>5157</v>
      </c>
      <c r="J32" s="1">
        <f t="shared" si="3"/>
        <v>113.85157</v>
      </c>
      <c r="K32" s="3">
        <v>81</v>
      </c>
      <c r="L32" s="1">
        <f t="shared" si="6"/>
        <v>1481</v>
      </c>
      <c r="M32" s="3">
        <v>54.4</v>
      </c>
      <c r="N32" s="3">
        <v>220</v>
      </c>
      <c r="O32" s="15">
        <v>36</v>
      </c>
      <c r="P32" s="16">
        <v>2.2999999999999998</v>
      </c>
      <c r="Q32" s="3">
        <v>10</v>
      </c>
      <c r="R32" s="3">
        <v>0</v>
      </c>
      <c r="S32" s="3">
        <v>0</v>
      </c>
      <c r="T32" s="3">
        <v>1</v>
      </c>
      <c r="U32" s="3">
        <v>14</v>
      </c>
      <c r="V32" s="3">
        <v>0</v>
      </c>
      <c r="W32" s="3">
        <v>1</v>
      </c>
      <c r="X32" s="3">
        <v>0</v>
      </c>
      <c r="Y32" s="19">
        <v>0</v>
      </c>
      <c r="Z32" s="19">
        <v>0</v>
      </c>
      <c r="AA32" s="18">
        <v>1</v>
      </c>
      <c r="AB32">
        <v>0</v>
      </c>
      <c r="AC32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>
        <v>0</v>
      </c>
      <c r="AV32" s="15">
        <v>0</v>
      </c>
      <c r="AW32" s="3">
        <v>0</v>
      </c>
      <c r="AX32" s="3">
        <v>8</v>
      </c>
      <c r="AY32" s="3">
        <v>0</v>
      </c>
      <c r="AZ32" s="3">
        <v>0</v>
      </c>
      <c r="BA32" s="3">
        <v>0</v>
      </c>
      <c r="BB32" s="3">
        <v>1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16">
        <v>0</v>
      </c>
      <c r="BN32" s="3">
        <v>54.6</v>
      </c>
      <c r="BO32" s="3">
        <v>96.6</v>
      </c>
      <c r="BP32" s="3">
        <v>-11.8</v>
      </c>
      <c r="BQ32" s="3">
        <v>13</v>
      </c>
      <c r="BR32" s="3">
        <v>3</v>
      </c>
      <c r="BS32" s="3">
        <v>0</v>
      </c>
      <c r="BT32" s="3"/>
      <c r="BV32" s="3">
        <v>0</v>
      </c>
      <c r="BW32" s="3">
        <v>0</v>
      </c>
      <c r="BX32" s="3">
        <v>0</v>
      </c>
      <c r="BY32" s="3">
        <v>0</v>
      </c>
      <c r="BZ32" s="2" t="s">
        <v>194</v>
      </c>
      <c r="CA32" s="3">
        <v>0</v>
      </c>
      <c r="CB32" s="3">
        <v>0</v>
      </c>
      <c r="CC32" s="3">
        <v>2</v>
      </c>
      <c r="CD32" s="3">
        <v>4</v>
      </c>
      <c r="CE32" s="3">
        <v>0</v>
      </c>
      <c r="CF32" s="2" t="s">
        <v>195</v>
      </c>
      <c r="CG32" s="3">
        <v>0</v>
      </c>
      <c r="CH32" s="3">
        <v>0</v>
      </c>
      <c r="CI32" s="3">
        <v>0</v>
      </c>
      <c r="CJ32" s="3">
        <v>0</v>
      </c>
      <c r="CK32" s="2" t="s">
        <v>194</v>
      </c>
      <c r="CL32" s="3">
        <v>0</v>
      </c>
      <c r="CM32" s="3">
        <v>0</v>
      </c>
      <c r="CN32" s="3">
        <v>0</v>
      </c>
      <c r="CO32" s="3">
        <v>1</v>
      </c>
      <c r="CP32" s="2" t="s">
        <v>194</v>
      </c>
      <c r="CQ32" s="3">
        <v>0</v>
      </c>
      <c r="CR32" s="3">
        <v>0</v>
      </c>
      <c r="CS32" s="3">
        <v>0</v>
      </c>
      <c r="CT32" s="3">
        <v>0</v>
      </c>
      <c r="CU32" s="2" t="s">
        <v>194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2" t="s">
        <v>194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2" t="s">
        <v>194</v>
      </c>
    </row>
    <row r="33" spans="1:122" x14ac:dyDescent="0.25">
      <c r="A33" t="s">
        <v>55</v>
      </c>
      <c r="B33" t="s">
        <v>75</v>
      </c>
      <c r="C33" t="s">
        <v>7</v>
      </c>
      <c r="D33">
        <v>4</v>
      </c>
      <c r="E33" t="s">
        <v>192</v>
      </c>
      <c r="F33" t="str">
        <f t="shared" si="1"/>
        <v>PSME-M-4N</v>
      </c>
      <c r="G33" s="15">
        <v>1556</v>
      </c>
      <c r="H33" s="1">
        <f t="shared" si="2"/>
        <v>48.615560000000002</v>
      </c>
      <c r="I33" s="3">
        <v>5275</v>
      </c>
      <c r="J33" s="1">
        <f t="shared" si="3"/>
        <v>113.85275</v>
      </c>
      <c r="K33" s="3">
        <v>47</v>
      </c>
      <c r="L33" s="1">
        <f t="shared" si="6"/>
        <v>1447</v>
      </c>
      <c r="M33" s="3">
        <v>54</v>
      </c>
      <c r="N33" s="3">
        <v>255</v>
      </c>
      <c r="O33" s="15">
        <v>29.9</v>
      </c>
      <c r="P33" s="16">
        <v>1.9</v>
      </c>
      <c r="Q33" s="3">
        <v>10</v>
      </c>
      <c r="R33" s="3">
        <v>0</v>
      </c>
      <c r="S33" s="3">
        <v>0</v>
      </c>
      <c r="T33" s="3">
        <v>0</v>
      </c>
      <c r="U33" s="3">
        <v>4</v>
      </c>
      <c r="V33" s="3">
        <v>0</v>
      </c>
      <c r="W33" s="3">
        <v>1</v>
      </c>
      <c r="X33" s="3">
        <v>0</v>
      </c>
      <c r="Y33" s="19">
        <v>0</v>
      </c>
      <c r="Z33" s="19">
        <v>0</v>
      </c>
      <c r="AA33" s="18">
        <v>0</v>
      </c>
      <c r="AB33">
        <v>0</v>
      </c>
      <c r="AC33">
        <v>0</v>
      </c>
      <c r="AD33" s="18">
        <v>2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>
        <v>0</v>
      </c>
      <c r="AV33" s="15">
        <v>0</v>
      </c>
      <c r="AW33" s="3">
        <v>0</v>
      </c>
      <c r="AX33" s="3">
        <v>1</v>
      </c>
      <c r="AY33" s="3">
        <v>1</v>
      </c>
      <c r="AZ33" s="3">
        <v>0</v>
      </c>
      <c r="BA33" s="3">
        <v>0</v>
      </c>
      <c r="BB33" s="3">
        <v>0</v>
      </c>
      <c r="BC33" s="3">
        <v>0</v>
      </c>
      <c r="BD33" s="3">
        <v>1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16">
        <v>0</v>
      </c>
      <c r="BN33" s="3">
        <v>27.2</v>
      </c>
      <c r="BO33" s="3">
        <v>62.6</v>
      </c>
      <c r="BP33" s="3">
        <v>-13.2</v>
      </c>
      <c r="BQ33" s="3">
        <v>20</v>
      </c>
      <c r="BR33" s="3">
        <v>0</v>
      </c>
      <c r="BS33" s="3">
        <v>0.6</v>
      </c>
      <c r="BT33" s="3"/>
      <c r="BV33" s="3">
        <v>0</v>
      </c>
      <c r="BW33" s="3">
        <v>0</v>
      </c>
      <c r="BX33" s="3">
        <v>0</v>
      </c>
      <c r="BY33" s="3">
        <v>0</v>
      </c>
      <c r="BZ33" s="2" t="s">
        <v>194</v>
      </c>
      <c r="CA33" s="3">
        <v>5</v>
      </c>
      <c r="CB33" s="3">
        <v>12</v>
      </c>
      <c r="CC33" s="3">
        <v>3</v>
      </c>
      <c r="CD33" s="3">
        <v>4</v>
      </c>
      <c r="CE33" s="3">
        <v>0</v>
      </c>
      <c r="CF33" s="2" t="s">
        <v>197</v>
      </c>
      <c r="CG33" s="3">
        <v>0</v>
      </c>
      <c r="CH33" s="3">
        <v>0</v>
      </c>
      <c r="CI33" s="3">
        <v>0</v>
      </c>
      <c r="CJ33" s="3">
        <v>0</v>
      </c>
      <c r="CK33" s="2" t="s">
        <v>194</v>
      </c>
      <c r="CL33" s="3">
        <v>1</v>
      </c>
      <c r="CM33" s="3">
        <v>0</v>
      </c>
      <c r="CN33" s="3">
        <v>1</v>
      </c>
      <c r="CO33" s="3">
        <v>1</v>
      </c>
      <c r="CP33" s="2" t="s">
        <v>194</v>
      </c>
      <c r="CQ33" s="3">
        <v>0</v>
      </c>
      <c r="CR33" s="3">
        <v>0</v>
      </c>
      <c r="CS33" s="3">
        <v>0</v>
      </c>
      <c r="CT33" s="3">
        <v>0</v>
      </c>
      <c r="CU33" s="2" t="s">
        <v>194</v>
      </c>
      <c r="CV33" s="3">
        <v>0</v>
      </c>
      <c r="CW33" s="3">
        <v>0</v>
      </c>
      <c r="CX33" s="3">
        <v>0</v>
      </c>
      <c r="CY33" s="3">
        <v>2</v>
      </c>
      <c r="CZ33" s="3">
        <v>0</v>
      </c>
      <c r="DA33" s="2" t="s">
        <v>194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2" t="s">
        <v>194</v>
      </c>
    </row>
    <row r="34" spans="1:122" x14ac:dyDescent="0.25">
      <c r="A34" t="s">
        <v>55</v>
      </c>
      <c r="B34" t="s">
        <v>75</v>
      </c>
      <c r="C34" t="s">
        <v>7</v>
      </c>
      <c r="D34">
        <v>4</v>
      </c>
      <c r="E34" t="s">
        <v>191</v>
      </c>
      <c r="F34" t="str">
        <f t="shared" si="1"/>
        <v>PSME-M-4C</v>
      </c>
      <c r="G34" s="15">
        <v>1536</v>
      </c>
      <c r="H34" s="1">
        <f t="shared" si="2"/>
        <v>48.615360000000003</v>
      </c>
      <c r="I34" s="3">
        <v>5269</v>
      </c>
      <c r="J34" s="1">
        <f t="shared" si="3"/>
        <v>113.85269</v>
      </c>
      <c r="K34" s="3">
        <v>47</v>
      </c>
      <c r="L34" s="1">
        <f t="shared" si="6"/>
        <v>1447</v>
      </c>
      <c r="M34" s="3">
        <v>24.7</v>
      </c>
      <c r="N34" s="3">
        <v>260</v>
      </c>
      <c r="O34" s="15">
        <v>34.200000000000003</v>
      </c>
      <c r="P34" s="16">
        <v>2.2999999999999998</v>
      </c>
      <c r="Q34" s="3">
        <v>10</v>
      </c>
      <c r="R34" s="3">
        <v>0</v>
      </c>
      <c r="S34" s="3">
        <v>0</v>
      </c>
      <c r="T34" s="3">
        <v>0</v>
      </c>
      <c r="U34" s="3">
        <v>4</v>
      </c>
      <c r="V34" s="3">
        <v>1</v>
      </c>
      <c r="W34" s="3">
        <v>0</v>
      </c>
      <c r="X34" s="3">
        <v>0</v>
      </c>
      <c r="Y34" s="19">
        <v>0</v>
      </c>
      <c r="Z34" s="19">
        <v>0</v>
      </c>
      <c r="AA34" s="18">
        <v>0</v>
      </c>
      <c r="AB34">
        <v>0</v>
      </c>
      <c r="AC34">
        <v>0</v>
      </c>
      <c r="AD34" s="18">
        <v>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>
        <v>0</v>
      </c>
      <c r="AV34" s="15">
        <v>0</v>
      </c>
      <c r="AW34" s="3">
        <v>0</v>
      </c>
      <c r="AX34" s="3">
        <v>3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2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16">
        <v>0</v>
      </c>
      <c r="BN34" s="3">
        <v>69.900000000000006</v>
      </c>
      <c r="BO34" s="3">
        <v>118</v>
      </c>
      <c r="BP34" s="3">
        <v>-1.8</v>
      </c>
      <c r="BQ34" s="3">
        <v>16</v>
      </c>
      <c r="BR34" s="3">
        <v>4</v>
      </c>
      <c r="BS34" s="3">
        <v>0.5</v>
      </c>
      <c r="BT34" s="3"/>
      <c r="BV34" s="3">
        <v>0</v>
      </c>
      <c r="BW34" s="3">
        <v>0</v>
      </c>
      <c r="BX34" s="3">
        <v>0</v>
      </c>
      <c r="BY34" s="3">
        <v>0</v>
      </c>
      <c r="BZ34" s="2" t="s">
        <v>194</v>
      </c>
      <c r="CA34" s="3">
        <v>6</v>
      </c>
      <c r="CB34" s="3">
        <v>5</v>
      </c>
      <c r="CC34" s="3">
        <v>3</v>
      </c>
      <c r="CD34" s="3">
        <v>2</v>
      </c>
      <c r="CE34" s="3">
        <v>0</v>
      </c>
      <c r="CF34" s="2" t="s">
        <v>194</v>
      </c>
      <c r="CG34" s="3">
        <v>0</v>
      </c>
      <c r="CH34" s="3">
        <v>0</v>
      </c>
      <c r="CI34" s="3">
        <v>0</v>
      </c>
      <c r="CJ34" s="3">
        <v>0</v>
      </c>
      <c r="CK34" s="2" t="s">
        <v>194</v>
      </c>
      <c r="CL34" s="3">
        <v>0</v>
      </c>
      <c r="CM34" s="3">
        <v>2</v>
      </c>
      <c r="CN34" s="3">
        <v>1</v>
      </c>
      <c r="CO34" s="3">
        <v>0</v>
      </c>
      <c r="CP34" s="2" t="s">
        <v>194</v>
      </c>
      <c r="CQ34" s="3">
        <v>0</v>
      </c>
      <c r="CR34" s="3">
        <v>0</v>
      </c>
      <c r="CS34" s="3">
        <v>0</v>
      </c>
      <c r="CT34" s="3">
        <v>0</v>
      </c>
      <c r="CU34" s="2" t="s">
        <v>194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2" t="s">
        <v>194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2" t="s">
        <v>194</v>
      </c>
    </row>
    <row r="35" spans="1:122" x14ac:dyDescent="0.25">
      <c r="A35" t="s">
        <v>55</v>
      </c>
      <c r="B35" t="s">
        <v>75</v>
      </c>
      <c r="C35" t="s">
        <v>7</v>
      </c>
      <c r="D35">
        <v>5</v>
      </c>
      <c r="E35" t="s">
        <v>192</v>
      </c>
      <c r="F35" t="str">
        <f t="shared" si="1"/>
        <v>PSME-M-5N</v>
      </c>
      <c r="G35" s="15">
        <v>1610</v>
      </c>
      <c r="H35" s="1">
        <f t="shared" si="2"/>
        <v>48.616100000000003</v>
      </c>
      <c r="I35" s="3">
        <v>5259</v>
      </c>
      <c r="J35" s="1">
        <f t="shared" si="3"/>
        <v>113.85258999999999</v>
      </c>
      <c r="K35" s="3">
        <v>65</v>
      </c>
      <c r="L35" s="1">
        <f t="shared" si="6"/>
        <v>1465</v>
      </c>
      <c r="M35" s="3">
        <v>54.9</v>
      </c>
      <c r="N35" s="3">
        <v>270</v>
      </c>
      <c r="O35" s="15">
        <v>37.5</v>
      </c>
      <c r="P35" s="16">
        <v>1.6</v>
      </c>
      <c r="Q35" s="3">
        <v>10</v>
      </c>
      <c r="R35" s="3">
        <v>0</v>
      </c>
      <c r="S35" s="3">
        <v>0</v>
      </c>
      <c r="T35" s="3">
        <v>0</v>
      </c>
      <c r="U35" s="3">
        <v>15</v>
      </c>
      <c r="V35" s="3">
        <v>0</v>
      </c>
      <c r="W35" s="3">
        <v>0</v>
      </c>
      <c r="X35" s="3">
        <v>0</v>
      </c>
      <c r="Y35" s="19">
        <v>0</v>
      </c>
      <c r="Z35" s="19">
        <v>0</v>
      </c>
      <c r="AA35" s="18">
        <v>0</v>
      </c>
      <c r="AB35">
        <v>0</v>
      </c>
      <c r="AC35">
        <v>0</v>
      </c>
      <c r="AD35" s="18">
        <v>5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>
        <v>0</v>
      </c>
      <c r="AV35" s="15">
        <v>0</v>
      </c>
      <c r="AW35" s="3">
        <v>1</v>
      </c>
      <c r="AX35" s="3">
        <v>3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16">
        <v>0</v>
      </c>
      <c r="BN35" s="3">
        <v>100</v>
      </c>
      <c r="BO35" s="3">
        <v>221</v>
      </c>
      <c r="BP35" s="3">
        <v>-11.6</v>
      </c>
      <c r="BQ35" s="3">
        <v>10</v>
      </c>
      <c r="BR35" s="3">
        <v>2</v>
      </c>
      <c r="BS35" s="3">
        <v>1</v>
      </c>
      <c r="BT35" s="3"/>
      <c r="BV35" s="3">
        <v>0</v>
      </c>
      <c r="BW35" s="3">
        <v>0</v>
      </c>
      <c r="BX35" s="3">
        <v>0</v>
      </c>
      <c r="BY35" s="3">
        <v>0</v>
      </c>
      <c r="BZ35" s="2" t="s">
        <v>194</v>
      </c>
      <c r="CA35" s="3">
        <v>1</v>
      </c>
      <c r="CB35" s="3">
        <v>0</v>
      </c>
      <c r="CC35" s="3">
        <v>0</v>
      </c>
      <c r="CD35" s="3">
        <v>0</v>
      </c>
      <c r="CE35" s="3">
        <v>0</v>
      </c>
      <c r="CF35" s="2" t="s">
        <v>194</v>
      </c>
      <c r="CG35" s="3">
        <v>0</v>
      </c>
      <c r="CH35" s="3">
        <v>0</v>
      </c>
      <c r="CI35" s="3">
        <v>0</v>
      </c>
      <c r="CJ35" s="3">
        <v>0</v>
      </c>
      <c r="CK35" s="2" t="s">
        <v>194</v>
      </c>
      <c r="CL35" s="3">
        <v>0</v>
      </c>
      <c r="CM35" s="3">
        <v>0</v>
      </c>
      <c r="CN35" s="3">
        <v>0</v>
      </c>
      <c r="CO35" s="3">
        <v>0</v>
      </c>
      <c r="CP35" s="2" t="s">
        <v>194</v>
      </c>
      <c r="CQ35" s="3">
        <v>0</v>
      </c>
      <c r="CR35" s="3">
        <v>0</v>
      </c>
      <c r="CS35" s="3">
        <v>0</v>
      </c>
      <c r="CT35" s="3">
        <v>0</v>
      </c>
      <c r="CU35" s="2" t="s">
        <v>194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2" t="s">
        <v>194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2" t="s">
        <v>194</v>
      </c>
    </row>
    <row r="36" spans="1:122" x14ac:dyDescent="0.25">
      <c r="A36" t="s">
        <v>55</v>
      </c>
      <c r="B36" t="s">
        <v>75</v>
      </c>
      <c r="C36" t="s">
        <v>7</v>
      </c>
      <c r="D36">
        <v>5</v>
      </c>
      <c r="E36" t="s">
        <v>191</v>
      </c>
      <c r="F36" t="str">
        <f t="shared" si="1"/>
        <v>PSME-M-5C</v>
      </c>
      <c r="G36" s="15">
        <v>1600</v>
      </c>
      <c r="H36" s="1">
        <f t="shared" si="2"/>
        <v>48.616</v>
      </c>
      <c r="I36" s="3">
        <v>5265</v>
      </c>
      <c r="J36" s="1">
        <f t="shared" si="3"/>
        <v>113.85265</v>
      </c>
      <c r="K36" s="3">
        <v>65</v>
      </c>
      <c r="L36" s="1">
        <f t="shared" si="6"/>
        <v>1465</v>
      </c>
      <c r="M36" s="3">
        <v>49.2</v>
      </c>
      <c r="N36" s="3">
        <v>265</v>
      </c>
      <c r="O36" s="15">
        <v>38.5</v>
      </c>
      <c r="P36" s="16">
        <v>2</v>
      </c>
      <c r="Q36" s="3">
        <v>10</v>
      </c>
      <c r="R36" s="3">
        <v>0</v>
      </c>
      <c r="S36" s="3">
        <v>0</v>
      </c>
      <c r="T36" s="3">
        <v>0</v>
      </c>
      <c r="U36" s="3">
        <v>16</v>
      </c>
      <c r="V36" s="3">
        <v>0</v>
      </c>
      <c r="W36" s="3">
        <v>1</v>
      </c>
      <c r="X36" s="3">
        <v>0</v>
      </c>
      <c r="Y36" s="19">
        <v>0</v>
      </c>
      <c r="Z36" s="19">
        <v>0</v>
      </c>
      <c r="AA36" s="18">
        <v>0</v>
      </c>
      <c r="AB36">
        <v>0</v>
      </c>
      <c r="AC36">
        <v>0</v>
      </c>
      <c r="AD36" s="18">
        <v>6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>
        <v>0</v>
      </c>
      <c r="AV36" s="15">
        <v>0</v>
      </c>
      <c r="AW36" s="3">
        <v>0</v>
      </c>
      <c r="AX36" s="3">
        <v>9</v>
      </c>
      <c r="AY36" s="3">
        <v>1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16">
        <v>0</v>
      </c>
      <c r="BN36" s="3">
        <v>109</v>
      </c>
      <c r="BO36" s="3">
        <v>178</v>
      </c>
      <c r="BP36" s="3">
        <v>-6.4</v>
      </c>
      <c r="BQ36" s="3">
        <v>15</v>
      </c>
      <c r="BR36" s="3">
        <v>5</v>
      </c>
      <c r="BS36" s="3">
        <v>0.5</v>
      </c>
      <c r="BT36" s="3"/>
      <c r="BV36" s="3">
        <v>0</v>
      </c>
      <c r="BW36" s="3">
        <v>0</v>
      </c>
      <c r="BX36" s="3">
        <v>0</v>
      </c>
      <c r="BY36" s="3">
        <v>0</v>
      </c>
      <c r="BZ36" s="2" t="s">
        <v>194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2" t="s">
        <v>194</v>
      </c>
      <c r="CG36" s="3">
        <v>0</v>
      </c>
      <c r="CH36" s="3">
        <v>0</v>
      </c>
      <c r="CI36" s="3">
        <v>0</v>
      </c>
      <c r="CJ36" s="3">
        <v>0</v>
      </c>
      <c r="CK36" s="2" t="s">
        <v>194</v>
      </c>
      <c r="CL36" s="3">
        <v>0</v>
      </c>
      <c r="CM36" s="3">
        <v>0</v>
      </c>
      <c r="CN36" s="3">
        <v>0</v>
      </c>
      <c r="CO36" s="3">
        <v>0</v>
      </c>
      <c r="CP36" s="2" t="s">
        <v>194</v>
      </c>
      <c r="CQ36" s="3">
        <v>0</v>
      </c>
      <c r="CR36" s="3">
        <v>0</v>
      </c>
      <c r="CS36" s="3">
        <v>0</v>
      </c>
      <c r="CT36" s="3">
        <v>0</v>
      </c>
      <c r="CU36" s="2" t="s">
        <v>194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2" t="s">
        <v>194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2" t="s">
        <v>194</v>
      </c>
    </row>
    <row r="37" spans="1:122" x14ac:dyDescent="0.25">
      <c r="A37" t="s">
        <v>55</v>
      </c>
      <c r="B37" t="s">
        <v>75</v>
      </c>
      <c r="C37" t="s">
        <v>7</v>
      </c>
      <c r="D37">
        <v>6</v>
      </c>
      <c r="E37" t="s">
        <v>191</v>
      </c>
      <c r="F37" t="str">
        <f t="shared" si="1"/>
        <v>PSME-M-6C</v>
      </c>
      <c r="G37" s="15">
        <v>1664</v>
      </c>
      <c r="H37" s="1">
        <f t="shared" si="2"/>
        <v>48.616640000000004</v>
      </c>
      <c r="I37" s="3">
        <v>5262</v>
      </c>
      <c r="J37" s="1">
        <f t="shared" si="3"/>
        <v>113.85262</v>
      </c>
      <c r="K37" s="3">
        <v>49</v>
      </c>
      <c r="L37" s="1">
        <f t="shared" si="6"/>
        <v>1449</v>
      </c>
      <c r="M37" s="3">
        <v>53.3</v>
      </c>
      <c r="N37" s="3">
        <v>290</v>
      </c>
      <c r="O37" s="15">
        <v>34.5</v>
      </c>
      <c r="P37" s="16">
        <v>2.2000000000000002</v>
      </c>
      <c r="Q37" s="3">
        <v>10</v>
      </c>
      <c r="R37" s="3">
        <v>0</v>
      </c>
      <c r="S37" s="3">
        <v>0</v>
      </c>
      <c r="T37" s="3">
        <v>0</v>
      </c>
      <c r="U37" s="3">
        <v>14</v>
      </c>
      <c r="V37" s="3">
        <v>0</v>
      </c>
      <c r="W37" s="3">
        <v>0</v>
      </c>
      <c r="X37" s="3">
        <v>0</v>
      </c>
      <c r="Y37" s="19">
        <v>0</v>
      </c>
      <c r="Z37" s="19">
        <v>0</v>
      </c>
      <c r="AA37" s="18">
        <v>3</v>
      </c>
      <c r="AB37">
        <v>0</v>
      </c>
      <c r="AC37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8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>
        <v>0</v>
      </c>
      <c r="AV37" s="15">
        <v>0</v>
      </c>
      <c r="AW37" s="3">
        <v>0</v>
      </c>
      <c r="AX37" s="3">
        <v>9</v>
      </c>
      <c r="AY37" s="3">
        <v>0</v>
      </c>
      <c r="AZ37" s="3">
        <v>0</v>
      </c>
      <c r="BA37" s="3">
        <v>0</v>
      </c>
      <c r="BB37" s="3">
        <v>2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5</v>
      </c>
      <c r="BI37" s="3">
        <v>0</v>
      </c>
      <c r="BJ37" s="3">
        <v>0</v>
      </c>
      <c r="BK37" s="3">
        <v>0</v>
      </c>
      <c r="BL37" s="3">
        <v>0</v>
      </c>
      <c r="BM37" s="16">
        <v>0</v>
      </c>
      <c r="BN37" s="3">
        <v>59.5</v>
      </c>
      <c r="BO37" s="3">
        <v>115</v>
      </c>
      <c r="BP37" s="3">
        <v>-5.6</v>
      </c>
      <c r="BQ37" s="3">
        <v>13</v>
      </c>
      <c r="BR37" s="3">
        <v>7</v>
      </c>
      <c r="BS37" s="3">
        <v>0.25</v>
      </c>
      <c r="BT37" s="3"/>
      <c r="BV37" s="3">
        <v>0</v>
      </c>
      <c r="BW37" s="3">
        <v>0</v>
      </c>
      <c r="BX37" s="3">
        <v>0</v>
      </c>
      <c r="BY37" s="3">
        <v>0</v>
      </c>
      <c r="BZ37" s="2" t="s">
        <v>194</v>
      </c>
      <c r="CA37" s="3">
        <v>2</v>
      </c>
      <c r="CB37" s="3">
        <v>1</v>
      </c>
      <c r="CC37" s="3">
        <v>0</v>
      </c>
      <c r="CD37" s="3">
        <v>0</v>
      </c>
      <c r="CE37" s="3">
        <v>0</v>
      </c>
      <c r="CF37" s="2" t="s">
        <v>194</v>
      </c>
      <c r="CG37" s="3">
        <v>0</v>
      </c>
      <c r="CH37" s="3">
        <v>0</v>
      </c>
      <c r="CI37" s="3">
        <v>0</v>
      </c>
      <c r="CJ37" s="3">
        <v>0</v>
      </c>
      <c r="CK37" s="2" t="s">
        <v>194</v>
      </c>
      <c r="CL37" s="3">
        <v>0</v>
      </c>
      <c r="CM37" s="3">
        <v>0</v>
      </c>
      <c r="CN37" s="3">
        <v>0</v>
      </c>
      <c r="CO37" s="3">
        <v>0</v>
      </c>
      <c r="CP37" s="2" t="s">
        <v>194</v>
      </c>
      <c r="CQ37" s="3">
        <v>0</v>
      </c>
      <c r="CR37" s="3">
        <v>0</v>
      </c>
      <c r="CS37" s="3">
        <v>0</v>
      </c>
      <c r="CT37" s="3">
        <v>0</v>
      </c>
      <c r="CU37" s="2" t="s">
        <v>194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2" t="s">
        <v>194</v>
      </c>
      <c r="DB37" s="3">
        <v>10</v>
      </c>
      <c r="DC37" s="3">
        <v>3</v>
      </c>
      <c r="DD37" s="3">
        <v>1</v>
      </c>
      <c r="DE37" s="3">
        <v>0</v>
      </c>
      <c r="DF37" s="3">
        <v>0</v>
      </c>
      <c r="DG37" s="2" t="s">
        <v>194</v>
      </c>
    </row>
    <row r="38" spans="1:122" x14ac:dyDescent="0.25">
      <c r="A38" t="s">
        <v>55</v>
      </c>
      <c r="B38" t="s">
        <v>75</v>
      </c>
      <c r="C38" t="s">
        <v>7</v>
      </c>
      <c r="D38">
        <v>6</v>
      </c>
      <c r="E38" t="s">
        <v>192</v>
      </c>
      <c r="F38" t="str">
        <f t="shared" si="1"/>
        <v>PSME-M-6N</v>
      </c>
      <c r="G38" s="15">
        <v>166</v>
      </c>
      <c r="H38" s="1">
        <f t="shared" si="2"/>
        <v>48.601660000000003</v>
      </c>
      <c r="I38" s="3">
        <v>5273</v>
      </c>
      <c r="J38" s="1">
        <f t="shared" si="3"/>
        <v>113.85272999999999</v>
      </c>
      <c r="K38" s="3">
        <v>49</v>
      </c>
      <c r="L38" s="1">
        <f t="shared" si="6"/>
        <v>1449</v>
      </c>
      <c r="M38" s="3">
        <v>55.6</v>
      </c>
      <c r="N38" s="3">
        <v>295</v>
      </c>
      <c r="O38" s="15">
        <v>33.5</v>
      </c>
      <c r="P38" s="16">
        <v>2.2999999999999998</v>
      </c>
      <c r="Q38" s="3">
        <v>10</v>
      </c>
      <c r="R38" s="3">
        <v>0</v>
      </c>
      <c r="S38" s="3">
        <v>0</v>
      </c>
      <c r="T38" s="3">
        <v>0</v>
      </c>
      <c r="U38" s="3">
        <v>17</v>
      </c>
      <c r="V38" s="3">
        <v>0</v>
      </c>
      <c r="W38" s="3">
        <v>2</v>
      </c>
      <c r="X38" s="3">
        <v>0</v>
      </c>
      <c r="Y38" s="19">
        <v>0</v>
      </c>
      <c r="Z38" s="19">
        <v>0</v>
      </c>
      <c r="AA38" s="18">
        <v>2</v>
      </c>
      <c r="AB38">
        <v>0</v>
      </c>
      <c r="AC3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2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>
        <v>0</v>
      </c>
      <c r="AV38" s="15">
        <v>0</v>
      </c>
      <c r="AW38" s="3">
        <v>0</v>
      </c>
      <c r="AX38" s="3">
        <v>3</v>
      </c>
      <c r="AY38" s="3">
        <v>2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1</v>
      </c>
      <c r="BI38" s="3">
        <v>0</v>
      </c>
      <c r="BJ38" s="3">
        <v>0</v>
      </c>
      <c r="BK38" s="3">
        <v>0</v>
      </c>
      <c r="BL38" s="3">
        <v>0</v>
      </c>
      <c r="BM38" s="16">
        <v>0</v>
      </c>
      <c r="BN38" s="3">
        <v>59</v>
      </c>
      <c r="BO38" s="3">
        <v>141</v>
      </c>
      <c r="BP38" s="3">
        <v>0.2</v>
      </c>
      <c r="BQ38" s="3">
        <v>16</v>
      </c>
      <c r="BR38" s="3">
        <v>2</v>
      </c>
      <c r="BS38" s="3">
        <v>1</v>
      </c>
      <c r="BT38" s="3"/>
      <c r="BV38" s="3">
        <v>0</v>
      </c>
      <c r="BW38" s="3">
        <v>0</v>
      </c>
      <c r="BX38" s="3">
        <v>0</v>
      </c>
      <c r="BY38" s="3">
        <v>0</v>
      </c>
      <c r="BZ38" s="2" t="s">
        <v>194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2" t="s">
        <v>201</v>
      </c>
      <c r="CG38" s="3">
        <v>0</v>
      </c>
      <c r="CH38" s="3">
        <v>0</v>
      </c>
      <c r="CI38" s="3">
        <v>0</v>
      </c>
      <c r="CJ38" s="3">
        <v>0</v>
      </c>
      <c r="CK38" s="2" t="s">
        <v>194</v>
      </c>
      <c r="CL38" s="3">
        <v>0</v>
      </c>
      <c r="CM38" s="3">
        <v>0</v>
      </c>
      <c r="CN38" s="3">
        <v>0</v>
      </c>
      <c r="CO38" s="3">
        <v>0</v>
      </c>
      <c r="CP38" s="2" t="s">
        <v>194</v>
      </c>
      <c r="CQ38" s="3">
        <v>0</v>
      </c>
      <c r="CR38" s="3">
        <v>0</v>
      </c>
      <c r="CS38" s="3">
        <v>0</v>
      </c>
      <c r="CT38" s="3">
        <v>0</v>
      </c>
      <c r="CU38" s="2" t="s">
        <v>194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2" t="s">
        <v>194</v>
      </c>
      <c r="DB38" s="3">
        <v>0</v>
      </c>
      <c r="DC38" s="3">
        <v>2</v>
      </c>
      <c r="DD38" s="3">
        <v>1</v>
      </c>
      <c r="DE38" s="3">
        <v>0</v>
      </c>
      <c r="DF38" s="3">
        <v>0</v>
      </c>
      <c r="DG38" s="2" t="s">
        <v>194</v>
      </c>
    </row>
    <row r="39" spans="1:122" x14ac:dyDescent="0.25">
      <c r="A39" t="s">
        <v>55</v>
      </c>
      <c r="B39" t="s">
        <v>75</v>
      </c>
      <c r="C39" t="s">
        <v>7</v>
      </c>
      <c r="D39">
        <v>7</v>
      </c>
      <c r="E39" t="s">
        <v>191</v>
      </c>
      <c r="F39" t="str">
        <f t="shared" si="1"/>
        <v>PSME-M-7C</v>
      </c>
      <c r="G39" s="15">
        <v>1694</v>
      </c>
      <c r="H39" s="1">
        <f t="shared" si="2"/>
        <v>48.61694</v>
      </c>
      <c r="I39" s="3">
        <v>5309</v>
      </c>
      <c r="J39" s="1">
        <f t="shared" si="3"/>
        <v>113.85308999999999</v>
      </c>
      <c r="K39" s="3">
        <v>19</v>
      </c>
      <c r="L39" s="1">
        <f t="shared" si="6"/>
        <v>1419</v>
      </c>
      <c r="M39" s="3">
        <v>52.8</v>
      </c>
      <c r="N39" s="3">
        <v>305</v>
      </c>
      <c r="O39" s="15">
        <v>31.9</v>
      </c>
      <c r="P39" s="16">
        <v>1.8</v>
      </c>
      <c r="Q39" s="3">
        <v>10</v>
      </c>
      <c r="R39" s="3">
        <v>0</v>
      </c>
      <c r="S39" s="3">
        <v>0</v>
      </c>
      <c r="T39" s="3">
        <v>0</v>
      </c>
      <c r="U39" s="3">
        <v>4</v>
      </c>
      <c r="V39" s="3">
        <v>0</v>
      </c>
      <c r="W39" s="3">
        <v>0</v>
      </c>
      <c r="X39" s="3">
        <v>0</v>
      </c>
      <c r="Y39" s="19">
        <v>0</v>
      </c>
      <c r="Z39" s="19">
        <v>0</v>
      </c>
      <c r="AA39" s="18">
        <v>5</v>
      </c>
      <c r="AB39">
        <v>0</v>
      </c>
      <c r="AC39">
        <v>0</v>
      </c>
      <c r="AD39" s="18">
        <v>1</v>
      </c>
      <c r="AE39" s="18">
        <v>0</v>
      </c>
      <c r="AF39" s="18">
        <v>0</v>
      </c>
      <c r="AG39" s="18">
        <v>2</v>
      </c>
      <c r="AH39" s="18">
        <v>0</v>
      </c>
      <c r="AI39" s="18">
        <v>0</v>
      </c>
      <c r="AJ39" s="18">
        <v>3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>
        <v>0</v>
      </c>
      <c r="AV39" s="15">
        <v>0</v>
      </c>
      <c r="AW39" s="3">
        <v>0</v>
      </c>
      <c r="AX39" s="3">
        <v>3</v>
      </c>
      <c r="AY39" s="3">
        <v>0</v>
      </c>
      <c r="AZ39" s="3">
        <v>0</v>
      </c>
      <c r="BA39" s="3">
        <v>0</v>
      </c>
      <c r="BB39" s="3">
        <v>2</v>
      </c>
      <c r="BC39" s="3">
        <v>0</v>
      </c>
      <c r="BD39" s="3">
        <v>0</v>
      </c>
      <c r="BE39" s="3">
        <v>0</v>
      </c>
      <c r="BF39" s="3">
        <v>2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16">
        <v>0</v>
      </c>
      <c r="BN39" s="3">
        <v>89.8</v>
      </c>
      <c r="BO39" s="3">
        <v>149</v>
      </c>
      <c r="BP39" s="3">
        <v>-3.8</v>
      </c>
      <c r="BQ39" s="3">
        <v>13</v>
      </c>
      <c r="BR39" s="3">
        <v>3</v>
      </c>
      <c r="BS39" s="3">
        <v>0.9</v>
      </c>
      <c r="BT39" s="3"/>
      <c r="BV39" s="3">
        <v>0</v>
      </c>
      <c r="BW39" s="3">
        <v>0</v>
      </c>
      <c r="BX39" s="3">
        <v>0</v>
      </c>
      <c r="BY39" s="3">
        <v>0</v>
      </c>
      <c r="BZ39" s="2" t="s">
        <v>194</v>
      </c>
      <c r="CA39" s="3">
        <v>5</v>
      </c>
      <c r="CB39" s="3">
        <v>9</v>
      </c>
      <c r="CC39" s="3">
        <v>5</v>
      </c>
      <c r="CD39" s="3">
        <v>2</v>
      </c>
      <c r="CE39" s="3">
        <v>0</v>
      </c>
      <c r="CF39" s="2" t="s">
        <v>194</v>
      </c>
      <c r="CG39" s="3">
        <v>0</v>
      </c>
      <c r="CH39" s="3">
        <v>0</v>
      </c>
      <c r="CI39" s="3">
        <v>0</v>
      </c>
      <c r="CJ39" s="3">
        <v>0</v>
      </c>
      <c r="CK39" s="2" t="s">
        <v>194</v>
      </c>
      <c r="CL39" s="3">
        <v>0</v>
      </c>
      <c r="CM39" s="3">
        <v>0</v>
      </c>
      <c r="CN39" s="3">
        <v>0</v>
      </c>
      <c r="CO39" s="3">
        <v>0</v>
      </c>
      <c r="CP39" s="2" t="s">
        <v>194</v>
      </c>
      <c r="CQ39" s="3">
        <v>0</v>
      </c>
      <c r="CR39" s="3">
        <v>0</v>
      </c>
      <c r="CS39" s="3">
        <v>0</v>
      </c>
      <c r="CT39" s="3">
        <v>0</v>
      </c>
      <c r="CU39" s="2" t="s">
        <v>194</v>
      </c>
      <c r="CV39" s="3">
        <v>1</v>
      </c>
      <c r="CW39" s="3">
        <v>1</v>
      </c>
      <c r="CX39" s="3">
        <v>1</v>
      </c>
      <c r="CY39" s="3">
        <v>1</v>
      </c>
      <c r="CZ39" s="3">
        <v>0</v>
      </c>
      <c r="DA39" s="2" t="s">
        <v>194</v>
      </c>
      <c r="DB39" s="3">
        <v>0</v>
      </c>
      <c r="DC39" s="3">
        <v>1</v>
      </c>
      <c r="DD39" s="3">
        <v>0</v>
      </c>
      <c r="DE39" s="3">
        <v>0</v>
      </c>
      <c r="DF39" s="3">
        <v>0</v>
      </c>
      <c r="DG39" s="2" t="s">
        <v>194</v>
      </c>
    </row>
    <row r="40" spans="1:122" x14ac:dyDescent="0.25">
      <c r="A40" t="s">
        <v>55</v>
      </c>
      <c r="B40" t="s">
        <v>75</v>
      </c>
      <c r="C40" t="s">
        <v>7</v>
      </c>
      <c r="D40">
        <v>7</v>
      </c>
      <c r="E40" t="s">
        <v>192</v>
      </c>
      <c r="F40" t="str">
        <f t="shared" si="1"/>
        <v>PSME-M-7N</v>
      </c>
      <c r="G40" s="15">
        <v>1699</v>
      </c>
      <c r="H40" s="1">
        <f t="shared" si="2"/>
        <v>48.616990000000001</v>
      </c>
      <c r="I40" s="3">
        <v>5306</v>
      </c>
      <c r="J40" s="1">
        <f t="shared" si="3"/>
        <v>113.85306</v>
      </c>
      <c r="K40" s="3">
        <v>22</v>
      </c>
      <c r="L40" s="1">
        <f t="shared" si="6"/>
        <v>1422</v>
      </c>
      <c r="M40" s="3">
        <v>59.2</v>
      </c>
      <c r="N40" s="3">
        <v>280</v>
      </c>
      <c r="O40" s="15">
        <v>30.3</v>
      </c>
      <c r="P40" s="16">
        <v>2</v>
      </c>
      <c r="Q40" s="3">
        <v>10</v>
      </c>
      <c r="R40" s="3">
        <v>0</v>
      </c>
      <c r="S40" s="3">
        <v>0</v>
      </c>
      <c r="T40" s="3">
        <v>1</v>
      </c>
      <c r="U40" s="3">
        <v>9</v>
      </c>
      <c r="V40" s="3">
        <v>0</v>
      </c>
      <c r="W40" s="3">
        <v>0</v>
      </c>
      <c r="X40" s="3">
        <v>1</v>
      </c>
      <c r="Y40" s="19">
        <v>0</v>
      </c>
      <c r="Z40" s="19">
        <v>0</v>
      </c>
      <c r="AA40" s="18">
        <v>3</v>
      </c>
      <c r="AB40">
        <v>0</v>
      </c>
      <c r="AC40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>
        <v>0</v>
      </c>
      <c r="AV40" s="15">
        <v>0</v>
      </c>
      <c r="AW40" s="3">
        <v>0</v>
      </c>
      <c r="AX40" s="3">
        <v>3</v>
      </c>
      <c r="AY40" s="3">
        <v>0</v>
      </c>
      <c r="AZ40" s="3">
        <v>1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16">
        <v>0</v>
      </c>
      <c r="BN40" s="3">
        <v>93.1</v>
      </c>
      <c r="BO40" s="3">
        <v>165</v>
      </c>
      <c r="BP40" s="3">
        <v>2.4</v>
      </c>
      <c r="BQ40" s="3">
        <v>12</v>
      </c>
      <c r="BR40" s="3">
        <v>2</v>
      </c>
      <c r="BS40" s="3">
        <v>1</v>
      </c>
      <c r="BT40" s="3"/>
      <c r="BV40" s="3">
        <v>0</v>
      </c>
      <c r="BW40" s="3">
        <v>0</v>
      </c>
      <c r="BX40" s="3">
        <v>0</v>
      </c>
      <c r="BY40" s="3">
        <v>0</v>
      </c>
      <c r="BZ40" s="2" t="s">
        <v>194</v>
      </c>
      <c r="CA40" s="3">
        <v>15</v>
      </c>
      <c r="CB40" s="3">
        <v>3</v>
      </c>
      <c r="CC40" s="3">
        <v>0</v>
      </c>
      <c r="CD40" s="3">
        <v>0</v>
      </c>
      <c r="CE40" s="3">
        <v>0</v>
      </c>
      <c r="CF40" s="2" t="s">
        <v>194</v>
      </c>
      <c r="CG40" s="3">
        <v>0</v>
      </c>
      <c r="CH40" s="3">
        <v>0</v>
      </c>
      <c r="CI40" s="3">
        <v>0</v>
      </c>
      <c r="CJ40" s="3">
        <v>0</v>
      </c>
      <c r="CK40" s="2" t="s">
        <v>194</v>
      </c>
      <c r="CL40" s="3">
        <v>2</v>
      </c>
      <c r="CM40" s="3">
        <v>6</v>
      </c>
      <c r="CN40" s="3">
        <v>0</v>
      </c>
      <c r="CO40" s="3">
        <v>1</v>
      </c>
      <c r="CP40" s="2" t="s">
        <v>194</v>
      </c>
      <c r="CQ40" s="3">
        <v>0</v>
      </c>
      <c r="CR40" s="3">
        <v>0</v>
      </c>
      <c r="CS40" s="3">
        <v>0</v>
      </c>
      <c r="CT40" s="3">
        <v>0</v>
      </c>
      <c r="CU40" s="2" t="s">
        <v>194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2" t="s">
        <v>194</v>
      </c>
      <c r="DB40" s="3">
        <v>0</v>
      </c>
      <c r="DC40" s="3">
        <v>1</v>
      </c>
      <c r="DD40" s="3">
        <v>0</v>
      </c>
      <c r="DE40" s="3">
        <v>0</v>
      </c>
      <c r="DF40" s="3">
        <v>0</v>
      </c>
      <c r="DG40" s="2" t="s">
        <v>194</v>
      </c>
    </row>
    <row r="41" spans="1:122" x14ac:dyDescent="0.25">
      <c r="A41" t="s">
        <v>55</v>
      </c>
      <c r="B41" t="s">
        <v>75</v>
      </c>
      <c r="C41" t="s">
        <v>7</v>
      </c>
      <c r="D41">
        <v>8</v>
      </c>
      <c r="E41" t="s">
        <v>191</v>
      </c>
      <c r="F41" t="str">
        <f t="shared" si="1"/>
        <v>PSME-M-8C</v>
      </c>
      <c r="G41" s="15">
        <v>1678</v>
      </c>
      <c r="H41" s="1">
        <f t="shared" si="2"/>
        <v>48.616779999999999</v>
      </c>
      <c r="I41" s="3">
        <v>5383</v>
      </c>
      <c r="J41" s="1">
        <f t="shared" si="3"/>
        <v>113.85383</v>
      </c>
      <c r="K41" s="3">
        <v>16</v>
      </c>
      <c r="L41" s="1">
        <f t="shared" si="6"/>
        <v>1416</v>
      </c>
      <c r="M41" s="3">
        <v>47</v>
      </c>
      <c r="N41" s="3">
        <v>280</v>
      </c>
      <c r="O41" s="15">
        <v>39</v>
      </c>
      <c r="P41" s="16">
        <v>1.8</v>
      </c>
      <c r="Q41" s="3">
        <v>10</v>
      </c>
      <c r="R41" s="3">
        <v>0</v>
      </c>
      <c r="S41" s="3">
        <v>0</v>
      </c>
      <c r="T41" s="3">
        <v>0</v>
      </c>
      <c r="U41" s="3">
        <v>9</v>
      </c>
      <c r="V41" s="3">
        <v>0</v>
      </c>
      <c r="W41" s="3">
        <v>0</v>
      </c>
      <c r="X41" s="3">
        <v>0</v>
      </c>
      <c r="Y41" s="19">
        <v>0</v>
      </c>
      <c r="Z41" s="19">
        <v>0</v>
      </c>
      <c r="AA41" s="18">
        <v>1</v>
      </c>
      <c r="AB41">
        <v>0</v>
      </c>
      <c r="AC41">
        <v>1</v>
      </c>
      <c r="AD41" s="18">
        <v>3</v>
      </c>
      <c r="AE41" s="18">
        <v>0</v>
      </c>
      <c r="AF41" s="18">
        <v>0</v>
      </c>
      <c r="AG41" s="18">
        <v>1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>
        <v>0</v>
      </c>
      <c r="AV41" s="15">
        <v>0</v>
      </c>
      <c r="AW41" s="3">
        <v>0</v>
      </c>
      <c r="AX41" s="3">
        <v>4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16">
        <v>0</v>
      </c>
      <c r="BN41" s="3">
        <v>68.599999999999994</v>
      </c>
      <c r="BO41" s="3">
        <v>132</v>
      </c>
      <c r="BP41" s="3">
        <v>-0.9</v>
      </c>
      <c r="BQ41" s="3">
        <v>17</v>
      </c>
      <c r="BR41" s="3">
        <v>4</v>
      </c>
      <c r="BS41" s="3">
        <v>1</v>
      </c>
      <c r="BT41" s="3"/>
      <c r="BV41" s="3">
        <v>0</v>
      </c>
      <c r="BW41" s="3">
        <v>0</v>
      </c>
      <c r="BX41" s="3">
        <v>0</v>
      </c>
      <c r="BY41" s="3">
        <v>0</v>
      </c>
      <c r="BZ41" s="2" t="s">
        <v>194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2" t="s">
        <v>194</v>
      </c>
      <c r="CG41" s="3">
        <v>0</v>
      </c>
      <c r="CH41" s="3">
        <v>0</v>
      </c>
      <c r="CI41" s="3">
        <v>0</v>
      </c>
      <c r="CJ41" s="3">
        <v>0</v>
      </c>
      <c r="CK41" s="2" t="s">
        <v>194</v>
      </c>
      <c r="CL41" s="3">
        <v>0</v>
      </c>
      <c r="CM41" s="3">
        <v>0</v>
      </c>
      <c r="CN41" s="3">
        <v>0</v>
      </c>
      <c r="CO41" s="3">
        <v>0</v>
      </c>
      <c r="CP41" s="2" t="s">
        <v>194</v>
      </c>
      <c r="CQ41" s="3">
        <v>0</v>
      </c>
      <c r="CR41" s="3">
        <v>0</v>
      </c>
      <c r="CS41" s="3">
        <v>0</v>
      </c>
      <c r="CT41" s="3">
        <v>0</v>
      </c>
      <c r="CU41" s="2" t="s">
        <v>194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2" t="s">
        <v>194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2" t="s">
        <v>194</v>
      </c>
    </row>
    <row r="42" spans="1:122" x14ac:dyDescent="0.25">
      <c r="A42" t="s">
        <v>55</v>
      </c>
      <c r="B42" t="s">
        <v>75</v>
      </c>
      <c r="C42" t="s">
        <v>7</v>
      </c>
      <c r="D42">
        <v>8</v>
      </c>
      <c r="E42" t="s">
        <v>192</v>
      </c>
      <c r="F42" t="str">
        <f t="shared" si="1"/>
        <v>PSME-M-8N</v>
      </c>
      <c r="G42" s="15">
        <v>1667</v>
      </c>
      <c r="H42" s="1">
        <f t="shared" si="2"/>
        <v>48.616669999999999</v>
      </c>
      <c r="I42" s="3">
        <v>5369</v>
      </c>
      <c r="J42" s="1">
        <f t="shared" si="3"/>
        <v>113.85369</v>
      </c>
      <c r="K42" s="3">
        <v>22</v>
      </c>
      <c r="L42" s="1">
        <f t="shared" si="6"/>
        <v>1422</v>
      </c>
      <c r="M42" s="3">
        <v>51.6</v>
      </c>
      <c r="N42" s="3">
        <v>285</v>
      </c>
      <c r="O42" s="15">
        <v>41.6</v>
      </c>
      <c r="P42" s="16">
        <v>2.1</v>
      </c>
      <c r="Q42" s="3">
        <v>10</v>
      </c>
      <c r="R42" s="3">
        <v>0</v>
      </c>
      <c r="S42" s="3">
        <v>0</v>
      </c>
      <c r="T42" s="3">
        <v>0</v>
      </c>
      <c r="U42" s="3">
        <v>3</v>
      </c>
      <c r="V42" s="3">
        <v>0</v>
      </c>
      <c r="W42" s="3">
        <v>0</v>
      </c>
      <c r="X42" s="3">
        <v>1</v>
      </c>
      <c r="Y42" s="19">
        <v>0</v>
      </c>
      <c r="Z42" s="19">
        <v>0</v>
      </c>
      <c r="AA42" s="18">
        <v>2</v>
      </c>
      <c r="AB42">
        <v>0</v>
      </c>
      <c r="AC42">
        <v>0</v>
      </c>
      <c r="AD42" s="18">
        <v>3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1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0</v>
      </c>
      <c r="AU42">
        <v>0</v>
      </c>
      <c r="AV42" s="15">
        <v>0</v>
      </c>
      <c r="AW42" s="3">
        <v>0</v>
      </c>
      <c r="AX42" s="3">
        <v>1</v>
      </c>
      <c r="AY42" s="3">
        <v>0</v>
      </c>
      <c r="AZ42" s="3">
        <v>1</v>
      </c>
      <c r="BA42" s="3">
        <v>0</v>
      </c>
      <c r="BB42" s="3">
        <v>1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1">
        <v>1</v>
      </c>
      <c r="BJ42" s="3">
        <v>0</v>
      </c>
      <c r="BK42" s="3">
        <v>0</v>
      </c>
      <c r="BL42" s="3">
        <v>0</v>
      </c>
      <c r="BM42" s="16">
        <v>0</v>
      </c>
      <c r="BN42" s="3">
        <v>88.6</v>
      </c>
      <c r="BO42" s="3">
        <v>188</v>
      </c>
      <c r="BP42" s="3">
        <v>-6.8</v>
      </c>
      <c r="BQ42" s="3">
        <v>12</v>
      </c>
      <c r="BR42" s="3">
        <v>1</v>
      </c>
      <c r="BS42" s="3">
        <v>1</v>
      </c>
      <c r="BT42" s="3"/>
      <c r="BV42" s="3">
        <v>0</v>
      </c>
      <c r="BW42" s="3">
        <v>0</v>
      </c>
      <c r="BX42" s="3">
        <v>0</v>
      </c>
      <c r="BY42" s="3">
        <v>0</v>
      </c>
      <c r="BZ42" s="2" t="s">
        <v>194</v>
      </c>
      <c r="CA42" s="3">
        <v>1</v>
      </c>
      <c r="CB42" s="3">
        <v>1</v>
      </c>
      <c r="CC42" s="3">
        <v>1</v>
      </c>
      <c r="CD42" s="3">
        <v>2</v>
      </c>
      <c r="CE42" s="3">
        <v>0</v>
      </c>
      <c r="CF42" s="2" t="s">
        <v>194</v>
      </c>
      <c r="CG42" s="3">
        <v>0</v>
      </c>
      <c r="CH42" s="3">
        <v>0</v>
      </c>
      <c r="CI42" s="3">
        <v>0</v>
      </c>
      <c r="CJ42" s="3">
        <v>0</v>
      </c>
      <c r="CK42" s="2" t="s">
        <v>194</v>
      </c>
      <c r="CL42" s="3">
        <v>0</v>
      </c>
      <c r="CM42" s="3">
        <v>0</v>
      </c>
      <c r="CN42" s="3">
        <v>0</v>
      </c>
      <c r="CO42" s="3">
        <v>0</v>
      </c>
      <c r="CP42" s="2" t="s">
        <v>194</v>
      </c>
      <c r="CQ42" s="3">
        <v>0</v>
      </c>
      <c r="CR42" s="3">
        <v>0</v>
      </c>
      <c r="CS42" s="3">
        <v>0</v>
      </c>
      <c r="CT42" s="3">
        <v>0</v>
      </c>
      <c r="CU42" s="2" t="s">
        <v>194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2" t="s">
        <v>194</v>
      </c>
      <c r="DB42" s="3">
        <v>0</v>
      </c>
      <c r="DC42" s="3">
        <v>0</v>
      </c>
      <c r="DD42" s="3">
        <v>1</v>
      </c>
      <c r="DE42" s="3">
        <v>2</v>
      </c>
      <c r="DF42" s="3">
        <v>0</v>
      </c>
      <c r="DG42" s="2" t="s">
        <v>194</v>
      </c>
    </row>
    <row r="43" spans="1:122" x14ac:dyDescent="0.25">
      <c r="A43" t="s">
        <v>55</v>
      </c>
      <c r="B43" t="s">
        <v>75</v>
      </c>
      <c r="C43" t="s">
        <v>7</v>
      </c>
      <c r="D43">
        <v>9</v>
      </c>
      <c r="E43" t="s">
        <v>192</v>
      </c>
      <c r="F43" t="str">
        <f t="shared" si="1"/>
        <v>PSME-M-9N</v>
      </c>
      <c r="G43" s="15">
        <v>1631</v>
      </c>
      <c r="H43" s="1">
        <f t="shared" si="2"/>
        <v>48.616309999999999</v>
      </c>
      <c r="I43" s="3">
        <v>5376</v>
      </c>
      <c r="J43" s="1">
        <f t="shared" si="3"/>
        <v>113.85375999999999</v>
      </c>
      <c r="K43" s="3">
        <v>32</v>
      </c>
      <c r="L43" s="1">
        <f t="shared" si="6"/>
        <v>1432</v>
      </c>
      <c r="M43" s="3">
        <v>49.5</v>
      </c>
      <c r="N43" s="3">
        <v>225</v>
      </c>
      <c r="O43" s="15">
        <v>39.5</v>
      </c>
      <c r="P43" s="16">
        <v>2</v>
      </c>
      <c r="Q43" s="3">
        <v>10</v>
      </c>
      <c r="R43" s="3">
        <v>0</v>
      </c>
      <c r="S43" s="3">
        <v>0</v>
      </c>
      <c r="T43" s="3">
        <v>0</v>
      </c>
      <c r="U43" s="3">
        <v>6</v>
      </c>
      <c r="V43" s="3">
        <v>0</v>
      </c>
      <c r="W43" s="3">
        <v>0</v>
      </c>
      <c r="X43" s="3">
        <v>1</v>
      </c>
      <c r="Y43" s="19">
        <v>0</v>
      </c>
      <c r="Z43" s="19">
        <v>0</v>
      </c>
      <c r="AA43" s="18">
        <v>0</v>
      </c>
      <c r="AB43">
        <v>0</v>
      </c>
      <c r="AC43">
        <v>0</v>
      </c>
      <c r="AD43" s="18">
        <v>1</v>
      </c>
      <c r="AE43" s="18">
        <v>0</v>
      </c>
      <c r="AF43" s="18">
        <v>1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>
        <v>0</v>
      </c>
      <c r="AV43" s="15">
        <v>0</v>
      </c>
      <c r="AW43" s="3">
        <v>0</v>
      </c>
      <c r="AX43" s="3">
        <v>4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16">
        <v>0</v>
      </c>
      <c r="BN43" s="3">
        <v>46.3</v>
      </c>
      <c r="BO43" s="3">
        <v>156</v>
      </c>
      <c r="BP43" s="3">
        <v>-8.1</v>
      </c>
      <c r="BQ43" s="3">
        <v>14</v>
      </c>
      <c r="BR43" s="3">
        <v>1</v>
      </c>
      <c r="BS43" s="3">
        <v>1</v>
      </c>
      <c r="BT43" s="3"/>
      <c r="BV43" s="3">
        <v>0</v>
      </c>
      <c r="BW43" s="3">
        <v>0</v>
      </c>
      <c r="BX43" s="3">
        <v>0</v>
      </c>
      <c r="BY43" s="3">
        <v>0</v>
      </c>
      <c r="BZ43" s="2" t="s">
        <v>194</v>
      </c>
      <c r="CA43" s="3">
        <v>0</v>
      </c>
      <c r="CB43" s="3">
        <v>0</v>
      </c>
      <c r="CC43" s="3">
        <v>3</v>
      </c>
      <c r="CD43" s="3">
        <v>5</v>
      </c>
      <c r="CE43" s="3">
        <v>0</v>
      </c>
      <c r="CF43" s="2" t="s">
        <v>194</v>
      </c>
      <c r="CG43" s="3">
        <v>0</v>
      </c>
      <c r="CH43" s="3">
        <v>0</v>
      </c>
      <c r="CI43" s="3">
        <v>0</v>
      </c>
      <c r="CJ43" s="3">
        <v>0</v>
      </c>
      <c r="CK43" s="2" t="s">
        <v>194</v>
      </c>
      <c r="CL43" s="3">
        <v>0</v>
      </c>
      <c r="CM43" s="3">
        <v>0</v>
      </c>
      <c r="CN43" s="3">
        <v>0</v>
      </c>
      <c r="CO43" s="3">
        <v>1</v>
      </c>
      <c r="CP43" s="2" t="s">
        <v>194</v>
      </c>
      <c r="CQ43" s="3">
        <v>0</v>
      </c>
      <c r="CR43" s="3">
        <v>0</v>
      </c>
      <c r="CS43" s="3">
        <v>0</v>
      </c>
      <c r="CT43" s="3">
        <v>0</v>
      </c>
      <c r="CU43" s="2" t="s">
        <v>194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2" t="s">
        <v>194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2" t="s">
        <v>194</v>
      </c>
    </row>
    <row r="44" spans="1:122" x14ac:dyDescent="0.25">
      <c r="A44" t="s">
        <v>55</v>
      </c>
      <c r="B44" t="s">
        <v>75</v>
      </c>
      <c r="C44" t="s">
        <v>7</v>
      </c>
      <c r="D44">
        <v>9</v>
      </c>
      <c r="E44" t="s">
        <v>191</v>
      </c>
      <c r="F44" t="str">
        <f t="shared" si="1"/>
        <v>PSME-M-9C</v>
      </c>
      <c r="G44" s="15">
        <v>1612</v>
      </c>
      <c r="H44" s="1">
        <f t="shared" si="2"/>
        <v>48.616120000000002</v>
      </c>
      <c r="I44" s="3">
        <v>5356</v>
      </c>
      <c r="J44" s="1">
        <f t="shared" si="3"/>
        <v>113.85356</v>
      </c>
      <c r="K44" s="3">
        <v>32</v>
      </c>
      <c r="L44" s="1">
        <f t="shared" si="6"/>
        <v>1432</v>
      </c>
      <c r="M44" s="3">
        <v>39.299999999999997</v>
      </c>
      <c r="N44" s="3">
        <v>275</v>
      </c>
      <c r="O44" s="15">
        <v>40</v>
      </c>
      <c r="P44" s="16">
        <v>2</v>
      </c>
      <c r="Q44" s="3">
        <v>10</v>
      </c>
      <c r="R44" s="3">
        <v>0</v>
      </c>
      <c r="S44" s="3">
        <v>0</v>
      </c>
      <c r="T44" s="3">
        <v>0</v>
      </c>
      <c r="U44" s="3">
        <v>10</v>
      </c>
      <c r="V44" s="3">
        <v>0</v>
      </c>
      <c r="W44" s="3">
        <v>0</v>
      </c>
      <c r="X44" s="3">
        <v>0</v>
      </c>
      <c r="Y44" s="19">
        <v>0</v>
      </c>
      <c r="Z44" s="19">
        <v>0</v>
      </c>
      <c r="AA44" s="18">
        <v>0</v>
      </c>
      <c r="AB44">
        <v>0</v>
      </c>
      <c r="AC44">
        <v>0</v>
      </c>
      <c r="AD44" s="18">
        <v>4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>
        <v>0</v>
      </c>
      <c r="AV44" s="15">
        <v>0</v>
      </c>
      <c r="AW44" s="3">
        <v>0</v>
      </c>
      <c r="AX44" s="3">
        <v>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1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16">
        <v>0</v>
      </c>
      <c r="BN44" s="3">
        <v>82.9</v>
      </c>
      <c r="BO44" s="3">
        <v>222</v>
      </c>
      <c r="BP44" s="3">
        <v>-10.1</v>
      </c>
      <c r="BQ44" s="3">
        <v>13</v>
      </c>
      <c r="BR44" s="3">
        <v>5</v>
      </c>
      <c r="BS44" s="3">
        <v>0.8</v>
      </c>
      <c r="BT44" s="3"/>
      <c r="BV44" s="3">
        <v>0</v>
      </c>
      <c r="BW44" s="3">
        <v>0</v>
      </c>
      <c r="BX44" s="3">
        <v>0</v>
      </c>
      <c r="BY44" s="3">
        <v>0</v>
      </c>
      <c r="BZ44" s="2" t="s">
        <v>194</v>
      </c>
      <c r="CA44" s="3">
        <v>1</v>
      </c>
      <c r="CB44" s="3">
        <v>0</v>
      </c>
      <c r="CC44" s="3">
        <v>0</v>
      </c>
      <c r="CD44" s="3">
        <v>1</v>
      </c>
      <c r="CE44" s="3">
        <v>0</v>
      </c>
      <c r="CF44" s="2" t="s">
        <v>194</v>
      </c>
      <c r="CG44" s="3">
        <v>0</v>
      </c>
      <c r="CH44" s="3">
        <v>0</v>
      </c>
      <c r="CI44" s="3">
        <v>0</v>
      </c>
      <c r="CJ44" s="3">
        <v>0</v>
      </c>
      <c r="CK44" s="2" t="s">
        <v>194</v>
      </c>
      <c r="CL44" s="3">
        <v>0</v>
      </c>
      <c r="CM44" s="3">
        <v>0</v>
      </c>
      <c r="CN44" s="3">
        <v>0</v>
      </c>
      <c r="CO44" s="3">
        <v>0</v>
      </c>
      <c r="CP44" s="2" t="s">
        <v>194</v>
      </c>
      <c r="CQ44" s="3">
        <v>0</v>
      </c>
      <c r="CR44" s="3">
        <v>0</v>
      </c>
      <c r="CS44" s="3">
        <v>0</v>
      </c>
      <c r="CT44" s="3">
        <v>0</v>
      </c>
      <c r="CU44" s="2" t="s">
        <v>194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2" t="s">
        <v>194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2" t="s">
        <v>194</v>
      </c>
    </row>
    <row r="45" spans="1:122" x14ac:dyDescent="0.25">
      <c r="A45" t="s">
        <v>55</v>
      </c>
      <c r="B45" t="s">
        <v>75</v>
      </c>
      <c r="C45" t="s">
        <v>7</v>
      </c>
      <c r="D45">
        <v>10</v>
      </c>
      <c r="E45" t="s">
        <v>191</v>
      </c>
      <c r="F45" t="str">
        <f t="shared" si="1"/>
        <v>PSME-M-10C</v>
      </c>
      <c r="G45" s="15">
        <v>1554</v>
      </c>
      <c r="H45" s="1">
        <f t="shared" si="2"/>
        <v>48.615540000000003</v>
      </c>
      <c r="I45" s="3">
        <v>5356</v>
      </c>
      <c r="J45" s="1">
        <f t="shared" si="3"/>
        <v>113.85356</v>
      </c>
      <c r="K45" s="3">
        <v>39</v>
      </c>
      <c r="L45" s="1">
        <f t="shared" si="6"/>
        <v>1439</v>
      </c>
      <c r="M45" s="3">
        <v>39.799999999999997</v>
      </c>
      <c r="N45" s="3">
        <v>260</v>
      </c>
      <c r="O45" s="15">
        <v>38.299999999999997</v>
      </c>
      <c r="P45" s="16">
        <v>2.7</v>
      </c>
      <c r="Q45" s="3">
        <v>10</v>
      </c>
      <c r="R45" s="3">
        <v>0</v>
      </c>
      <c r="S45" s="3">
        <v>0</v>
      </c>
      <c r="T45" s="3">
        <v>0</v>
      </c>
      <c r="U45" s="3">
        <v>14</v>
      </c>
      <c r="V45" s="3">
        <v>0</v>
      </c>
      <c r="W45" s="3">
        <v>1</v>
      </c>
      <c r="X45" s="3">
        <v>0</v>
      </c>
      <c r="Y45" s="19">
        <v>0</v>
      </c>
      <c r="Z45" s="19">
        <v>0</v>
      </c>
      <c r="AA45" s="18">
        <v>1</v>
      </c>
      <c r="AB45">
        <v>0</v>
      </c>
      <c r="AC45">
        <v>0</v>
      </c>
      <c r="AD45" s="18">
        <v>4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>
        <v>0</v>
      </c>
      <c r="AV45" s="15">
        <v>0</v>
      </c>
      <c r="AW45" s="3">
        <v>0</v>
      </c>
      <c r="AX45" s="3">
        <v>5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16">
        <v>0</v>
      </c>
      <c r="BN45" s="3">
        <v>64.599999999999994</v>
      </c>
      <c r="BO45" s="3">
        <v>150</v>
      </c>
      <c r="BP45" s="3">
        <v>-11.4</v>
      </c>
      <c r="BQ45" s="3">
        <v>16</v>
      </c>
      <c r="BR45" s="3">
        <v>4</v>
      </c>
      <c r="BS45" s="3">
        <v>0.5</v>
      </c>
      <c r="BT45" s="3"/>
      <c r="BV45" s="3">
        <v>0</v>
      </c>
      <c r="BW45" s="3">
        <v>0</v>
      </c>
      <c r="BX45" s="3">
        <v>0</v>
      </c>
      <c r="BY45" s="3">
        <v>0</v>
      </c>
      <c r="BZ45" s="2" t="s">
        <v>194</v>
      </c>
      <c r="CA45" s="3">
        <v>1</v>
      </c>
      <c r="CB45" s="3">
        <v>0</v>
      </c>
      <c r="CC45" s="3">
        <v>0</v>
      </c>
      <c r="CD45" s="3">
        <v>0</v>
      </c>
      <c r="CE45" s="3">
        <v>0</v>
      </c>
      <c r="CF45" s="2" t="s">
        <v>194</v>
      </c>
      <c r="CG45" s="3">
        <v>0</v>
      </c>
      <c r="CH45" s="3">
        <v>0</v>
      </c>
      <c r="CI45" s="3">
        <v>0</v>
      </c>
      <c r="CJ45" s="3">
        <v>0</v>
      </c>
      <c r="CK45" s="2" t="s">
        <v>194</v>
      </c>
      <c r="CL45" s="3">
        <v>0</v>
      </c>
      <c r="CM45" s="3">
        <v>0</v>
      </c>
      <c r="CN45" s="3">
        <v>0</v>
      </c>
      <c r="CO45" s="3">
        <v>0</v>
      </c>
      <c r="CP45" s="2" t="s">
        <v>194</v>
      </c>
      <c r="CQ45" s="3">
        <v>0</v>
      </c>
      <c r="CR45" s="3">
        <v>0</v>
      </c>
      <c r="CS45" s="3">
        <v>0</v>
      </c>
      <c r="CT45" s="3">
        <v>0</v>
      </c>
      <c r="CU45" s="2" t="s">
        <v>194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2" t="s">
        <v>194</v>
      </c>
      <c r="DB45" s="3">
        <v>1</v>
      </c>
      <c r="DC45" s="3">
        <v>0</v>
      </c>
      <c r="DD45" s="3">
        <v>0</v>
      </c>
      <c r="DE45" s="3">
        <v>0</v>
      </c>
      <c r="DF45" s="3">
        <v>0</v>
      </c>
      <c r="DG45" s="2" t="s">
        <v>194</v>
      </c>
    </row>
    <row r="46" spans="1:122" x14ac:dyDescent="0.25">
      <c r="A46" t="s">
        <v>55</v>
      </c>
      <c r="B46" t="s">
        <v>75</v>
      </c>
      <c r="C46" t="s">
        <v>7</v>
      </c>
      <c r="D46">
        <v>10</v>
      </c>
      <c r="E46" t="s">
        <v>192</v>
      </c>
      <c r="F46" t="str">
        <f t="shared" si="1"/>
        <v>PSME-M-10N</v>
      </c>
      <c r="G46" s="15">
        <v>1557</v>
      </c>
      <c r="H46" s="1">
        <f t="shared" si="2"/>
        <v>48.615569999999998</v>
      </c>
      <c r="I46" s="3">
        <v>5373</v>
      </c>
      <c r="J46" s="1">
        <f t="shared" si="3"/>
        <v>113.85373</v>
      </c>
      <c r="K46" s="3">
        <v>37</v>
      </c>
      <c r="L46" s="1">
        <f t="shared" si="6"/>
        <v>1437</v>
      </c>
      <c r="M46" s="3">
        <v>39.9</v>
      </c>
      <c r="N46" s="3">
        <v>250</v>
      </c>
      <c r="O46" s="15">
        <v>38.9</v>
      </c>
      <c r="P46" s="16">
        <v>2.4</v>
      </c>
      <c r="Q46" s="3">
        <v>10</v>
      </c>
      <c r="R46" s="3">
        <v>0</v>
      </c>
      <c r="S46" s="3">
        <v>0</v>
      </c>
      <c r="T46" s="3">
        <v>0</v>
      </c>
      <c r="U46" s="3">
        <v>13</v>
      </c>
      <c r="V46" s="3">
        <v>0</v>
      </c>
      <c r="W46" s="3">
        <v>0</v>
      </c>
      <c r="X46" s="3">
        <v>0</v>
      </c>
      <c r="Y46" s="19">
        <v>0</v>
      </c>
      <c r="Z46" s="19">
        <v>0</v>
      </c>
      <c r="AA46" s="18">
        <v>0</v>
      </c>
      <c r="AB46">
        <v>0</v>
      </c>
      <c r="AC46">
        <v>0</v>
      </c>
      <c r="AD46" s="18">
        <v>6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>
        <v>0</v>
      </c>
      <c r="AV46" s="15">
        <v>0</v>
      </c>
      <c r="AW46" s="3">
        <v>0</v>
      </c>
      <c r="AX46" s="3">
        <v>1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16">
        <v>0</v>
      </c>
      <c r="BN46" s="3">
        <v>55.3</v>
      </c>
      <c r="BO46" s="3">
        <v>145</v>
      </c>
      <c r="BP46" s="3">
        <v>-7</v>
      </c>
      <c r="BQ46" s="3">
        <v>15</v>
      </c>
      <c r="BR46" s="3">
        <v>2</v>
      </c>
      <c r="BS46" s="3">
        <v>1</v>
      </c>
      <c r="BT46" s="3"/>
      <c r="BV46" s="3">
        <v>0</v>
      </c>
      <c r="BW46" s="3">
        <v>0</v>
      </c>
      <c r="BX46" s="3">
        <v>0</v>
      </c>
      <c r="BY46" s="3">
        <v>0</v>
      </c>
      <c r="BZ46" s="2" t="s">
        <v>194</v>
      </c>
      <c r="CA46" s="3">
        <v>0</v>
      </c>
      <c r="CB46" s="3">
        <v>1</v>
      </c>
      <c r="CC46" s="3">
        <v>0</v>
      </c>
      <c r="CD46" s="3">
        <v>0</v>
      </c>
      <c r="CE46" s="3">
        <v>0</v>
      </c>
      <c r="CF46" s="2" t="s">
        <v>194</v>
      </c>
      <c r="CG46" s="3">
        <v>0</v>
      </c>
      <c r="CH46" s="3">
        <v>0</v>
      </c>
      <c r="CI46" s="3">
        <v>0</v>
      </c>
      <c r="CJ46" s="3">
        <v>0</v>
      </c>
      <c r="CK46" s="2" t="s">
        <v>194</v>
      </c>
      <c r="CL46" s="3">
        <v>0</v>
      </c>
      <c r="CM46" s="3">
        <v>0</v>
      </c>
      <c r="CN46" s="3">
        <v>0</v>
      </c>
      <c r="CO46" s="3">
        <v>0</v>
      </c>
      <c r="CP46" s="2" t="s">
        <v>194</v>
      </c>
      <c r="CQ46" s="3">
        <v>0</v>
      </c>
      <c r="CR46" s="3">
        <v>0</v>
      </c>
      <c r="CS46" s="3">
        <v>0</v>
      </c>
      <c r="CT46" s="3">
        <v>0</v>
      </c>
      <c r="CU46" s="2" t="s">
        <v>194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2" t="s">
        <v>194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2" t="s">
        <v>194</v>
      </c>
    </row>
    <row r="47" spans="1:122" x14ac:dyDescent="0.25">
      <c r="A47" t="s">
        <v>55</v>
      </c>
      <c r="B47" t="s">
        <v>75</v>
      </c>
      <c r="C47" t="s">
        <v>7</v>
      </c>
      <c r="D47">
        <v>11</v>
      </c>
      <c r="E47" t="s">
        <v>191</v>
      </c>
      <c r="F47" t="str">
        <f t="shared" si="1"/>
        <v>PSME-M-11C</v>
      </c>
      <c r="G47" s="15">
        <v>1473</v>
      </c>
      <c r="H47" s="1">
        <f t="shared" si="2"/>
        <v>48.614730000000002</v>
      </c>
      <c r="I47" s="3">
        <v>5360</v>
      </c>
      <c r="J47" s="1">
        <f t="shared" si="3"/>
        <v>113.8536</v>
      </c>
      <c r="K47" s="3">
        <v>27</v>
      </c>
      <c r="L47" s="1">
        <f t="shared" si="6"/>
        <v>1427</v>
      </c>
      <c r="M47" s="3">
        <v>42.1</v>
      </c>
      <c r="N47" s="3">
        <v>250</v>
      </c>
      <c r="O47" s="15">
        <v>33</v>
      </c>
      <c r="P47" s="16">
        <v>1.7</v>
      </c>
      <c r="Q47" s="3">
        <v>10</v>
      </c>
      <c r="R47" s="3">
        <v>0</v>
      </c>
      <c r="S47" s="3">
        <v>0</v>
      </c>
      <c r="T47" s="3">
        <v>0</v>
      </c>
      <c r="U47" s="3">
        <v>11</v>
      </c>
      <c r="V47" s="3">
        <v>0</v>
      </c>
      <c r="W47" s="3">
        <v>0</v>
      </c>
      <c r="X47" s="3">
        <v>0</v>
      </c>
      <c r="Y47" s="19">
        <v>0</v>
      </c>
      <c r="Z47" s="19">
        <v>0</v>
      </c>
      <c r="AA47" s="18">
        <v>4</v>
      </c>
      <c r="AB47">
        <v>0</v>
      </c>
      <c r="AC47">
        <v>0</v>
      </c>
      <c r="AD47" s="18">
        <v>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>
        <v>0</v>
      </c>
      <c r="AV47" s="15">
        <v>0</v>
      </c>
      <c r="AW47" s="3">
        <v>0</v>
      </c>
      <c r="AX47" s="3">
        <v>4</v>
      </c>
      <c r="AY47" s="3">
        <v>0</v>
      </c>
      <c r="AZ47" s="3">
        <v>0</v>
      </c>
      <c r="BA47" s="3">
        <v>0</v>
      </c>
      <c r="BB47" s="3">
        <v>4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16">
        <v>0</v>
      </c>
      <c r="BN47" s="3">
        <v>93.1</v>
      </c>
      <c r="BO47" s="3">
        <v>184</v>
      </c>
      <c r="BP47" s="3">
        <v>-1.2</v>
      </c>
      <c r="BQ47" s="3">
        <v>14</v>
      </c>
      <c r="BR47" s="3">
        <v>4</v>
      </c>
      <c r="BS47" s="3">
        <v>1</v>
      </c>
      <c r="BT47" s="3"/>
      <c r="BV47" s="3">
        <v>0</v>
      </c>
      <c r="BW47" s="3">
        <v>0</v>
      </c>
      <c r="BX47" s="3">
        <v>0</v>
      </c>
      <c r="BY47" s="3">
        <v>0</v>
      </c>
      <c r="BZ47" s="2" t="s">
        <v>194</v>
      </c>
      <c r="CA47" s="3">
        <v>6</v>
      </c>
      <c r="CB47" s="3">
        <v>1</v>
      </c>
      <c r="CC47" s="3">
        <v>0</v>
      </c>
      <c r="CD47" s="3">
        <v>2</v>
      </c>
      <c r="CE47" s="3">
        <v>0</v>
      </c>
      <c r="CF47" s="2" t="s">
        <v>194</v>
      </c>
      <c r="CG47" s="3">
        <v>0</v>
      </c>
      <c r="CH47" s="3">
        <v>0</v>
      </c>
      <c r="CI47" s="3">
        <v>0</v>
      </c>
      <c r="CJ47" s="3">
        <v>0</v>
      </c>
      <c r="CK47" s="2" t="s">
        <v>194</v>
      </c>
      <c r="CL47" s="3">
        <v>0</v>
      </c>
      <c r="CM47" s="3">
        <v>0</v>
      </c>
      <c r="CN47" s="3">
        <v>0</v>
      </c>
      <c r="CO47" s="3">
        <v>0</v>
      </c>
      <c r="CP47" s="2" t="s">
        <v>194</v>
      </c>
      <c r="CQ47" s="3">
        <v>0</v>
      </c>
      <c r="CR47" s="3">
        <v>0</v>
      </c>
      <c r="CS47" s="3">
        <v>0</v>
      </c>
      <c r="CT47" s="3">
        <v>0</v>
      </c>
      <c r="CU47" s="2" t="s">
        <v>194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2" t="s">
        <v>194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2" t="s">
        <v>194</v>
      </c>
    </row>
    <row r="48" spans="1:122" x14ac:dyDescent="0.25">
      <c r="A48" t="s">
        <v>55</v>
      </c>
      <c r="B48" t="s">
        <v>75</v>
      </c>
      <c r="C48" t="s">
        <v>7</v>
      </c>
      <c r="D48">
        <v>11</v>
      </c>
      <c r="E48" t="s">
        <v>192</v>
      </c>
      <c r="F48" t="str">
        <f t="shared" si="1"/>
        <v>PSME-M-11N</v>
      </c>
      <c r="G48" s="15">
        <v>1474</v>
      </c>
      <c r="H48" s="1">
        <f>G48/100000 +48.6</f>
        <v>48.614740000000005</v>
      </c>
      <c r="I48" s="3">
        <v>5351</v>
      </c>
      <c r="J48" s="1">
        <f t="shared" si="3"/>
        <v>113.85351</v>
      </c>
      <c r="K48" s="3">
        <v>26</v>
      </c>
      <c r="L48" s="1">
        <f t="shared" si="6"/>
        <v>1426</v>
      </c>
      <c r="M48" s="3">
        <v>42.1</v>
      </c>
      <c r="N48" s="3">
        <v>250</v>
      </c>
      <c r="O48" s="15">
        <v>34</v>
      </c>
      <c r="P48" s="16">
        <v>2.5</v>
      </c>
      <c r="Q48" s="3">
        <v>10</v>
      </c>
      <c r="R48" s="3">
        <v>0</v>
      </c>
      <c r="S48" s="3">
        <v>0</v>
      </c>
      <c r="T48" s="3">
        <v>0</v>
      </c>
      <c r="U48" s="3">
        <v>8</v>
      </c>
      <c r="V48" s="3">
        <v>0</v>
      </c>
      <c r="W48" s="3">
        <v>0</v>
      </c>
      <c r="X48" s="3">
        <v>0</v>
      </c>
      <c r="Y48" s="19">
        <v>0</v>
      </c>
      <c r="Z48" s="19">
        <v>0</v>
      </c>
      <c r="AA48" s="18">
        <v>4</v>
      </c>
      <c r="AB48">
        <v>0</v>
      </c>
      <c r="AC48">
        <v>0</v>
      </c>
      <c r="AD48" s="18"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>
        <v>0</v>
      </c>
      <c r="AV48" s="15">
        <v>0</v>
      </c>
      <c r="AW48" s="3">
        <v>0</v>
      </c>
      <c r="AX48" s="3">
        <v>3</v>
      </c>
      <c r="AY48" s="3">
        <v>0</v>
      </c>
      <c r="AZ48" s="3">
        <v>0</v>
      </c>
      <c r="BA48" s="3">
        <v>0</v>
      </c>
      <c r="BB48" s="3">
        <v>2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16">
        <v>0</v>
      </c>
      <c r="BN48" s="3">
        <v>80.099999999999994</v>
      </c>
      <c r="BO48" s="3">
        <v>178</v>
      </c>
      <c r="BP48" s="3">
        <v>-6.3</v>
      </c>
      <c r="BQ48" s="3">
        <v>12</v>
      </c>
      <c r="BR48" s="3">
        <v>1</v>
      </c>
      <c r="BS48" s="3">
        <v>0.75</v>
      </c>
      <c r="BT48" s="3"/>
      <c r="BV48" s="3">
        <v>0</v>
      </c>
      <c r="BW48" s="3">
        <v>0</v>
      </c>
      <c r="BX48" s="3">
        <v>0</v>
      </c>
      <c r="BY48" s="3">
        <v>0</v>
      </c>
      <c r="BZ48" s="2" t="s">
        <v>194</v>
      </c>
      <c r="CA48" s="3">
        <v>7</v>
      </c>
      <c r="CB48" s="3">
        <v>6</v>
      </c>
      <c r="CC48" s="3">
        <v>0</v>
      </c>
      <c r="CD48" s="3">
        <v>1</v>
      </c>
      <c r="CE48" s="3">
        <v>1</v>
      </c>
      <c r="CF48" s="2" t="s">
        <v>200</v>
      </c>
      <c r="CG48" s="3">
        <v>0</v>
      </c>
      <c r="CH48" s="3">
        <v>0</v>
      </c>
      <c r="CI48" s="3">
        <v>0</v>
      </c>
      <c r="CJ48" s="3">
        <v>0</v>
      </c>
      <c r="CK48" s="2" t="s">
        <v>194</v>
      </c>
      <c r="CL48" s="3">
        <v>0</v>
      </c>
      <c r="CM48" s="3">
        <v>0</v>
      </c>
      <c r="CN48" s="3">
        <v>0</v>
      </c>
      <c r="CO48" s="3">
        <v>0</v>
      </c>
      <c r="CP48" s="2" t="s">
        <v>194</v>
      </c>
      <c r="CQ48" s="3">
        <v>0</v>
      </c>
      <c r="CR48" s="3">
        <v>0</v>
      </c>
      <c r="CS48" s="3">
        <v>0</v>
      </c>
      <c r="CT48" s="3">
        <v>0</v>
      </c>
      <c r="CU48" s="2" t="s">
        <v>194</v>
      </c>
      <c r="CV48" s="3">
        <v>0</v>
      </c>
      <c r="CW48" s="3">
        <v>0</v>
      </c>
      <c r="CX48" s="3">
        <v>2</v>
      </c>
      <c r="CY48" s="3">
        <v>0</v>
      </c>
      <c r="CZ48" s="3">
        <v>0</v>
      </c>
      <c r="DA48" s="2" t="s">
        <v>194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2" t="s">
        <v>194</v>
      </c>
      <c r="DR48" t="s">
        <v>202</v>
      </c>
    </row>
    <row r="49" spans="1:111" x14ac:dyDescent="0.25">
      <c r="A49" t="s">
        <v>55</v>
      </c>
      <c r="B49" t="s">
        <v>75</v>
      </c>
      <c r="C49" t="s">
        <v>7</v>
      </c>
      <c r="D49">
        <v>12</v>
      </c>
      <c r="E49" t="s">
        <v>192</v>
      </c>
      <c r="F49" t="str">
        <f t="shared" si="1"/>
        <v>PSME-M-12N</v>
      </c>
      <c r="G49" s="15">
        <v>1429</v>
      </c>
      <c r="H49" s="3">
        <f>G49/100000 +48.6</f>
        <v>48.614290000000004</v>
      </c>
      <c r="I49" s="3">
        <v>532</v>
      </c>
      <c r="J49" s="1">
        <f t="shared" si="3"/>
        <v>113.80531999999999</v>
      </c>
      <c r="K49" s="3">
        <v>11</v>
      </c>
      <c r="L49" s="1">
        <f t="shared" si="6"/>
        <v>1411</v>
      </c>
      <c r="M49" s="3">
        <v>36.799999999999997</v>
      </c>
      <c r="N49" s="3">
        <v>24.5</v>
      </c>
      <c r="O49" s="15">
        <v>33</v>
      </c>
      <c r="P49" s="16">
        <v>2.1</v>
      </c>
      <c r="Q49" s="3">
        <v>10</v>
      </c>
      <c r="R49" s="3">
        <v>0</v>
      </c>
      <c r="S49" s="3">
        <v>0</v>
      </c>
      <c r="T49" s="3">
        <v>0</v>
      </c>
      <c r="U49" s="3">
        <v>3</v>
      </c>
      <c r="V49" s="3">
        <v>0</v>
      </c>
      <c r="W49" s="3">
        <v>1</v>
      </c>
      <c r="X49" s="3">
        <v>0</v>
      </c>
      <c r="Y49" s="19">
        <v>0</v>
      </c>
      <c r="Z49" s="19">
        <v>0</v>
      </c>
      <c r="AA49" s="18">
        <v>0</v>
      </c>
      <c r="AB49">
        <v>0</v>
      </c>
      <c r="AC49">
        <v>0</v>
      </c>
      <c r="AD49" s="18">
        <v>5</v>
      </c>
      <c r="AE49" s="18">
        <v>0</v>
      </c>
      <c r="AF49" s="18">
        <v>0</v>
      </c>
      <c r="AG49" s="18">
        <v>1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>
        <v>0</v>
      </c>
      <c r="AV49" s="15">
        <v>0</v>
      </c>
      <c r="AW49" s="3">
        <v>0</v>
      </c>
      <c r="AX49" s="3">
        <v>1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1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16">
        <v>0</v>
      </c>
      <c r="BN49" s="3">
        <v>73.2</v>
      </c>
      <c r="BO49" s="3">
        <v>174</v>
      </c>
      <c r="BP49" s="3">
        <v>-0.1</v>
      </c>
      <c r="BQ49" s="3">
        <v>11</v>
      </c>
      <c r="BR49" s="3">
        <v>0</v>
      </c>
      <c r="BS49" s="3">
        <v>1</v>
      </c>
      <c r="BT49" s="3"/>
      <c r="BV49" s="3">
        <v>0</v>
      </c>
      <c r="BW49" s="3">
        <v>0</v>
      </c>
      <c r="BX49" s="3">
        <v>0</v>
      </c>
      <c r="BY49" s="3">
        <v>0</v>
      </c>
      <c r="BZ49" s="2" t="s">
        <v>194</v>
      </c>
      <c r="CA49" s="3">
        <v>1</v>
      </c>
      <c r="CB49" s="3">
        <v>4</v>
      </c>
      <c r="CC49" s="3">
        <v>3</v>
      </c>
      <c r="CD49" s="3">
        <v>1</v>
      </c>
      <c r="CE49" s="3">
        <v>0</v>
      </c>
      <c r="CF49" s="2" t="s">
        <v>194</v>
      </c>
      <c r="CG49" s="3">
        <v>0</v>
      </c>
      <c r="CH49" s="3">
        <v>0</v>
      </c>
      <c r="CI49" s="3">
        <v>0</v>
      </c>
      <c r="CJ49" s="3">
        <v>0</v>
      </c>
      <c r="CK49" s="2" t="s">
        <v>194</v>
      </c>
      <c r="CL49" s="3">
        <v>0</v>
      </c>
      <c r="CM49" s="3">
        <v>0</v>
      </c>
      <c r="CN49" s="3">
        <v>0</v>
      </c>
      <c r="CO49" s="3">
        <v>0</v>
      </c>
      <c r="CP49" s="2" t="s">
        <v>194</v>
      </c>
      <c r="CQ49" s="3">
        <v>0</v>
      </c>
      <c r="CR49" s="3">
        <v>0</v>
      </c>
      <c r="CS49" s="3">
        <v>0</v>
      </c>
      <c r="CT49" s="3">
        <v>0</v>
      </c>
      <c r="CU49" s="2" t="s">
        <v>194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2" t="s">
        <v>194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2" t="s">
        <v>194</v>
      </c>
    </row>
    <row r="50" spans="1:111" x14ac:dyDescent="0.25">
      <c r="A50" t="s">
        <v>55</v>
      </c>
      <c r="B50" t="s">
        <v>75</v>
      </c>
      <c r="C50" t="s">
        <v>7</v>
      </c>
      <c r="D50">
        <v>12</v>
      </c>
      <c r="E50" t="s">
        <v>191</v>
      </c>
      <c r="F50" t="str">
        <f t="shared" si="1"/>
        <v>PSME-M-12C</v>
      </c>
      <c r="G50" s="15">
        <v>1414</v>
      </c>
      <c r="H50" s="3">
        <f>G50/100000 +48.6</f>
        <v>48.614139999999999</v>
      </c>
      <c r="I50" s="3">
        <v>5316</v>
      </c>
      <c r="J50" s="1">
        <f t="shared" si="3"/>
        <v>113.85316</v>
      </c>
      <c r="K50" s="3">
        <v>11</v>
      </c>
      <c r="L50" s="1">
        <f t="shared" si="6"/>
        <v>1411</v>
      </c>
      <c r="M50" s="3">
        <v>44.5</v>
      </c>
      <c r="N50" s="3">
        <v>215</v>
      </c>
      <c r="O50" s="15">
        <v>34</v>
      </c>
      <c r="P50" s="16">
        <v>2.2000000000000002</v>
      </c>
      <c r="Q50" s="3">
        <v>10</v>
      </c>
      <c r="R50" s="3">
        <v>0</v>
      </c>
      <c r="S50" s="3">
        <v>0</v>
      </c>
      <c r="T50" s="3">
        <v>0</v>
      </c>
      <c r="U50" s="3">
        <v>8</v>
      </c>
      <c r="V50" s="3">
        <v>0</v>
      </c>
      <c r="W50" s="3">
        <v>0</v>
      </c>
      <c r="X50" s="3">
        <v>0</v>
      </c>
      <c r="Y50" s="19">
        <v>0</v>
      </c>
      <c r="Z50" s="19">
        <v>0</v>
      </c>
      <c r="AA50" s="18">
        <v>0</v>
      </c>
      <c r="AB50">
        <v>0</v>
      </c>
      <c r="AC50">
        <v>0</v>
      </c>
      <c r="AD50" s="18">
        <v>2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>
        <v>0</v>
      </c>
      <c r="AV50" s="15">
        <v>0</v>
      </c>
      <c r="AW50" s="3">
        <v>0</v>
      </c>
      <c r="AX50" s="3">
        <v>5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1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16">
        <v>0</v>
      </c>
      <c r="BN50" s="3">
        <v>39.200000000000003</v>
      </c>
      <c r="BO50" s="3">
        <v>113</v>
      </c>
      <c r="BP50" s="3">
        <v>-12.9</v>
      </c>
      <c r="BQ50" s="3">
        <v>15</v>
      </c>
      <c r="BR50" s="3">
        <v>4</v>
      </c>
      <c r="BS50" s="3">
        <v>0.5</v>
      </c>
      <c r="BT50" s="3"/>
      <c r="BV50" s="3">
        <v>0</v>
      </c>
      <c r="BW50" s="3">
        <v>0</v>
      </c>
      <c r="BX50" s="3">
        <v>0</v>
      </c>
      <c r="BY50" s="3">
        <v>0</v>
      </c>
      <c r="BZ50" s="2" t="s">
        <v>194</v>
      </c>
      <c r="CA50" s="3">
        <v>0</v>
      </c>
      <c r="CB50" s="3">
        <v>1</v>
      </c>
      <c r="CC50" s="3">
        <v>1</v>
      </c>
      <c r="CD50" s="3">
        <v>4</v>
      </c>
      <c r="CE50" s="3">
        <v>0</v>
      </c>
      <c r="CF50" s="2" t="s">
        <v>194</v>
      </c>
      <c r="CG50" s="3">
        <v>0</v>
      </c>
      <c r="CH50" s="3">
        <v>0</v>
      </c>
      <c r="CI50" s="3">
        <v>0</v>
      </c>
      <c r="CJ50" s="3">
        <v>0</v>
      </c>
      <c r="CK50" s="2" t="s">
        <v>194</v>
      </c>
      <c r="CL50" s="3">
        <v>0</v>
      </c>
      <c r="CM50" s="3">
        <v>0</v>
      </c>
      <c r="CN50" s="3">
        <v>0</v>
      </c>
      <c r="CO50" s="3">
        <v>1</v>
      </c>
      <c r="CP50" s="2" t="s">
        <v>194</v>
      </c>
      <c r="CQ50" s="3">
        <v>0</v>
      </c>
      <c r="CR50" s="3">
        <v>0</v>
      </c>
      <c r="CS50" s="3">
        <v>0</v>
      </c>
      <c r="CT50" s="3">
        <v>0</v>
      </c>
      <c r="CU50" s="2" t="s">
        <v>194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2" t="s">
        <v>194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2" t="s">
        <v>194</v>
      </c>
    </row>
    <row r="51" spans="1:111" x14ac:dyDescent="0.25">
      <c r="A51" t="s">
        <v>55</v>
      </c>
      <c r="B51" t="s">
        <v>75</v>
      </c>
      <c r="C51" t="s">
        <v>7</v>
      </c>
      <c r="D51">
        <v>13</v>
      </c>
      <c r="E51" t="s">
        <v>192</v>
      </c>
      <c r="F51" t="str">
        <f t="shared" si="1"/>
        <v>PSME-M-13N</v>
      </c>
      <c r="G51" s="15">
        <v>1436</v>
      </c>
      <c r="H51" s="3">
        <f>G51/100000 +48.6</f>
        <v>48.614360000000005</v>
      </c>
      <c r="I51" s="3">
        <v>5262</v>
      </c>
      <c r="J51" s="1">
        <f t="shared" si="3"/>
        <v>113.85262</v>
      </c>
      <c r="K51" s="3">
        <v>28</v>
      </c>
      <c r="L51" s="1">
        <f t="shared" si="6"/>
        <v>1428</v>
      </c>
      <c r="M51" s="3">
        <v>39.200000000000003</v>
      </c>
      <c r="N51" s="3">
        <v>225</v>
      </c>
      <c r="O51" s="15">
        <v>30.5</v>
      </c>
      <c r="P51" s="16">
        <v>1.5</v>
      </c>
      <c r="Q51" s="3">
        <v>10</v>
      </c>
      <c r="R51" s="3">
        <v>1</v>
      </c>
      <c r="S51" s="3">
        <v>0</v>
      </c>
      <c r="T51" s="3">
        <v>0</v>
      </c>
      <c r="U51" s="3">
        <v>6</v>
      </c>
      <c r="V51" s="3">
        <v>0</v>
      </c>
      <c r="W51" s="3">
        <v>0</v>
      </c>
      <c r="X51" s="3">
        <v>0</v>
      </c>
      <c r="Y51" s="19">
        <v>0</v>
      </c>
      <c r="Z51" s="19">
        <v>0</v>
      </c>
      <c r="AA51" s="18">
        <v>1</v>
      </c>
      <c r="AB51">
        <v>0</v>
      </c>
      <c r="AC51">
        <v>0</v>
      </c>
      <c r="AD51" s="18">
        <v>3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>
        <v>0</v>
      </c>
      <c r="AV51" s="15">
        <v>0</v>
      </c>
      <c r="AW51" s="3">
        <v>0</v>
      </c>
      <c r="AX51" s="3">
        <v>3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1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16">
        <v>0</v>
      </c>
      <c r="BN51" s="3">
        <v>65.400000000000006</v>
      </c>
      <c r="BO51" s="3">
        <v>149</v>
      </c>
      <c r="BP51" s="3">
        <v>-6.9</v>
      </c>
      <c r="BQ51" s="3">
        <v>14</v>
      </c>
      <c r="BR51" s="3">
        <v>2</v>
      </c>
      <c r="BS51" s="3">
        <v>0.75</v>
      </c>
      <c r="BT51" s="3"/>
      <c r="BV51" s="3">
        <v>0</v>
      </c>
      <c r="BW51" s="3">
        <v>0</v>
      </c>
      <c r="BX51" s="3">
        <v>0</v>
      </c>
      <c r="BY51" s="3">
        <v>0</v>
      </c>
      <c r="BZ51" s="2" t="s">
        <v>194</v>
      </c>
      <c r="CA51" s="3">
        <v>4</v>
      </c>
      <c r="CB51" s="3">
        <v>2</v>
      </c>
      <c r="CC51" s="3">
        <v>0</v>
      </c>
      <c r="CD51" s="3">
        <v>2</v>
      </c>
      <c r="CE51" s="3">
        <v>0</v>
      </c>
      <c r="CF51" s="2" t="s">
        <v>194</v>
      </c>
      <c r="CG51" s="3">
        <v>0</v>
      </c>
      <c r="CH51" s="3">
        <v>0</v>
      </c>
      <c r="CI51" s="3">
        <v>0</v>
      </c>
      <c r="CJ51" s="3">
        <v>0</v>
      </c>
      <c r="CK51" s="2" t="s">
        <v>194</v>
      </c>
      <c r="CL51" s="3">
        <v>0</v>
      </c>
      <c r="CM51" s="3">
        <v>0</v>
      </c>
      <c r="CN51" s="3">
        <v>0</v>
      </c>
      <c r="CO51" s="3">
        <v>0</v>
      </c>
      <c r="CP51" s="2" t="s">
        <v>194</v>
      </c>
      <c r="CQ51" s="3">
        <v>0</v>
      </c>
      <c r="CR51" s="3">
        <v>0</v>
      </c>
      <c r="CS51" s="3">
        <v>0</v>
      </c>
      <c r="CT51" s="3">
        <v>0</v>
      </c>
      <c r="CU51" s="2" t="s">
        <v>194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2" t="s">
        <v>194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2" t="s">
        <v>194</v>
      </c>
    </row>
    <row r="52" spans="1:111" x14ac:dyDescent="0.25">
      <c r="A52" t="s">
        <v>55</v>
      </c>
      <c r="B52" t="s">
        <v>75</v>
      </c>
      <c r="C52" t="s">
        <v>7</v>
      </c>
      <c r="D52">
        <v>13</v>
      </c>
      <c r="E52" t="s">
        <v>191</v>
      </c>
      <c r="F52" t="str">
        <f t="shared" si="1"/>
        <v>PSME-M-13C</v>
      </c>
      <c r="G52" s="15">
        <v>1430</v>
      </c>
      <c r="H52" s="3">
        <f>G52/100000 +48.6</f>
        <v>48.6143</v>
      </c>
      <c r="I52" s="3">
        <v>5265</v>
      </c>
      <c r="J52" s="1">
        <f t="shared" si="3"/>
        <v>113.85265</v>
      </c>
      <c r="K52" s="3">
        <v>27</v>
      </c>
      <c r="L52" s="1">
        <f t="shared" si="6"/>
        <v>1427</v>
      </c>
      <c r="M52" s="3">
        <v>38.4</v>
      </c>
      <c r="N52" s="3">
        <v>225</v>
      </c>
      <c r="O52" s="15">
        <v>33.6</v>
      </c>
      <c r="P52" s="16">
        <v>1.6</v>
      </c>
      <c r="Q52" s="3">
        <v>10</v>
      </c>
      <c r="R52" s="3">
        <v>1</v>
      </c>
      <c r="S52" s="3">
        <v>0</v>
      </c>
      <c r="T52" s="3">
        <v>0</v>
      </c>
      <c r="U52" s="3">
        <v>12</v>
      </c>
      <c r="V52" s="3">
        <v>0</v>
      </c>
      <c r="W52" s="3">
        <v>0</v>
      </c>
      <c r="X52" s="3">
        <v>0</v>
      </c>
      <c r="Y52" s="19">
        <v>0</v>
      </c>
      <c r="Z52" s="19">
        <v>0</v>
      </c>
      <c r="AA52" s="18">
        <v>0</v>
      </c>
      <c r="AB52">
        <v>0</v>
      </c>
      <c r="AC52">
        <v>0</v>
      </c>
      <c r="AD52" s="18">
        <v>4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>
        <v>0</v>
      </c>
      <c r="AV52" s="15">
        <v>0</v>
      </c>
      <c r="AW52" s="3">
        <v>0</v>
      </c>
      <c r="AX52" s="3">
        <v>6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1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16">
        <v>0</v>
      </c>
      <c r="BN52" s="3">
        <v>77.2</v>
      </c>
      <c r="BO52" s="3">
        <v>164</v>
      </c>
      <c r="BP52" s="3">
        <v>-16</v>
      </c>
      <c r="BQ52" s="3">
        <v>13</v>
      </c>
      <c r="BR52" s="3">
        <v>4</v>
      </c>
      <c r="BS52" s="3">
        <v>0.5</v>
      </c>
      <c r="BT52" s="3"/>
      <c r="BV52" s="3">
        <v>0</v>
      </c>
      <c r="BW52" s="3">
        <v>0</v>
      </c>
      <c r="BX52" s="3">
        <v>0</v>
      </c>
      <c r="BY52" s="3">
        <v>0</v>
      </c>
      <c r="BZ52" s="2" t="s">
        <v>194</v>
      </c>
      <c r="CA52" s="3">
        <v>0</v>
      </c>
      <c r="CB52" s="3">
        <v>0</v>
      </c>
      <c r="CC52" s="3">
        <v>1</v>
      </c>
      <c r="CD52" s="3">
        <v>3</v>
      </c>
      <c r="CE52" s="3">
        <v>0</v>
      </c>
      <c r="CF52" s="2" t="s">
        <v>194</v>
      </c>
      <c r="CG52" s="3">
        <v>0</v>
      </c>
      <c r="CH52" s="3">
        <v>0</v>
      </c>
      <c r="CI52" s="3">
        <v>0</v>
      </c>
      <c r="CJ52" s="3">
        <v>0</v>
      </c>
      <c r="CK52" s="2" t="s">
        <v>194</v>
      </c>
      <c r="CL52" s="3">
        <v>0</v>
      </c>
      <c r="CM52" s="3">
        <v>0</v>
      </c>
      <c r="CN52" s="3">
        <v>0</v>
      </c>
      <c r="CO52" s="3">
        <v>0</v>
      </c>
      <c r="CP52" s="2" t="s">
        <v>194</v>
      </c>
      <c r="CQ52" s="3">
        <v>0</v>
      </c>
      <c r="CR52" s="3">
        <v>0</v>
      </c>
      <c r="CS52" s="3">
        <v>0</v>
      </c>
      <c r="CT52" s="3">
        <v>0</v>
      </c>
      <c r="CU52" s="2" t="s">
        <v>194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2" t="s">
        <v>194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2" t="s">
        <v>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2"/>
  <sheetViews>
    <sheetView workbookViewId="0">
      <pane ySplit="2" topLeftCell="A3" activePane="bottomLeft" state="frozen"/>
      <selection pane="bottomLeft" activeCell="BR4" sqref="BR4"/>
    </sheetView>
  </sheetViews>
  <sheetFormatPr defaultColWidth="11" defaultRowHeight="15.75" x14ac:dyDescent="0.25"/>
  <cols>
    <col min="7" max="7" width="11" style="15" customWidth="1"/>
    <col min="8" max="14" width="10.875" style="1" customWidth="1"/>
    <col min="15" max="15" width="10.875" style="15" customWidth="1"/>
    <col min="16" max="16" width="10.875" style="16" customWidth="1"/>
    <col min="17" max="23" width="10.875" customWidth="1"/>
    <col min="24" max="25" width="11" customWidth="1"/>
    <col min="26" max="46" width="10.875" customWidth="1"/>
    <col min="47" max="47" width="10.875" style="1" customWidth="1"/>
    <col min="48" max="48" width="10.875" style="15" customWidth="1"/>
    <col min="49" max="64" width="10.875" style="1" customWidth="1"/>
    <col min="65" max="65" width="10.875" style="16" customWidth="1"/>
    <col min="66" max="66" width="15.875" customWidth="1"/>
    <col min="67" max="72" width="10.875" customWidth="1"/>
    <col min="73" max="73" width="11" customWidth="1"/>
    <col min="74" max="74" width="11" style="15" customWidth="1"/>
    <col min="75" max="77" width="11" style="1" customWidth="1"/>
    <col min="78" max="78" width="11" style="2" customWidth="1"/>
    <col min="79" max="83" width="11" style="1" customWidth="1"/>
    <col min="84" max="84" width="11" style="2" customWidth="1"/>
    <col min="85" max="88" width="11" style="1" customWidth="1"/>
    <col min="89" max="89" width="11" style="2" customWidth="1"/>
    <col min="90" max="93" width="11" style="1" customWidth="1"/>
    <col min="94" max="94" width="11" style="2" customWidth="1"/>
    <col min="95" max="98" width="11" style="1" customWidth="1"/>
    <col min="99" max="99" width="11" style="2" customWidth="1"/>
    <col min="100" max="104" width="11" style="1" customWidth="1"/>
    <col min="105" max="105" width="11" style="2" customWidth="1"/>
    <col min="106" max="110" width="11" style="1" customWidth="1"/>
    <col min="111" max="111" width="11" style="2" customWidth="1"/>
    <col min="112" max="115" width="11" style="1" customWidth="1"/>
    <col min="116" max="116" width="11" style="2" customWidth="1"/>
    <col min="117" max="120" width="11" style="1"/>
    <col min="121" max="121" width="11" style="16"/>
  </cols>
  <sheetData>
    <row r="1" spans="1:122" s="8" customFormat="1" ht="18.75" x14ac:dyDescent="0.3">
      <c r="G1" s="10" t="s">
        <v>118</v>
      </c>
      <c r="H1" s="11"/>
      <c r="I1" s="11"/>
      <c r="J1" s="11"/>
      <c r="K1" s="11"/>
      <c r="L1" s="11"/>
      <c r="M1" s="11"/>
      <c r="N1" s="11"/>
      <c r="O1" s="10"/>
      <c r="P1" s="12"/>
      <c r="Q1" s="8" t="s">
        <v>119</v>
      </c>
      <c r="AU1" s="9"/>
      <c r="AV1" s="10" t="s">
        <v>120</v>
      </c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2"/>
      <c r="BN1" s="8" t="s">
        <v>224</v>
      </c>
      <c r="BV1" s="10" t="s">
        <v>121</v>
      </c>
      <c r="BW1" s="11"/>
      <c r="BX1" s="11"/>
      <c r="BY1" s="11"/>
      <c r="BZ1" s="17"/>
      <c r="CA1" s="11"/>
      <c r="CB1" s="11"/>
      <c r="CC1" s="11"/>
      <c r="CD1" s="11"/>
      <c r="CE1" s="11"/>
      <c r="CF1" s="17"/>
      <c r="CG1" s="11"/>
      <c r="CH1" s="11"/>
      <c r="CI1" s="11"/>
      <c r="CJ1" s="11"/>
      <c r="CK1" s="17"/>
      <c r="CL1" s="11"/>
      <c r="CM1" s="11"/>
      <c r="CN1" s="11"/>
      <c r="CO1" s="11"/>
      <c r="CP1" s="17"/>
      <c r="CQ1" s="11"/>
      <c r="CR1" s="11"/>
      <c r="CS1" s="11"/>
      <c r="CT1" s="11"/>
      <c r="CU1" s="17"/>
      <c r="CV1" s="11"/>
      <c r="CW1" s="11"/>
      <c r="CX1" s="11"/>
      <c r="CY1" s="11"/>
      <c r="CZ1" s="11"/>
      <c r="DA1" s="17"/>
      <c r="DB1" s="11"/>
      <c r="DC1" s="11"/>
      <c r="DD1" s="11"/>
      <c r="DE1" s="11"/>
      <c r="DF1" s="11"/>
      <c r="DG1" s="17"/>
      <c r="DH1" s="11"/>
      <c r="DI1" s="11"/>
      <c r="DJ1" s="11"/>
      <c r="DK1" s="11"/>
      <c r="DL1" s="17"/>
      <c r="DM1" s="11"/>
      <c r="DN1" s="11"/>
      <c r="DO1" s="11"/>
      <c r="DP1" s="11"/>
      <c r="DQ1" s="12"/>
    </row>
    <row r="2" spans="1:122" s="6" customFormat="1" ht="16.5" thickBot="1" x14ac:dyDescent="0.3">
      <c r="A2" s="6" t="s">
        <v>0</v>
      </c>
      <c r="B2" s="6" t="s">
        <v>1</v>
      </c>
      <c r="C2" s="6" t="s">
        <v>241</v>
      </c>
      <c r="D2" s="6" t="s">
        <v>3</v>
      </c>
      <c r="E2" s="6" t="s">
        <v>4</v>
      </c>
      <c r="F2" s="6" t="s">
        <v>30</v>
      </c>
      <c r="G2" s="13" t="s">
        <v>56</v>
      </c>
      <c r="H2" s="6" t="s">
        <v>9</v>
      </c>
      <c r="I2" s="6" t="s">
        <v>57</v>
      </c>
      <c r="J2" s="6" t="s">
        <v>10</v>
      </c>
      <c r="K2" s="6" t="s">
        <v>58</v>
      </c>
      <c r="L2" s="6" t="s">
        <v>2</v>
      </c>
      <c r="M2" s="6" t="s">
        <v>11</v>
      </c>
      <c r="N2" s="6" t="s">
        <v>12</v>
      </c>
      <c r="O2" s="13" t="s">
        <v>13</v>
      </c>
      <c r="P2" s="14" t="s">
        <v>14</v>
      </c>
      <c r="Q2" s="6" t="s">
        <v>21</v>
      </c>
      <c r="R2" s="6" t="s">
        <v>59</v>
      </c>
      <c r="S2" s="6" t="s">
        <v>60</v>
      </c>
      <c r="T2" s="6" t="s">
        <v>61</v>
      </c>
      <c r="U2" s="6" t="s">
        <v>62</v>
      </c>
      <c r="V2" s="6" t="s">
        <v>63</v>
      </c>
      <c r="W2" s="6" t="s">
        <v>193</v>
      </c>
      <c r="X2" s="6" t="s">
        <v>64</v>
      </c>
      <c r="Y2" s="6" t="s">
        <v>65</v>
      </c>
      <c r="Z2" s="6" t="s">
        <v>66</v>
      </c>
      <c r="AA2" s="6" t="s">
        <v>67</v>
      </c>
      <c r="AB2" s="6" t="s">
        <v>68</v>
      </c>
      <c r="AC2" s="6" t="s">
        <v>69</v>
      </c>
      <c r="AD2" s="6" t="s">
        <v>70</v>
      </c>
      <c r="AE2" s="6" t="s">
        <v>71</v>
      </c>
      <c r="AF2" s="6" t="s">
        <v>72</v>
      </c>
      <c r="AG2" s="6" t="s">
        <v>79</v>
      </c>
      <c r="AH2" s="6" t="s">
        <v>80</v>
      </c>
      <c r="AI2" s="6" t="s">
        <v>81</v>
      </c>
      <c r="AJ2" s="6" t="s">
        <v>82</v>
      </c>
      <c r="AK2" s="6" t="s">
        <v>83</v>
      </c>
      <c r="AL2" s="6" t="s">
        <v>84</v>
      </c>
      <c r="AM2" s="6" t="s">
        <v>86</v>
      </c>
      <c r="AN2" s="6" t="s">
        <v>88</v>
      </c>
      <c r="AO2" s="6" t="s">
        <v>87</v>
      </c>
      <c r="AP2" s="6" t="s">
        <v>92</v>
      </c>
      <c r="AQ2" s="6" t="s">
        <v>93</v>
      </c>
      <c r="AR2" s="6" t="s">
        <v>94</v>
      </c>
      <c r="AS2" s="6" t="s">
        <v>96</v>
      </c>
      <c r="AT2" s="6" t="s">
        <v>97</v>
      </c>
      <c r="AU2" s="6" t="s">
        <v>98</v>
      </c>
      <c r="AV2" s="13" t="s">
        <v>100</v>
      </c>
      <c r="AW2" s="6" t="s">
        <v>109</v>
      </c>
      <c r="AX2" s="6" t="s">
        <v>101</v>
      </c>
      <c r="AY2" s="6" t="s">
        <v>110</v>
      </c>
      <c r="AZ2" s="6" t="s">
        <v>102</v>
      </c>
      <c r="BA2" s="6" t="s">
        <v>111</v>
      </c>
      <c r="BB2" s="6" t="s">
        <v>103</v>
      </c>
      <c r="BC2" s="6" t="s">
        <v>112</v>
      </c>
      <c r="BD2" s="6" t="s">
        <v>104</v>
      </c>
      <c r="BE2" s="6" t="s">
        <v>113</v>
      </c>
      <c r="BF2" s="6" t="s">
        <v>105</v>
      </c>
      <c r="BG2" s="6" t="s">
        <v>114</v>
      </c>
      <c r="BH2" s="6" t="s">
        <v>106</v>
      </c>
      <c r="BI2" s="6" t="s">
        <v>115</v>
      </c>
      <c r="BJ2" s="6" t="s">
        <v>107</v>
      </c>
      <c r="BK2" s="6" t="s">
        <v>116</v>
      </c>
      <c r="BL2" s="6" t="s">
        <v>108</v>
      </c>
      <c r="BM2" s="14" t="s">
        <v>117</v>
      </c>
      <c r="BN2" s="6" t="s">
        <v>53</v>
      </c>
      <c r="BO2" s="6" t="s">
        <v>54</v>
      </c>
      <c r="BP2" s="6" t="s">
        <v>52</v>
      </c>
      <c r="BQ2" s="6" t="s">
        <v>25</v>
      </c>
      <c r="BR2" s="6" t="s">
        <v>24</v>
      </c>
      <c r="BS2" s="6" t="s">
        <v>242</v>
      </c>
      <c r="BT2" s="6" t="s">
        <v>243</v>
      </c>
      <c r="BU2" s="6" t="s">
        <v>244</v>
      </c>
      <c r="BV2" s="13" t="s">
        <v>128</v>
      </c>
      <c r="BW2" s="6" t="s">
        <v>129</v>
      </c>
      <c r="BX2" s="6" t="s">
        <v>130</v>
      </c>
      <c r="BY2" s="6" t="s">
        <v>131</v>
      </c>
      <c r="BZ2" s="6" t="s">
        <v>132</v>
      </c>
      <c r="CA2" s="6" t="s">
        <v>133</v>
      </c>
      <c r="CB2" s="6" t="s">
        <v>134</v>
      </c>
      <c r="CC2" s="6" t="s">
        <v>135</v>
      </c>
      <c r="CD2" s="6" t="s">
        <v>136</v>
      </c>
      <c r="CE2" s="6" t="s">
        <v>227</v>
      </c>
      <c r="CF2" s="7" t="s">
        <v>137</v>
      </c>
      <c r="CG2" s="6" t="s">
        <v>138</v>
      </c>
      <c r="CH2" s="6" t="s">
        <v>139</v>
      </c>
      <c r="CI2" s="6" t="s">
        <v>140</v>
      </c>
      <c r="CJ2" s="6" t="s">
        <v>141</v>
      </c>
      <c r="CK2" s="7" t="s">
        <v>142</v>
      </c>
      <c r="CL2" s="6" t="s">
        <v>143</v>
      </c>
      <c r="CM2" s="6" t="s">
        <v>144</v>
      </c>
      <c r="CN2" s="6" t="s">
        <v>145</v>
      </c>
      <c r="CO2" s="6" t="s">
        <v>146</v>
      </c>
      <c r="CP2" s="7" t="s">
        <v>147</v>
      </c>
      <c r="CQ2" s="6" t="s">
        <v>148</v>
      </c>
      <c r="CR2" s="6" t="s">
        <v>149</v>
      </c>
      <c r="CS2" s="6" t="s">
        <v>150</v>
      </c>
      <c r="CT2" s="6" t="s">
        <v>151</v>
      </c>
      <c r="CU2" s="7" t="s">
        <v>127</v>
      </c>
      <c r="CV2" s="6" t="s">
        <v>152</v>
      </c>
      <c r="CW2" s="6" t="s">
        <v>153</v>
      </c>
      <c r="CX2" s="6" t="s">
        <v>154</v>
      </c>
      <c r="CY2" s="6" t="s">
        <v>155</v>
      </c>
      <c r="CZ2" s="6" t="s">
        <v>125</v>
      </c>
      <c r="DA2" s="7" t="s">
        <v>156</v>
      </c>
      <c r="DB2" s="6" t="s">
        <v>157</v>
      </c>
      <c r="DC2" s="6" t="s">
        <v>158</v>
      </c>
      <c r="DD2" s="6" t="s">
        <v>159</v>
      </c>
      <c r="DE2" s="6" t="s">
        <v>160</v>
      </c>
      <c r="DF2" s="6" t="s">
        <v>126</v>
      </c>
      <c r="DG2" s="7" t="s">
        <v>161</v>
      </c>
      <c r="DH2" s="6" t="s">
        <v>162</v>
      </c>
      <c r="DI2" s="6" t="s">
        <v>163</v>
      </c>
      <c r="DJ2" s="6" t="s">
        <v>164</v>
      </c>
      <c r="DK2" s="6" t="s">
        <v>165</v>
      </c>
      <c r="DL2" s="7" t="s">
        <v>170</v>
      </c>
      <c r="DM2" s="6" t="s">
        <v>166</v>
      </c>
      <c r="DN2" s="6" t="s">
        <v>167</v>
      </c>
      <c r="DO2" s="6" t="s">
        <v>168</v>
      </c>
      <c r="DP2" s="6" t="s">
        <v>169</v>
      </c>
      <c r="DQ2" s="14" t="s">
        <v>171</v>
      </c>
      <c r="DR2" s="6" t="s">
        <v>172</v>
      </c>
    </row>
    <row r="3" spans="1:122" s="1" customFormat="1" ht="16.5" thickTop="1" x14ac:dyDescent="0.25">
      <c r="A3"/>
      <c r="B3"/>
      <c r="C3"/>
      <c r="D3"/>
      <c r="E3"/>
      <c r="F3" t="str">
        <f t="shared" ref="F3" si="0">CONCATENATE(B3,"-",C3,"-",D3,E3)</f>
        <v>--</v>
      </c>
      <c r="G3" s="15"/>
      <c r="N3" s="3"/>
      <c r="O3" s="15"/>
      <c r="P3" s="16"/>
      <c r="Q3" s="3"/>
      <c r="R3" s="3"/>
      <c r="S3" s="3"/>
      <c r="T3" s="3"/>
      <c r="U3" s="3"/>
      <c r="V3" s="3"/>
      <c r="W3" s="3"/>
      <c r="X3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3"/>
      <c r="AR3"/>
      <c r="AS3"/>
      <c r="AT3"/>
      <c r="AU3"/>
      <c r="AV3" s="15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16"/>
      <c r="BN3" s="3"/>
      <c r="BO3" s="3"/>
      <c r="BP3" s="3"/>
      <c r="BQ3" s="3"/>
      <c r="BR3" s="3"/>
      <c r="BS3"/>
      <c r="BT3"/>
      <c r="BU3"/>
      <c r="BV3" s="15"/>
      <c r="BW3" s="3"/>
      <c r="BX3" s="3"/>
      <c r="BY3" s="3"/>
      <c r="BZ3" s="2"/>
      <c r="CA3" s="3"/>
      <c r="CB3" s="3"/>
      <c r="CC3" s="3"/>
      <c r="CD3" s="3"/>
      <c r="CE3" s="3"/>
      <c r="CF3" s="2"/>
      <c r="CG3" s="3"/>
      <c r="CH3" s="3"/>
      <c r="CI3" s="3"/>
      <c r="CJ3" s="3"/>
      <c r="CK3" s="2"/>
      <c r="CL3" s="3"/>
      <c r="CM3" s="3"/>
      <c r="CN3" s="3"/>
      <c r="CO3" s="3"/>
      <c r="CP3" s="2"/>
      <c r="CQ3" s="3"/>
      <c r="CR3" s="3"/>
      <c r="CS3" s="3"/>
      <c r="CT3" s="3"/>
      <c r="CU3" s="2"/>
      <c r="CV3" s="3"/>
      <c r="CW3" s="3"/>
      <c r="CX3" s="3"/>
      <c r="CY3" s="3"/>
      <c r="CZ3" s="3"/>
      <c r="DA3" s="2"/>
      <c r="DB3" s="3"/>
      <c r="DC3" s="3"/>
      <c r="DD3" s="3"/>
      <c r="DE3" s="3"/>
      <c r="DF3" s="3"/>
      <c r="DG3" s="2"/>
      <c r="DH3" s="3"/>
      <c r="DI3" s="3"/>
      <c r="DJ3" s="3"/>
      <c r="DK3" s="3"/>
      <c r="DL3" s="2"/>
      <c r="DM3" s="3"/>
      <c r="DN3" s="3"/>
      <c r="DO3" s="3"/>
      <c r="DP3" s="3"/>
      <c r="DQ3" s="16"/>
    </row>
    <row r="4" spans="1:122" x14ac:dyDescent="0.25">
      <c r="A4" t="s">
        <v>251</v>
      </c>
      <c r="B4" t="s">
        <v>46</v>
      </c>
      <c r="C4" t="s">
        <v>7</v>
      </c>
      <c r="D4">
        <v>10</v>
      </c>
      <c r="E4" t="s">
        <v>191</v>
      </c>
      <c r="F4" t="str">
        <f t="shared" ref="F4" si="1">CONCATENATE(B4,"-",C4,"-",D4,E4)</f>
        <v>ABLA-M-10C</v>
      </c>
      <c r="N4" s="3"/>
      <c r="Q4" s="3"/>
      <c r="R4" s="3"/>
      <c r="S4" s="3"/>
      <c r="T4" s="3"/>
      <c r="U4" s="3"/>
      <c r="V4" s="3"/>
      <c r="W4" s="3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3"/>
      <c r="AQ4" s="1"/>
      <c r="AU4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N4">
        <v>65.5</v>
      </c>
      <c r="BO4">
        <v>113</v>
      </c>
      <c r="BP4">
        <v>-2.2000000000000002</v>
      </c>
      <c r="BQ4">
        <v>17</v>
      </c>
      <c r="BW4" s="3"/>
      <c r="BX4" s="3"/>
      <c r="BY4" s="3"/>
      <c r="CA4" s="3"/>
      <c r="CB4" s="3"/>
      <c r="CC4" s="3"/>
      <c r="CD4" s="3"/>
      <c r="CE4" s="3"/>
      <c r="CG4" s="3"/>
      <c r="CH4" s="3"/>
      <c r="CI4" s="3"/>
      <c r="CJ4" s="3"/>
      <c r="CL4" s="3"/>
      <c r="CM4" s="3"/>
      <c r="CN4" s="3"/>
      <c r="CO4" s="3"/>
      <c r="CQ4" s="3"/>
      <c r="CR4" s="3"/>
      <c r="CS4" s="3"/>
      <c r="CT4" s="3"/>
      <c r="CV4" s="3"/>
      <c r="CW4" s="3"/>
      <c r="CX4" s="3"/>
      <c r="CY4" s="3"/>
      <c r="CZ4" s="3"/>
      <c r="DB4" s="3"/>
      <c r="DC4" s="3"/>
      <c r="DD4" s="3"/>
      <c r="DE4" s="3"/>
      <c r="DF4" s="3"/>
      <c r="DH4" s="3"/>
      <c r="DI4" s="3"/>
      <c r="DJ4" s="3"/>
      <c r="DK4" s="3"/>
      <c r="DM4" s="3"/>
      <c r="DN4" s="3"/>
      <c r="DO4" s="3"/>
      <c r="DP4" s="3"/>
    </row>
    <row r="5" spans="1:122" x14ac:dyDescent="0.25">
      <c r="N5" s="3"/>
      <c r="Q5" s="3"/>
      <c r="R5" s="3"/>
      <c r="S5" s="3"/>
      <c r="T5" s="3"/>
      <c r="U5" s="3"/>
      <c r="V5" s="3"/>
      <c r="W5" s="3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3"/>
      <c r="AQ5" s="1"/>
      <c r="AU5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W5" s="3"/>
      <c r="BX5" s="3"/>
      <c r="BY5" s="3"/>
      <c r="CA5" s="3"/>
      <c r="CB5" s="3"/>
      <c r="CC5" s="3"/>
      <c r="CD5" s="3"/>
      <c r="CE5" s="3"/>
      <c r="CG5" s="3"/>
      <c r="CH5" s="3"/>
      <c r="CI5" s="3"/>
      <c r="CJ5" s="3"/>
      <c r="CL5" s="3"/>
      <c r="CM5" s="3"/>
      <c r="CN5" s="3"/>
      <c r="CO5" s="3"/>
      <c r="CQ5" s="3"/>
      <c r="CR5" s="3"/>
      <c r="CS5" s="3"/>
      <c r="CT5" s="3"/>
      <c r="CV5" s="3"/>
      <c r="CW5" s="3"/>
      <c r="CX5" s="3"/>
      <c r="CY5" s="3"/>
      <c r="CZ5" s="3"/>
      <c r="DB5" s="3"/>
      <c r="DC5" s="3"/>
      <c r="DD5" s="3"/>
      <c r="DE5" s="3"/>
      <c r="DF5" s="3"/>
      <c r="DH5" s="3"/>
      <c r="DI5" s="3"/>
      <c r="DJ5" s="3"/>
      <c r="DK5" s="3"/>
      <c r="DM5" s="3"/>
      <c r="DN5" s="3"/>
      <c r="DO5" s="3"/>
      <c r="DP5" s="3"/>
    </row>
    <row r="6" spans="1:122" x14ac:dyDescent="0.25">
      <c r="I6" s="3"/>
      <c r="K6" s="3"/>
      <c r="N6" s="3"/>
      <c r="Q6" s="3"/>
      <c r="R6" s="3"/>
      <c r="S6" s="3"/>
      <c r="T6" s="3"/>
      <c r="U6" s="3"/>
      <c r="V6" s="3"/>
      <c r="W6" s="3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3"/>
      <c r="AQ6" s="1"/>
      <c r="AU6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P6" s="3"/>
      <c r="BQ6" s="3"/>
      <c r="BR6" s="3"/>
      <c r="BW6" s="3"/>
      <c r="BX6" s="3"/>
      <c r="BY6" s="3"/>
      <c r="CA6" s="3"/>
      <c r="CB6" s="3"/>
      <c r="CC6" s="3"/>
      <c r="CD6" s="3"/>
      <c r="CE6" s="3"/>
      <c r="CG6" s="3"/>
      <c r="CH6" s="3"/>
      <c r="CI6" s="3"/>
      <c r="CJ6" s="3"/>
      <c r="CL6" s="3"/>
      <c r="CM6" s="3"/>
      <c r="CN6" s="3"/>
      <c r="CO6" s="3"/>
      <c r="CQ6" s="3"/>
      <c r="CR6" s="3"/>
      <c r="CS6" s="3"/>
      <c r="CT6" s="3"/>
      <c r="CV6" s="3"/>
      <c r="CW6" s="3"/>
      <c r="CX6" s="3"/>
      <c r="CY6" s="3"/>
      <c r="CZ6" s="3"/>
      <c r="DB6" s="3"/>
      <c r="DC6" s="3"/>
      <c r="DD6" s="3"/>
      <c r="DE6" s="3"/>
      <c r="DF6" s="3"/>
      <c r="DH6" s="3"/>
      <c r="DI6" s="3"/>
      <c r="DJ6" s="3"/>
      <c r="DK6" s="3"/>
      <c r="DM6" s="3"/>
      <c r="DN6" s="3"/>
      <c r="DO6" s="3"/>
      <c r="DP6" s="3"/>
    </row>
    <row r="7" spans="1:122" x14ac:dyDescent="0.25">
      <c r="I7" s="3"/>
      <c r="K7" s="3"/>
      <c r="N7" s="3"/>
      <c r="Q7" s="3"/>
      <c r="R7" s="3"/>
      <c r="S7" s="3"/>
      <c r="T7" s="3"/>
      <c r="U7" s="3"/>
      <c r="V7" s="3"/>
      <c r="W7" s="3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3"/>
      <c r="AQ7" s="1"/>
      <c r="AU7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N7" s="3"/>
      <c r="BO7" s="3"/>
      <c r="BP7" s="3"/>
      <c r="BQ7" s="3"/>
      <c r="BR7" s="3"/>
      <c r="BS7" s="3"/>
      <c r="BT7" s="3"/>
      <c r="BW7" s="3"/>
      <c r="BX7" s="3"/>
      <c r="BY7" s="3"/>
      <c r="CA7" s="3"/>
      <c r="CB7" s="3"/>
      <c r="CC7" s="3"/>
      <c r="CD7" s="3"/>
      <c r="CE7" s="3"/>
      <c r="CG7" s="3"/>
      <c r="CH7" s="3"/>
      <c r="CI7" s="3"/>
      <c r="CJ7" s="3"/>
      <c r="CL7" s="3"/>
      <c r="CM7" s="3"/>
      <c r="CN7" s="3"/>
      <c r="CO7" s="3"/>
      <c r="CQ7" s="3"/>
      <c r="CR7" s="3"/>
      <c r="CS7" s="3"/>
      <c r="CT7" s="3"/>
      <c r="CV7" s="3"/>
      <c r="CW7" s="3"/>
      <c r="CX7" s="3"/>
      <c r="CY7" s="3"/>
      <c r="CZ7" s="3"/>
      <c r="DB7" s="3"/>
      <c r="DC7" s="3"/>
      <c r="DD7" s="3"/>
      <c r="DE7" s="3"/>
      <c r="DF7" s="3"/>
      <c r="DH7" s="3"/>
      <c r="DI7" s="3"/>
      <c r="DJ7" s="3"/>
      <c r="DK7" s="3"/>
      <c r="DM7" s="3"/>
      <c r="DN7" s="3"/>
      <c r="DO7" s="3"/>
      <c r="DP7" s="3"/>
    </row>
    <row r="8" spans="1:122" x14ac:dyDescent="0.25">
      <c r="I8" s="3"/>
      <c r="K8" s="3"/>
      <c r="N8" s="3"/>
      <c r="Q8" s="3"/>
      <c r="R8" s="3"/>
      <c r="S8" s="3"/>
      <c r="T8" s="3"/>
      <c r="U8" s="3"/>
      <c r="V8" s="3"/>
      <c r="W8" s="3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3"/>
      <c r="AQ8" s="1"/>
      <c r="AU8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N8" s="3"/>
      <c r="BO8" s="3"/>
      <c r="BP8" s="3"/>
      <c r="BQ8" s="3"/>
      <c r="BR8" s="3"/>
      <c r="BS8" s="3"/>
      <c r="BT8" s="3"/>
      <c r="BW8" s="3"/>
      <c r="BX8" s="3"/>
      <c r="BY8" s="3"/>
      <c r="CA8" s="3"/>
      <c r="CB8" s="3"/>
      <c r="CC8" s="3"/>
      <c r="CD8" s="3"/>
      <c r="CE8" s="3"/>
      <c r="CG8" s="3"/>
      <c r="CH8" s="3"/>
      <c r="CI8" s="3"/>
      <c r="CJ8" s="3"/>
      <c r="CL8" s="3"/>
      <c r="CM8" s="3"/>
      <c r="CN8" s="3"/>
      <c r="CO8" s="3"/>
      <c r="CQ8" s="3"/>
      <c r="CR8" s="3"/>
      <c r="CS8" s="3"/>
      <c r="CT8" s="3"/>
      <c r="CV8" s="3"/>
      <c r="CW8" s="3"/>
      <c r="CX8" s="3"/>
      <c r="CY8" s="3"/>
      <c r="CZ8" s="3"/>
      <c r="DB8" s="3"/>
      <c r="DC8" s="3"/>
      <c r="DD8" s="3"/>
      <c r="DE8" s="3"/>
      <c r="DF8" s="3"/>
      <c r="DH8" s="3"/>
      <c r="DI8" s="3"/>
      <c r="DJ8" s="3"/>
      <c r="DK8" s="3"/>
      <c r="DM8" s="3"/>
      <c r="DN8" s="3"/>
      <c r="DO8" s="3"/>
      <c r="DP8" s="3"/>
    </row>
    <row r="9" spans="1:122" x14ac:dyDescent="0.25">
      <c r="I9" s="3"/>
      <c r="K9" s="3"/>
      <c r="N9" s="3"/>
      <c r="Q9" s="3"/>
      <c r="R9" s="3"/>
      <c r="S9" s="3"/>
      <c r="T9" s="3"/>
      <c r="U9" s="3"/>
      <c r="V9" s="3"/>
      <c r="W9" s="3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3"/>
      <c r="AQ9" s="1"/>
      <c r="AU9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N9" s="3"/>
      <c r="BO9" s="3"/>
      <c r="BP9" s="3"/>
      <c r="BQ9" s="3"/>
      <c r="BR9" s="3"/>
      <c r="BS9" s="3"/>
      <c r="BT9" s="3"/>
      <c r="BW9" s="3"/>
      <c r="BX9" s="3"/>
      <c r="BY9" s="3"/>
      <c r="CA9" s="3"/>
      <c r="CB9" s="3"/>
      <c r="CC9" s="3"/>
      <c r="CD9" s="3"/>
      <c r="CE9" s="3"/>
      <c r="CG9" s="3"/>
      <c r="CH9" s="3"/>
      <c r="CI9" s="3"/>
      <c r="CJ9" s="3"/>
      <c r="CL9" s="3"/>
      <c r="CM9" s="3"/>
      <c r="CN9" s="3"/>
      <c r="CO9" s="3"/>
      <c r="CQ9" s="3"/>
      <c r="CR9" s="3"/>
      <c r="CS9" s="3"/>
      <c r="CT9" s="3"/>
      <c r="CV9" s="3"/>
      <c r="CW9" s="3"/>
      <c r="CX9" s="3"/>
      <c r="CY9" s="3"/>
      <c r="CZ9" s="3"/>
      <c r="DB9" s="3"/>
      <c r="DC9" s="3"/>
      <c r="DD9" s="3"/>
      <c r="DE9" s="3"/>
      <c r="DF9" s="3"/>
      <c r="DH9" s="3"/>
      <c r="DI9" s="3"/>
      <c r="DJ9" s="3"/>
      <c r="DK9" s="3"/>
      <c r="DM9" s="3"/>
      <c r="DN9" s="3"/>
      <c r="DO9" s="3"/>
      <c r="DP9" s="3"/>
    </row>
    <row r="10" spans="1:122" x14ac:dyDescent="0.25">
      <c r="I10" s="3"/>
      <c r="K10" s="3"/>
      <c r="N10" s="3"/>
      <c r="Q10" s="3"/>
      <c r="R10" s="3"/>
      <c r="S10" s="3"/>
      <c r="T10" s="3"/>
      <c r="U10" s="3"/>
      <c r="V10" s="3"/>
      <c r="W10" s="3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3"/>
      <c r="AQ10" s="1"/>
      <c r="AU10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N10" s="3"/>
      <c r="BO10" s="3"/>
      <c r="BP10" s="3"/>
      <c r="BQ10" s="3"/>
      <c r="BR10" s="3"/>
      <c r="BS10" s="3"/>
      <c r="BT10" s="3"/>
      <c r="BW10" s="3"/>
      <c r="BX10" s="3"/>
      <c r="BY10" s="3"/>
      <c r="CA10" s="3"/>
      <c r="CB10" s="3"/>
      <c r="CC10" s="3"/>
      <c r="CD10" s="3"/>
      <c r="CE10" s="3"/>
      <c r="CG10" s="3"/>
      <c r="CH10" s="3"/>
      <c r="CI10" s="3"/>
      <c r="CJ10" s="3"/>
      <c r="CL10" s="3"/>
      <c r="CM10" s="3"/>
      <c r="CN10" s="3"/>
      <c r="CO10" s="3"/>
      <c r="CQ10" s="3"/>
      <c r="CR10" s="3"/>
      <c r="CS10" s="3"/>
      <c r="CT10" s="3"/>
      <c r="CV10" s="3"/>
      <c r="CW10" s="3"/>
      <c r="CX10" s="3"/>
      <c r="CY10" s="3"/>
      <c r="CZ10" s="3"/>
      <c r="DB10" s="3"/>
      <c r="DC10" s="3"/>
      <c r="DD10" s="3"/>
      <c r="DE10" s="3"/>
      <c r="DF10" s="3"/>
      <c r="DH10" s="3"/>
      <c r="DI10" s="3"/>
      <c r="DJ10" s="3"/>
      <c r="DK10" s="3"/>
      <c r="DM10" s="3"/>
      <c r="DN10" s="3"/>
      <c r="DO10" s="3"/>
      <c r="DP10" s="3"/>
    </row>
    <row r="11" spans="1:122" x14ac:dyDescent="0.25">
      <c r="I11" s="3"/>
      <c r="K11" s="3"/>
      <c r="N11" s="3"/>
      <c r="Q11" s="3"/>
      <c r="R11" s="3"/>
      <c r="S11" s="3"/>
      <c r="T11" s="3"/>
      <c r="U11" s="3"/>
      <c r="V11" s="3"/>
      <c r="W11" s="3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3"/>
      <c r="AQ11" s="1"/>
      <c r="AU11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N11" s="3"/>
      <c r="BO11" s="3"/>
      <c r="BP11" s="3"/>
      <c r="BQ11" s="3"/>
      <c r="BR11" s="3"/>
      <c r="BS11" s="3"/>
      <c r="BT11" s="3"/>
      <c r="BW11" s="3"/>
      <c r="BX11" s="3"/>
      <c r="BY11" s="3"/>
      <c r="CA11" s="3"/>
      <c r="CB11" s="3"/>
      <c r="CC11" s="3"/>
      <c r="CD11" s="3"/>
      <c r="CE11" s="3"/>
      <c r="CG11" s="3"/>
      <c r="CH11" s="3"/>
      <c r="CI11" s="3"/>
      <c r="CJ11" s="3"/>
      <c r="CL11" s="3"/>
      <c r="CM11" s="3"/>
      <c r="CN11" s="3"/>
      <c r="CO11" s="3"/>
      <c r="CQ11" s="3"/>
      <c r="CR11" s="3"/>
      <c r="CS11" s="3"/>
      <c r="CT11" s="3"/>
      <c r="CV11" s="3"/>
      <c r="CW11" s="3"/>
      <c r="CX11" s="3"/>
      <c r="CY11" s="3"/>
      <c r="CZ11" s="3"/>
      <c r="DB11" s="3"/>
      <c r="DC11" s="3"/>
      <c r="DD11" s="3"/>
      <c r="DE11" s="3"/>
      <c r="DF11" s="3"/>
      <c r="DH11" s="3"/>
      <c r="DI11" s="3"/>
      <c r="DJ11" s="3"/>
      <c r="DK11" s="3"/>
      <c r="DM11" s="3"/>
      <c r="DN11" s="3"/>
      <c r="DO11" s="3"/>
      <c r="DP11" s="3"/>
    </row>
    <row r="12" spans="1:122" x14ac:dyDescent="0.25">
      <c r="I12" s="3"/>
      <c r="K12" s="3"/>
      <c r="N12" s="3"/>
      <c r="Q12" s="3"/>
      <c r="R12" s="3"/>
      <c r="S12" s="3"/>
      <c r="T12" s="3"/>
      <c r="U12" s="3"/>
      <c r="V12" s="3"/>
      <c r="W12" s="3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3"/>
      <c r="AQ12" s="1"/>
      <c r="AU12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N12" s="3"/>
      <c r="BO12" s="3"/>
      <c r="BP12" s="3"/>
      <c r="BQ12" s="3"/>
      <c r="BR12" s="3"/>
      <c r="BS12" s="3"/>
      <c r="BT12" s="3"/>
      <c r="BW12" s="3"/>
      <c r="BX12" s="3"/>
      <c r="BY12" s="3"/>
      <c r="CA12" s="3"/>
      <c r="CB12" s="3"/>
      <c r="CC12" s="3"/>
      <c r="CD12" s="3"/>
      <c r="CE12" s="3"/>
      <c r="CG12" s="3"/>
      <c r="CH12" s="3"/>
      <c r="CI12" s="3"/>
      <c r="CJ12" s="3"/>
      <c r="CL12" s="3"/>
      <c r="CM12" s="3"/>
      <c r="CN12" s="3"/>
      <c r="CO12" s="3"/>
      <c r="CQ12" s="3"/>
      <c r="CR12" s="3"/>
      <c r="CS12" s="3"/>
      <c r="CT12" s="3"/>
      <c r="CV12" s="3"/>
      <c r="CW12" s="3"/>
      <c r="CX12" s="3"/>
      <c r="CY12" s="3"/>
      <c r="CZ12" s="3"/>
      <c r="DB12" s="3"/>
      <c r="DC12" s="3"/>
      <c r="DD12" s="3"/>
      <c r="DE12" s="3"/>
      <c r="DF12" s="3"/>
      <c r="DH12" s="3"/>
      <c r="DI12" s="3"/>
      <c r="DJ12" s="3"/>
      <c r="DK12" s="3"/>
      <c r="DM12" s="3"/>
      <c r="DN12" s="3"/>
      <c r="DO12" s="3"/>
      <c r="DP12" s="3"/>
    </row>
    <row r="13" spans="1:122" x14ac:dyDescent="0.25">
      <c r="I13" s="3"/>
      <c r="K13" s="3"/>
      <c r="N13" s="3"/>
      <c r="Q13" s="3"/>
      <c r="R13" s="3"/>
      <c r="S13" s="3"/>
      <c r="T13" s="3"/>
      <c r="U13" s="3"/>
      <c r="V13" s="3"/>
      <c r="W13" s="3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3"/>
      <c r="AQ13" s="1"/>
      <c r="AU1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N13" s="3"/>
      <c r="BO13" s="3"/>
      <c r="BP13" s="3"/>
      <c r="BQ13" s="3"/>
      <c r="BR13" s="3"/>
      <c r="BS13" s="3"/>
      <c r="BT13" s="3"/>
      <c r="BW13" s="3"/>
      <c r="BX13" s="3"/>
      <c r="BY13" s="3"/>
      <c r="CA13" s="3"/>
      <c r="CB13" s="3"/>
      <c r="CC13" s="3"/>
      <c r="CD13" s="3"/>
      <c r="CE13" s="3"/>
      <c r="CG13" s="3"/>
      <c r="CH13" s="3"/>
      <c r="CI13" s="3"/>
      <c r="CJ13" s="3"/>
      <c r="CL13" s="3"/>
      <c r="CM13" s="3"/>
      <c r="CN13" s="3"/>
      <c r="CO13" s="3"/>
      <c r="CQ13" s="3"/>
      <c r="CR13" s="3"/>
      <c r="CS13" s="3"/>
      <c r="CT13" s="3"/>
      <c r="CV13" s="3"/>
      <c r="CW13" s="3"/>
      <c r="CX13" s="3"/>
      <c r="CY13" s="3"/>
      <c r="CZ13" s="3"/>
      <c r="DB13" s="3"/>
      <c r="DC13" s="3"/>
      <c r="DD13" s="3"/>
      <c r="DE13" s="3"/>
      <c r="DF13" s="3"/>
      <c r="DH13" s="3"/>
      <c r="DI13" s="3"/>
      <c r="DJ13" s="3"/>
      <c r="DK13" s="3"/>
      <c r="DM13" s="3"/>
      <c r="DN13" s="3"/>
      <c r="DO13" s="3"/>
      <c r="DP13" s="3"/>
    </row>
    <row r="14" spans="1:122" x14ac:dyDescent="0.25">
      <c r="I14" s="3"/>
      <c r="K14" s="3"/>
      <c r="N14" s="3"/>
      <c r="Q14" s="3"/>
      <c r="R14" s="3"/>
      <c r="S14" s="3"/>
      <c r="T14" s="3"/>
      <c r="U14" s="3"/>
      <c r="V14" s="3"/>
      <c r="W14" s="3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3"/>
      <c r="AQ14" s="1"/>
      <c r="AU14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N14" s="3"/>
      <c r="BO14" s="3"/>
      <c r="BP14" s="3"/>
      <c r="BQ14" s="3"/>
      <c r="BR14" s="3"/>
      <c r="BS14" s="3"/>
      <c r="BT14" s="3"/>
      <c r="BW14" s="3"/>
      <c r="BX14" s="3"/>
      <c r="BY14" s="3"/>
      <c r="CA14" s="3"/>
      <c r="CB14" s="3"/>
      <c r="CC14" s="3"/>
      <c r="CD14" s="3"/>
      <c r="CE14" s="3"/>
      <c r="CG14" s="3"/>
      <c r="CH14" s="3"/>
      <c r="CI14" s="3"/>
      <c r="CJ14" s="3"/>
      <c r="CL14" s="3"/>
      <c r="CM14" s="3"/>
      <c r="CN14" s="3"/>
      <c r="CO14" s="3"/>
      <c r="CQ14" s="3"/>
      <c r="CR14" s="3"/>
      <c r="CS14" s="3"/>
      <c r="CT14" s="3"/>
      <c r="CV14" s="3"/>
      <c r="CW14" s="3"/>
      <c r="CX14" s="3"/>
      <c r="CY14" s="3"/>
      <c r="CZ14" s="3"/>
      <c r="DB14" s="3"/>
      <c r="DC14" s="3"/>
      <c r="DD14" s="3"/>
      <c r="DE14" s="3"/>
      <c r="DF14" s="3"/>
      <c r="DH14" s="3"/>
      <c r="DI14" s="3"/>
      <c r="DJ14" s="3"/>
      <c r="DK14" s="3"/>
      <c r="DM14" s="3"/>
      <c r="DN14" s="3"/>
      <c r="DO14" s="3"/>
      <c r="DP14" s="3"/>
    </row>
    <row r="15" spans="1:122" x14ac:dyDescent="0.25">
      <c r="I15" s="3"/>
      <c r="K15" s="3"/>
      <c r="N15" s="3"/>
      <c r="Q15" s="3"/>
      <c r="R15" s="3"/>
      <c r="S15" s="3"/>
      <c r="T15" s="3"/>
      <c r="U15" s="3"/>
      <c r="V15" s="3"/>
      <c r="W15" s="3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3"/>
      <c r="AQ15" s="1"/>
      <c r="AU15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N15" s="3"/>
      <c r="BO15" s="3"/>
      <c r="BP15" s="3"/>
      <c r="BQ15" s="3"/>
      <c r="BR15" s="3"/>
      <c r="BS15" s="3"/>
      <c r="BT15" s="3"/>
      <c r="BW15" s="3"/>
      <c r="BX15" s="3"/>
      <c r="BY15" s="3"/>
      <c r="CA15" s="3"/>
      <c r="CB15" s="3"/>
      <c r="CC15" s="3"/>
      <c r="CD15" s="3"/>
      <c r="CE15" s="3"/>
      <c r="CG15" s="3"/>
      <c r="CH15" s="3"/>
      <c r="CI15" s="3"/>
      <c r="CJ15" s="3"/>
      <c r="CL15" s="3"/>
      <c r="CM15" s="3"/>
      <c r="CN15" s="3"/>
      <c r="CO15" s="3"/>
      <c r="CQ15" s="3"/>
      <c r="CR15" s="3"/>
      <c r="CS15" s="3"/>
      <c r="CT15" s="3"/>
      <c r="CV15" s="3"/>
      <c r="CW15" s="3"/>
      <c r="CX15" s="3"/>
      <c r="CY15" s="3"/>
      <c r="CZ15" s="3"/>
      <c r="DB15" s="3"/>
      <c r="DC15" s="3"/>
      <c r="DD15" s="3"/>
      <c r="DE15" s="3"/>
      <c r="DF15" s="3"/>
      <c r="DH15" s="3"/>
      <c r="DI15" s="3"/>
      <c r="DJ15" s="3"/>
      <c r="DK15" s="3"/>
      <c r="DM15" s="3"/>
      <c r="DN15" s="3"/>
      <c r="DO15" s="3"/>
      <c r="DP15" s="3"/>
    </row>
    <row r="16" spans="1:122" x14ac:dyDescent="0.25">
      <c r="I16" s="3"/>
      <c r="K16" s="3"/>
      <c r="N16" s="3"/>
      <c r="Q16" s="3"/>
      <c r="R16" s="3"/>
      <c r="S16" s="3"/>
      <c r="T16" s="3"/>
      <c r="U16" s="3"/>
      <c r="V16" s="3"/>
      <c r="W16" s="3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3"/>
      <c r="AQ16" s="1"/>
      <c r="AU16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N16" s="3"/>
      <c r="BO16" s="3"/>
      <c r="BP16" s="3"/>
      <c r="BQ16" s="3"/>
      <c r="BR16" s="3"/>
      <c r="BS16" s="3"/>
      <c r="BT16" s="3"/>
      <c r="BW16" s="3"/>
      <c r="BX16" s="3"/>
      <c r="BY16" s="3"/>
      <c r="CA16" s="3"/>
      <c r="CB16" s="3"/>
      <c r="CC16" s="3"/>
      <c r="CD16" s="3"/>
      <c r="CE16" s="3"/>
      <c r="CG16" s="3"/>
      <c r="CH16" s="3"/>
      <c r="CI16" s="3"/>
      <c r="CJ16" s="3"/>
      <c r="CL16" s="3"/>
      <c r="CM16" s="3"/>
      <c r="CN16" s="3"/>
      <c r="CO16" s="3"/>
      <c r="CQ16" s="3"/>
      <c r="CR16" s="3"/>
      <c r="CS16" s="3"/>
      <c r="CT16" s="3"/>
      <c r="CV16" s="3"/>
      <c r="CW16" s="3"/>
      <c r="CX16" s="3"/>
      <c r="CY16" s="3"/>
      <c r="CZ16" s="3"/>
      <c r="DB16" s="3"/>
      <c r="DC16" s="3"/>
      <c r="DD16" s="3"/>
      <c r="DE16" s="3"/>
      <c r="DF16" s="3"/>
      <c r="DH16" s="3"/>
      <c r="DI16" s="3"/>
      <c r="DJ16" s="3"/>
      <c r="DK16" s="3"/>
      <c r="DM16" s="3"/>
      <c r="DN16" s="3"/>
      <c r="DO16" s="3"/>
      <c r="DP16" s="3"/>
    </row>
    <row r="17" spans="9:120" x14ac:dyDescent="0.25">
      <c r="I17" s="3"/>
      <c r="K17" s="3"/>
      <c r="N17" s="3"/>
      <c r="Q17" s="3"/>
      <c r="R17" s="3"/>
      <c r="S17" s="3"/>
      <c r="T17" s="3"/>
      <c r="U17" s="3"/>
      <c r="V17" s="3"/>
      <c r="W17" s="3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3"/>
      <c r="AQ17" s="1"/>
      <c r="AU17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N17" s="3"/>
      <c r="BO17" s="3"/>
      <c r="BP17" s="3"/>
      <c r="BQ17" s="3"/>
      <c r="BR17" s="3"/>
      <c r="BS17" s="3"/>
      <c r="BT17" s="3"/>
      <c r="BW17" s="3"/>
      <c r="BX17" s="3"/>
      <c r="BY17" s="3"/>
      <c r="CA17" s="3"/>
      <c r="CB17" s="3"/>
      <c r="CC17" s="3"/>
      <c r="CD17" s="3"/>
      <c r="CE17" s="3"/>
      <c r="CG17" s="3"/>
      <c r="CH17" s="3"/>
      <c r="CI17" s="3"/>
      <c r="CJ17" s="3"/>
      <c r="CL17" s="3"/>
      <c r="CM17" s="3"/>
      <c r="CN17" s="3"/>
      <c r="CO17" s="3"/>
      <c r="CQ17" s="3"/>
      <c r="CR17" s="3"/>
      <c r="CS17" s="3"/>
      <c r="CT17" s="3"/>
      <c r="CV17" s="3"/>
      <c r="CW17" s="3"/>
      <c r="CX17" s="3"/>
      <c r="CY17" s="3"/>
      <c r="CZ17" s="3"/>
      <c r="DB17" s="3"/>
      <c r="DC17" s="3"/>
      <c r="DD17" s="3"/>
      <c r="DE17" s="3"/>
      <c r="DF17" s="3"/>
      <c r="DH17" s="3"/>
      <c r="DI17" s="3"/>
      <c r="DJ17" s="3"/>
      <c r="DK17" s="3"/>
      <c r="DM17" s="3"/>
      <c r="DN17" s="3"/>
      <c r="DO17" s="3"/>
      <c r="DP17" s="3"/>
    </row>
    <row r="18" spans="9:120" x14ac:dyDescent="0.25">
      <c r="I18" s="3"/>
      <c r="K18" s="3"/>
      <c r="N18" s="3"/>
      <c r="Q18" s="3"/>
      <c r="R18" s="3"/>
      <c r="S18" s="3"/>
      <c r="T18" s="3"/>
      <c r="U18" s="3"/>
      <c r="V18" s="3"/>
      <c r="W18" s="3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3"/>
      <c r="AQ18" s="1"/>
      <c r="AU18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N18" s="3"/>
      <c r="BO18" s="3"/>
      <c r="BP18" s="3"/>
      <c r="BQ18" s="3"/>
      <c r="BR18" s="3"/>
      <c r="BS18" s="3"/>
      <c r="BT18" s="3"/>
      <c r="BW18" s="3"/>
      <c r="BX18" s="3"/>
      <c r="BY18" s="3"/>
      <c r="CA18" s="3"/>
      <c r="CB18" s="3"/>
      <c r="CC18" s="3"/>
      <c r="CD18" s="3"/>
      <c r="CE18" s="3"/>
      <c r="CG18" s="3"/>
      <c r="CH18" s="3"/>
      <c r="CI18" s="3"/>
      <c r="CJ18" s="3"/>
      <c r="CL18" s="3"/>
      <c r="CM18" s="3"/>
      <c r="CN18" s="3"/>
      <c r="CO18" s="3"/>
      <c r="CQ18" s="3"/>
      <c r="CR18" s="3"/>
      <c r="CS18" s="3"/>
      <c r="CT18" s="3"/>
      <c r="CV18" s="3"/>
      <c r="CW18" s="3"/>
      <c r="CX18" s="3"/>
      <c r="CY18" s="3"/>
      <c r="CZ18" s="3"/>
      <c r="DB18" s="3"/>
      <c r="DC18" s="3"/>
      <c r="DD18" s="3"/>
      <c r="DE18" s="3"/>
      <c r="DF18" s="3"/>
      <c r="DH18" s="3"/>
      <c r="DI18" s="3"/>
      <c r="DJ18" s="3"/>
      <c r="DK18" s="3"/>
      <c r="DM18" s="3"/>
      <c r="DN18" s="3"/>
      <c r="DO18" s="3"/>
      <c r="DP18" s="3"/>
    </row>
    <row r="19" spans="9:120" x14ac:dyDescent="0.25">
      <c r="I19" s="3"/>
      <c r="K19" s="3"/>
      <c r="N19" s="3"/>
      <c r="Q19" s="3"/>
      <c r="R19" s="3"/>
      <c r="S19" s="3"/>
      <c r="T19" s="3"/>
      <c r="U19" s="3"/>
      <c r="V19" s="3"/>
      <c r="W19" s="3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3"/>
      <c r="AQ19" s="1"/>
      <c r="AU19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N19" s="3"/>
      <c r="BO19" s="3"/>
      <c r="BP19" s="3"/>
      <c r="BQ19" s="3"/>
      <c r="BR19" s="3"/>
      <c r="BS19" s="3"/>
      <c r="BT19" s="3"/>
      <c r="BW19" s="3"/>
      <c r="BX19" s="3"/>
      <c r="BY19" s="3"/>
      <c r="CA19" s="3"/>
      <c r="CB19" s="3"/>
      <c r="CC19" s="3"/>
      <c r="CD19" s="3"/>
      <c r="CE19" s="3"/>
      <c r="CG19" s="3"/>
      <c r="CH19" s="3"/>
      <c r="CI19" s="3"/>
      <c r="CJ19" s="3"/>
      <c r="CL19" s="3"/>
      <c r="CM19" s="3"/>
      <c r="CN19" s="3"/>
      <c r="CO19" s="3"/>
      <c r="CQ19" s="3"/>
      <c r="CR19" s="3"/>
      <c r="CS19" s="3"/>
      <c r="CT19" s="3"/>
      <c r="CV19" s="3"/>
      <c r="CW19" s="3"/>
      <c r="CX19" s="3"/>
      <c r="CY19" s="3"/>
      <c r="CZ19" s="3"/>
      <c r="DB19" s="3"/>
      <c r="DC19" s="3"/>
      <c r="DD19" s="3"/>
      <c r="DE19" s="3"/>
      <c r="DF19" s="3"/>
      <c r="DH19" s="3"/>
      <c r="DI19" s="3"/>
      <c r="DJ19" s="3"/>
      <c r="DK19" s="3"/>
      <c r="DM19" s="3"/>
      <c r="DN19" s="3"/>
      <c r="DO19" s="3"/>
      <c r="DP19" s="3"/>
    </row>
    <row r="20" spans="9:120" x14ac:dyDescent="0.25">
      <c r="I20" s="3"/>
      <c r="K20" s="3"/>
      <c r="N20" s="3"/>
      <c r="Q20" s="3"/>
      <c r="R20" s="3"/>
      <c r="S20" s="3"/>
      <c r="T20" s="3"/>
      <c r="U20" s="3"/>
      <c r="V20" s="3"/>
      <c r="W20" s="3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3"/>
      <c r="AQ20" s="1"/>
      <c r="AU20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N20" s="3"/>
      <c r="BO20" s="3"/>
      <c r="BP20" s="3"/>
      <c r="BQ20" s="3"/>
      <c r="BR20" s="3"/>
      <c r="BS20" s="3"/>
      <c r="BT20" s="3"/>
      <c r="BW20" s="3"/>
      <c r="BX20" s="3"/>
      <c r="BY20" s="3"/>
      <c r="CA20" s="3"/>
      <c r="CB20" s="3"/>
      <c r="CC20" s="3"/>
      <c r="CD20" s="3"/>
      <c r="CE20" s="3"/>
      <c r="CG20" s="3"/>
      <c r="CH20" s="3"/>
      <c r="CI20" s="3"/>
      <c r="CJ20" s="3"/>
      <c r="CL20" s="3"/>
      <c r="CM20" s="3"/>
      <c r="CN20" s="3"/>
      <c r="CO20" s="3"/>
      <c r="CQ20" s="3"/>
      <c r="CR20" s="3"/>
      <c r="CS20" s="3"/>
      <c r="CT20" s="3"/>
      <c r="CV20" s="3"/>
      <c r="CW20" s="3"/>
      <c r="CX20" s="3"/>
      <c r="CY20" s="3"/>
      <c r="CZ20" s="3"/>
      <c r="DB20" s="3"/>
      <c r="DC20" s="3"/>
      <c r="DD20" s="3"/>
      <c r="DE20" s="3"/>
      <c r="DF20" s="3"/>
      <c r="DH20" s="3"/>
      <c r="DI20" s="3"/>
      <c r="DJ20" s="3"/>
      <c r="DK20" s="3"/>
      <c r="DM20" s="3"/>
      <c r="DN20" s="3"/>
      <c r="DO20" s="3"/>
      <c r="DP20" s="3"/>
    </row>
    <row r="21" spans="9:120" x14ac:dyDescent="0.25">
      <c r="I21" s="3"/>
      <c r="K21" s="3"/>
      <c r="N21" s="3"/>
      <c r="Q21" s="3"/>
      <c r="R21" s="3"/>
      <c r="S21" s="3"/>
      <c r="T21" s="3"/>
      <c r="U21" s="3"/>
      <c r="V21" s="3"/>
      <c r="W21" s="3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3"/>
      <c r="AQ21" s="1"/>
      <c r="AU21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N21" s="3"/>
      <c r="BO21" s="3"/>
      <c r="BP21" s="3"/>
      <c r="BQ21" s="3"/>
      <c r="BR21" s="3"/>
      <c r="BS21" s="3"/>
      <c r="BT21" s="3"/>
      <c r="BW21" s="3"/>
      <c r="BX21" s="3"/>
      <c r="BY21" s="3"/>
      <c r="CA21" s="3"/>
      <c r="CB21" s="3"/>
      <c r="CC21" s="3"/>
      <c r="CD21" s="3"/>
      <c r="CE21" s="3"/>
      <c r="CG21" s="3"/>
      <c r="CH21" s="3"/>
      <c r="CI21" s="3"/>
      <c r="CJ21" s="3"/>
      <c r="CL21" s="3"/>
      <c r="CM21" s="3"/>
      <c r="CN21" s="3"/>
      <c r="CO21" s="3"/>
      <c r="CQ21" s="3"/>
      <c r="CR21" s="3"/>
      <c r="CS21" s="3"/>
      <c r="CT21" s="3"/>
      <c r="CV21" s="3"/>
      <c r="CW21" s="3"/>
      <c r="CX21" s="3"/>
      <c r="CY21" s="3"/>
      <c r="CZ21" s="3"/>
      <c r="DB21" s="3"/>
      <c r="DC21" s="3"/>
      <c r="DD21" s="3"/>
      <c r="DE21" s="3"/>
      <c r="DF21" s="3"/>
      <c r="DH21" s="3"/>
      <c r="DI21" s="3"/>
      <c r="DJ21" s="3"/>
      <c r="DK21" s="3"/>
      <c r="DM21" s="3"/>
      <c r="DN21" s="3"/>
      <c r="DO21" s="3"/>
      <c r="DP21" s="3"/>
    </row>
    <row r="22" spans="9:120" x14ac:dyDescent="0.25">
      <c r="I22" s="3"/>
      <c r="K22" s="3"/>
      <c r="N22" s="3"/>
      <c r="Q22" s="3"/>
      <c r="R22" s="3"/>
      <c r="S22" s="3"/>
      <c r="T22" s="3"/>
      <c r="U22" s="3"/>
      <c r="V22" s="3"/>
      <c r="W22" s="3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3"/>
      <c r="AQ22" s="1"/>
      <c r="AU22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N22" s="3"/>
      <c r="BO22" s="3"/>
      <c r="BP22" s="3"/>
      <c r="BQ22" s="3"/>
      <c r="BR22" s="3"/>
      <c r="BS22" s="3"/>
      <c r="BT22" s="3"/>
      <c r="BW22" s="3"/>
      <c r="BX22" s="3"/>
      <c r="BY22" s="3"/>
      <c r="CA22" s="3"/>
      <c r="CB22" s="3"/>
      <c r="CC22" s="3"/>
      <c r="CD22" s="3"/>
      <c r="CE22" s="3"/>
      <c r="CG22" s="3"/>
      <c r="CH22" s="3"/>
      <c r="CI22" s="3"/>
      <c r="CJ22" s="3"/>
      <c r="CL22" s="3"/>
      <c r="CM22" s="3"/>
      <c r="CN22" s="3"/>
      <c r="CO22" s="3"/>
      <c r="CQ22" s="3"/>
      <c r="CR22" s="3"/>
      <c r="CS22" s="3"/>
      <c r="CT22" s="3"/>
      <c r="CV22" s="3"/>
      <c r="CW22" s="3"/>
      <c r="CX22" s="3"/>
      <c r="CY22" s="3"/>
      <c r="CZ22" s="3"/>
      <c r="DB22" s="3"/>
      <c r="DC22" s="3"/>
      <c r="DD22" s="3"/>
      <c r="DE22" s="3"/>
      <c r="DF22" s="3"/>
      <c r="DH22" s="3"/>
      <c r="DI22" s="3"/>
      <c r="DJ22" s="3"/>
      <c r="DK22" s="3"/>
      <c r="DM22" s="3"/>
      <c r="DN22" s="3"/>
      <c r="DO22" s="3"/>
      <c r="DP22" s="3"/>
    </row>
    <row r="23" spans="9:120" x14ac:dyDescent="0.25">
      <c r="I23" s="3"/>
      <c r="K23" s="3"/>
      <c r="N23" s="3"/>
      <c r="Q23" s="3"/>
      <c r="R23" s="3"/>
      <c r="S23" s="3"/>
      <c r="T23" s="3"/>
      <c r="U23" s="3"/>
      <c r="V23" s="3"/>
      <c r="W23" s="3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3"/>
      <c r="AQ23" s="1"/>
      <c r="AU2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N23" s="3"/>
      <c r="BO23" s="3"/>
      <c r="BP23" s="3"/>
      <c r="BQ23" s="3"/>
      <c r="BR23" s="3"/>
      <c r="BS23" s="3"/>
      <c r="BT23" s="3"/>
      <c r="BW23" s="3"/>
      <c r="BX23" s="3"/>
      <c r="BY23" s="3"/>
      <c r="CA23" s="3"/>
      <c r="CB23" s="3"/>
      <c r="CC23" s="3"/>
      <c r="CD23" s="3"/>
      <c r="CE23" s="3"/>
      <c r="CG23" s="3"/>
      <c r="CH23" s="3"/>
      <c r="CI23" s="3"/>
      <c r="CJ23" s="3"/>
      <c r="CL23" s="3"/>
      <c r="CM23" s="3"/>
      <c r="CN23" s="3"/>
      <c r="CO23" s="3"/>
      <c r="CQ23" s="3"/>
      <c r="CR23" s="3"/>
      <c r="CS23" s="3"/>
      <c r="CT23" s="3"/>
      <c r="CV23" s="3"/>
      <c r="CW23" s="3"/>
      <c r="CX23" s="3"/>
      <c r="CY23" s="3"/>
      <c r="CZ23" s="3"/>
      <c r="DB23" s="3"/>
      <c r="DC23" s="3"/>
      <c r="DD23" s="3"/>
      <c r="DE23" s="3"/>
      <c r="DF23" s="3"/>
      <c r="DH23" s="3"/>
      <c r="DI23" s="3"/>
      <c r="DJ23" s="3"/>
      <c r="DK23" s="3"/>
      <c r="DM23" s="3"/>
      <c r="DN23" s="3"/>
      <c r="DO23" s="3"/>
      <c r="DP23" s="3"/>
    </row>
    <row r="24" spans="9:120" x14ac:dyDescent="0.25">
      <c r="I24" s="3"/>
      <c r="K24" s="3"/>
      <c r="N24" s="3"/>
      <c r="Q24" s="3"/>
      <c r="R24" s="3"/>
      <c r="S24" s="3"/>
      <c r="T24" s="3"/>
      <c r="U24" s="3"/>
      <c r="V24" s="3"/>
      <c r="W24" s="3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3"/>
      <c r="AQ24" s="1"/>
      <c r="AU24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N24" s="3"/>
      <c r="BO24" s="3"/>
      <c r="BP24" s="3"/>
      <c r="BQ24" s="3"/>
      <c r="BR24" s="3"/>
      <c r="BS24" s="3"/>
      <c r="BT24" s="3"/>
      <c r="BW24" s="3"/>
      <c r="BX24" s="3"/>
      <c r="BY24" s="3"/>
      <c r="CA24" s="3"/>
      <c r="CB24" s="3"/>
      <c r="CC24" s="3"/>
      <c r="CD24" s="3"/>
      <c r="CE24" s="3"/>
      <c r="CG24" s="3"/>
      <c r="CH24" s="3"/>
      <c r="CI24" s="3"/>
      <c r="CJ24" s="3"/>
      <c r="CL24" s="3"/>
      <c r="CM24" s="3"/>
      <c r="CN24" s="3"/>
      <c r="CO24" s="3"/>
      <c r="CQ24" s="3"/>
      <c r="CR24" s="3"/>
      <c r="CS24" s="3"/>
      <c r="CT24" s="3"/>
      <c r="CV24" s="3"/>
      <c r="CW24" s="3"/>
      <c r="CX24" s="3"/>
      <c r="CY24" s="3"/>
      <c r="CZ24" s="3"/>
      <c r="DB24" s="3"/>
      <c r="DC24" s="3"/>
      <c r="DD24" s="3"/>
      <c r="DE24" s="3"/>
      <c r="DF24" s="3"/>
      <c r="DH24" s="3"/>
      <c r="DI24" s="3"/>
      <c r="DJ24" s="3"/>
      <c r="DK24" s="3"/>
      <c r="DM24" s="3"/>
      <c r="DN24" s="3"/>
      <c r="DO24" s="3"/>
      <c r="DP24" s="3"/>
    </row>
    <row r="25" spans="9:120" x14ac:dyDescent="0.25">
      <c r="I25" s="3"/>
      <c r="K25" s="3"/>
      <c r="N25" s="3"/>
      <c r="Q25" s="3"/>
      <c r="R25" s="3"/>
      <c r="S25" s="3"/>
      <c r="T25" s="3"/>
      <c r="U25" s="3"/>
      <c r="V25" s="3"/>
      <c r="W25" s="3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3"/>
      <c r="AQ25" s="1"/>
      <c r="AU25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N25" s="3"/>
      <c r="BO25" s="3"/>
      <c r="BP25" s="3"/>
      <c r="BQ25" s="3"/>
      <c r="BR25" s="3"/>
      <c r="BS25" s="3"/>
      <c r="BT25" s="3"/>
      <c r="BW25" s="3"/>
      <c r="BX25" s="3"/>
      <c r="BY25" s="3"/>
      <c r="CA25" s="3"/>
      <c r="CB25" s="3"/>
      <c r="CC25" s="3"/>
      <c r="CD25" s="3"/>
      <c r="CE25" s="3"/>
      <c r="CG25" s="3"/>
      <c r="CH25" s="3"/>
      <c r="CI25" s="3"/>
      <c r="CJ25" s="3"/>
      <c r="CL25" s="3"/>
      <c r="CM25" s="3"/>
      <c r="CN25" s="3"/>
      <c r="CO25" s="3"/>
      <c r="CQ25" s="3"/>
      <c r="CR25" s="3"/>
      <c r="CS25" s="3"/>
      <c r="CT25" s="3"/>
      <c r="CV25" s="3"/>
      <c r="CW25" s="3"/>
      <c r="CX25" s="3"/>
      <c r="CY25" s="3"/>
      <c r="CZ25" s="3"/>
      <c r="DB25" s="3"/>
      <c r="DC25" s="3"/>
      <c r="DD25" s="3"/>
      <c r="DE25" s="3"/>
      <c r="DF25" s="3"/>
      <c r="DH25" s="3"/>
      <c r="DI25" s="3"/>
      <c r="DJ25" s="3"/>
      <c r="DK25" s="3"/>
      <c r="DM25" s="3"/>
      <c r="DN25" s="3"/>
      <c r="DO25" s="3"/>
      <c r="DP25" s="3"/>
    </row>
    <row r="26" spans="9:120" x14ac:dyDescent="0.25">
      <c r="I26" s="3"/>
      <c r="K26" s="3"/>
      <c r="N26" s="3"/>
      <c r="Q26" s="3"/>
      <c r="R26" s="3"/>
      <c r="S26" s="3"/>
      <c r="T26" s="3"/>
      <c r="U26" s="3"/>
      <c r="V26" s="3"/>
      <c r="W26" s="3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3"/>
      <c r="AQ26" s="1"/>
      <c r="AU26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N26" s="3"/>
      <c r="BO26" s="3"/>
      <c r="BP26" s="3"/>
      <c r="BQ26" s="3"/>
      <c r="BR26" s="3"/>
      <c r="BS26" s="3"/>
      <c r="BT26" s="3"/>
      <c r="BW26" s="3"/>
      <c r="BX26" s="3"/>
      <c r="BY26" s="3"/>
      <c r="CA26" s="3"/>
      <c r="CB26" s="3"/>
      <c r="CC26" s="3"/>
      <c r="CD26" s="3"/>
      <c r="CE26" s="3"/>
      <c r="CG26" s="3"/>
      <c r="CH26" s="3"/>
      <c r="CI26" s="3"/>
      <c r="CJ26" s="3"/>
      <c r="CL26" s="3"/>
      <c r="CM26" s="3"/>
      <c r="CN26" s="3"/>
      <c r="CO26" s="3"/>
      <c r="CQ26" s="3"/>
      <c r="CR26" s="3"/>
      <c r="CS26" s="3"/>
      <c r="CT26" s="3"/>
      <c r="CV26" s="3"/>
      <c r="CW26" s="3"/>
      <c r="CX26" s="3"/>
      <c r="CY26" s="3"/>
      <c r="CZ26" s="3"/>
      <c r="DB26" s="3"/>
      <c r="DC26" s="3"/>
      <c r="DD26" s="3"/>
      <c r="DE26" s="3"/>
      <c r="DF26" s="3"/>
      <c r="DH26" s="3"/>
      <c r="DI26" s="3"/>
      <c r="DJ26" s="3"/>
      <c r="DK26" s="3"/>
      <c r="DM26" s="3"/>
      <c r="DN26" s="3"/>
      <c r="DO26" s="3"/>
      <c r="DP26" s="3"/>
    </row>
    <row r="27" spans="9:120" x14ac:dyDescent="0.25">
      <c r="I27" s="3"/>
      <c r="K27" s="3"/>
      <c r="M27" s="3"/>
      <c r="N27" s="3"/>
      <c r="Q27" s="3"/>
      <c r="R27" s="3"/>
      <c r="S27" s="3"/>
      <c r="T27" s="3"/>
      <c r="U27" s="3"/>
      <c r="V27" s="3"/>
      <c r="W27" s="3"/>
      <c r="X27" s="3"/>
      <c r="Y27" s="19"/>
      <c r="Z27" s="19"/>
      <c r="AA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N27" s="3"/>
      <c r="BO27" s="3"/>
      <c r="BP27" s="3"/>
      <c r="BQ27" s="3"/>
      <c r="BR27" s="3"/>
      <c r="BS27" s="3"/>
      <c r="BT27" s="3"/>
      <c r="BV27" s="3"/>
      <c r="BW27" s="3"/>
      <c r="BX27" s="3"/>
      <c r="BY27" s="3"/>
      <c r="CA27" s="3"/>
      <c r="CB27" s="3"/>
      <c r="CC27" s="3"/>
      <c r="CD27" s="3"/>
      <c r="CE27" s="3"/>
      <c r="CG27" s="3"/>
      <c r="CH27" s="3"/>
      <c r="CI27" s="3"/>
      <c r="CJ27" s="3"/>
      <c r="CL27" s="3"/>
      <c r="CM27" s="3"/>
      <c r="CN27" s="3"/>
      <c r="CO27" s="3"/>
      <c r="CQ27" s="3"/>
      <c r="CR27" s="3"/>
      <c r="CS27" s="3"/>
      <c r="CT27" s="3"/>
      <c r="CV27" s="3"/>
      <c r="CW27" s="3"/>
      <c r="CX27" s="3"/>
      <c r="CY27" s="3"/>
      <c r="CZ27" s="3"/>
      <c r="DB27" s="3"/>
      <c r="DC27" s="3"/>
      <c r="DD27" s="3"/>
      <c r="DE27" s="3"/>
      <c r="DF27" s="3"/>
    </row>
    <row r="28" spans="9:120" x14ac:dyDescent="0.25">
      <c r="I28" s="3"/>
      <c r="K28" s="3"/>
      <c r="M28" s="3"/>
      <c r="N28" s="3"/>
      <c r="Q28" s="3"/>
      <c r="R28" s="3"/>
      <c r="S28" s="3"/>
      <c r="T28" s="3"/>
      <c r="U28" s="3"/>
      <c r="V28" s="3"/>
      <c r="W28" s="3"/>
      <c r="X28" s="3"/>
      <c r="Y28" s="19"/>
      <c r="Z28" s="19"/>
      <c r="AA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N28" s="3"/>
      <c r="BO28" s="3"/>
      <c r="BP28" s="3"/>
      <c r="BQ28" s="3"/>
      <c r="BR28" s="3"/>
      <c r="BS28" s="3"/>
      <c r="BT28" s="3"/>
      <c r="BV28" s="3"/>
      <c r="BW28" s="3"/>
      <c r="BX28" s="3"/>
      <c r="BY28" s="3"/>
      <c r="CA28" s="3"/>
      <c r="CB28" s="3"/>
      <c r="CC28" s="3"/>
      <c r="CD28" s="3"/>
      <c r="CE28" s="3"/>
      <c r="CG28" s="3"/>
      <c r="CH28" s="3"/>
      <c r="CI28" s="3"/>
      <c r="CJ28" s="3"/>
      <c r="CL28" s="3"/>
      <c r="CM28" s="3"/>
      <c r="CN28" s="3"/>
      <c r="CO28" s="3"/>
      <c r="CQ28" s="3"/>
      <c r="CR28" s="3"/>
      <c r="CS28" s="3"/>
      <c r="CT28" s="3"/>
      <c r="CV28" s="3"/>
      <c r="CW28" s="3"/>
      <c r="CX28" s="3"/>
      <c r="CY28" s="3"/>
      <c r="CZ28" s="3"/>
      <c r="DB28" s="3"/>
      <c r="DC28" s="3"/>
      <c r="DD28" s="3"/>
      <c r="DE28" s="3"/>
      <c r="DF28" s="3"/>
    </row>
    <row r="29" spans="9:120" x14ac:dyDescent="0.25">
      <c r="I29" s="3"/>
      <c r="K29" s="3"/>
      <c r="M29" s="3"/>
      <c r="N29" s="3"/>
      <c r="Q29" s="3"/>
      <c r="R29" s="3"/>
      <c r="S29" s="3"/>
      <c r="T29" s="3"/>
      <c r="U29" s="3"/>
      <c r="V29" s="3"/>
      <c r="W29" s="3"/>
      <c r="X29" s="3"/>
      <c r="Y29" s="19"/>
      <c r="Z29" s="19"/>
      <c r="AA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N29" s="3"/>
      <c r="BO29" s="3"/>
      <c r="BP29" s="3"/>
      <c r="BQ29" s="3"/>
      <c r="BR29" s="3"/>
      <c r="BS29" s="3"/>
      <c r="BT29" s="3"/>
      <c r="BV29" s="3"/>
      <c r="BW29" s="3"/>
      <c r="BX29" s="3"/>
      <c r="BY29" s="3"/>
      <c r="CA29" s="3"/>
      <c r="CB29" s="3"/>
      <c r="CC29" s="3"/>
      <c r="CD29" s="3"/>
      <c r="CE29" s="3"/>
      <c r="CG29" s="3"/>
      <c r="CH29" s="3"/>
      <c r="CI29" s="3"/>
      <c r="CJ29" s="3"/>
      <c r="CL29" s="3"/>
      <c r="CM29" s="3"/>
      <c r="CN29" s="3"/>
      <c r="CO29" s="3"/>
      <c r="CQ29" s="3"/>
      <c r="CR29" s="3"/>
      <c r="CS29" s="3"/>
      <c r="CT29" s="3"/>
      <c r="CV29" s="3"/>
      <c r="CW29" s="3"/>
      <c r="CX29" s="3"/>
      <c r="CY29" s="3"/>
      <c r="CZ29" s="3"/>
      <c r="DB29" s="3"/>
      <c r="DC29" s="3"/>
      <c r="DD29" s="3"/>
      <c r="DE29" s="3"/>
      <c r="DF29" s="3"/>
    </row>
    <row r="30" spans="9:120" x14ac:dyDescent="0.25">
      <c r="I30" s="3"/>
      <c r="K30" s="3"/>
      <c r="M30" s="3"/>
      <c r="N30" s="3"/>
      <c r="Q30" s="3"/>
      <c r="R30" s="3"/>
      <c r="S30" s="3"/>
      <c r="T30" s="3"/>
      <c r="U30" s="3"/>
      <c r="V30" s="3"/>
      <c r="W30" s="3"/>
      <c r="X30" s="3"/>
      <c r="Y30" s="19"/>
      <c r="Z30" s="19"/>
      <c r="AA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N30" s="3"/>
      <c r="BO30" s="3"/>
      <c r="BP30" s="3"/>
      <c r="BQ30" s="3"/>
      <c r="BR30" s="3"/>
      <c r="BS30" s="3"/>
      <c r="BT30" s="3"/>
      <c r="BV30" s="3"/>
      <c r="BW30" s="3"/>
      <c r="BX30" s="3"/>
      <c r="BY30" s="3"/>
      <c r="CA30" s="3"/>
      <c r="CB30" s="3"/>
      <c r="CC30" s="3"/>
      <c r="CD30" s="3"/>
      <c r="CE30" s="3"/>
      <c r="CG30" s="3"/>
      <c r="CH30" s="3"/>
      <c r="CI30" s="3"/>
      <c r="CJ30" s="3"/>
      <c r="CL30" s="3"/>
      <c r="CM30" s="3"/>
      <c r="CN30" s="3"/>
      <c r="CO30" s="3"/>
      <c r="CQ30" s="3"/>
      <c r="CR30" s="3"/>
      <c r="CS30" s="3"/>
      <c r="CT30" s="3"/>
      <c r="CV30" s="3"/>
      <c r="CW30" s="3"/>
      <c r="CX30" s="3"/>
      <c r="CY30" s="3"/>
      <c r="CZ30" s="3"/>
      <c r="DB30" s="3"/>
      <c r="DC30" s="3"/>
      <c r="DD30" s="3"/>
      <c r="DE30" s="3"/>
      <c r="DF30" s="3"/>
    </row>
    <row r="31" spans="9:120" x14ac:dyDescent="0.25">
      <c r="I31" s="3"/>
      <c r="K31" s="3"/>
      <c r="M31" s="3"/>
      <c r="N31" s="3"/>
      <c r="Q31" s="3"/>
      <c r="R31" s="3"/>
      <c r="S31" s="3"/>
      <c r="T31" s="3"/>
      <c r="U31" s="3"/>
      <c r="V31" s="3"/>
      <c r="W31" s="3"/>
      <c r="X31" s="3"/>
      <c r="Y31" s="19"/>
      <c r="Z31" s="19"/>
      <c r="AA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N31" s="3"/>
      <c r="BO31" s="3"/>
      <c r="BP31" s="3"/>
      <c r="BQ31" s="3"/>
      <c r="BR31" s="3"/>
      <c r="BS31" s="3"/>
      <c r="BT31" s="3"/>
      <c r="BV31" s="3"/>
      <c r="BW31" s="3"/>
      <c r="BX31" s="3"/>
      <c r="BY31" s="3"/>
      <c r="CA31" s="3"/>
      <c r="CB31" s="3"/>
      <c r="CC31" s="3"/>
      <c r="CD31" s="3"/>
      <c r="CE31" s="3"/>
      <c r="CG31" s="3"/>
      <c r="CH31" s="3"/>
      <c r="CI31" s="3"/>
      <c r="CJ31" s="3"/>
      <c r="CL31" s="3"/>
      <c r="CM31" s="3"/>
      <c r="CN31" s="3"/>
      <c r="CO31" s="3"/>
      <c r="CQ31" s="3"/>
      <c r="CR31" s="3"/>
      <c r="CS31" s="3"/>
      <c r="CT31" s="3"/>
      <c r="CV31" s="3"/>
      <c r="CW31" s="3"/>
      <c r="CX31" s="3"/>
      <c r="CY31" s="3"/>
      <c r="CZ31" s="3"/>
      <c r="DB31" s="3"/>
      <c r="DC31" s="3"/>
      <c r="DD31" s="3"/>
      <c r="DE31" s="3"/>
      <c r="DF31" s="3"/>
    </row>
    <row r="32" spans="9:120" x14ac:dyDescent="0.25">
      <c r="I32" s="3"/>
      <c r="K32" s="3"/>
      <c r="M32" s="3"/>
      <c r="N32" s="3"/>
      <c r="Q32" s="3"/>
      <c r="R32" s="3"/>
      <c r="S32" s="3"/>
      <c r="T32" s="3"/>
      <c r="U32" s="3"/>
      <c r="V32" s="3"/>
      <c r="W32" s="3"/>
      <c r="X32" s="3"/>
      <c r="Y32" s="19"/>
      <c r="Z32" s="19"/>
      <c r="AA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N32" s="3"/>
      <c r="BO32" s="3"/>
      <c r="BP32" s="3"/>
      <c r="BQ32" s="3"/>
      <c r="BR32" s="3"/>
      <c r="BS32" s="3"/>
      <c r="BT32" s="3"/>
      <c r="BV32" s="3"/>
      <c r="BW32" s="3"/>
      <c r="BX32" s="3"/>
      <c r="BY32" s="3"/>
      <c r="CA32" s="3"/>
      <c r="CB32" s="3"/>
      <c r="CC32" s="3"/>
      <c r="CD32" s="3"/>
      <c r="CE32" s="3"/>
      <c r="CG32" s="3"/>
      <c r="CH32" s="3"/>
      <c r="CI32" s="3"/>
      <c r="CJ32" s="3"/>
      <c r="CL32" s="3"/>
      <c r="CM32" s="3"/>
      <c r="CN32" s="3"/>
      <c r="CO32" s="3"/>
      <c r="CQ32" s="3"/>
      <c r="CR32" s="3"/>
      <c r="CS32" s="3"/>
      <c r="CT32" s="3"/>
      <c r="CV32" s="3"/>
      <c r="CW32" s="3"/>
      <c r="CX32" s="3"/>
      <c r="CY32" s="3"/>
      <c r="CZ32" s="3"/>
      <c r="DB32" s="3"/>
      <c r="DC32" s="3"/>
      <c r="DD32" s="3"/>
      <c r="DE32" s="3"/>
      <c r="DF32" s="3"/>
    </row>
    <row r="33" spans="9:110" x14ac:dyDescent="0.25">
      <c r="I33" s="3"/>
      <c r="K33" s="3"/>
      <c r="M33" s="3"/>
      <c r="N33" s="3"/>
      <c r="Q33" s="3"/>
      <c r="R33" s="3"/>
      <c r="S33" s="3"/>
      <c r="T33" s="3"/>
      <c r="U33" s="3"/>
      <c r="V33" s="3"/>
      <c r="W33" s="3"/>
      <c r="X33" s="3"/>
      <c r="Y33" s="19"/>
      <c r="Z33" s="19"/>
      <c r="AA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N33" s="3"/>
      <c r="BO33" s="3"/>
      <c r="BP33" s="3"/>
      <c r="BQ33" s="3"/>
      <c r="BR33" s="3"/>
      <c r="BS33" s="3"/>
      <c r="BT33" s="3"/>
      <c r="BV33" s="3"/>
      <c r="BW33" s="3"/>
      <c r="BX33" s="3"/>
      <c r="BY33" s="3"/>
      <c r="CA33" s="3"/>
      <c r="CB33" s="3"/>
      <c r="CC33" s="3"/>
      <c r="CD33" s="3"/>
      <c r="CE33" s="3"/>
      <c r="CG33" s="3"/>
      <c r="CH33" s="3"/>
      <c r="CI33" s="3"/>
      <c r="CJ33" s="3"/>
      <c r="CL33" s="3"/>
      <c r="CM33" s="3"/>
      <c r="CN33" s="3"/>
      <c r="CO33" s="3"/>
      <c r="CQ33" s="3"/>
      <c r="CR33" s="3"/>
      <c r="CS33" s="3"/>
      <c r="CT33" s="3"/>
      <c r="CV33" s="3"/>
      <c r="CW33" s="3"/>
      <c r="CX33" s="3"/>
      <c r="CY33" s="3"/>
      <c r="CZ33" s="3"/>
      <c r="DB33" s="3"/>
      <c r="DC33" s="3"/>
      <c r="DD33" s="3"/>
      <c r="DE33" s="3"/>
      <c r="DF33" s="3"/>
    </row>
    <row r="34" spans="9:110" x14ac:dyDescent="0.25">
      <c r="I34" s="3"/>
      <c r="K34" s="3"/>
      <c r="M34" s="3"/>
      <c r="N34" s="3"/>
      <c r="Q34" s="3"/>
      <c r="R34" s="3"/>
      <c r="S34" s="3"/>
      <c r="T34" s="3"/>
      <c r="U34" s="3"/>
      <c r="V34" s="3"/>
      <c r="W34" s="3"/>
      <c r="X34" s="3"/>
      <c r="Y34" s="19"/>
      <c r="Z34" s="19"/>
      <c r="AA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N34" s="3"/>
      <c r="BO34" s="3"/>
      <c r="BP34" s="3"/>
      <c r="BQ34" s="3"/>
      <c r="BR34" s="3"/>
      <c r="BS34" s="3"/>
      <c r="BT34" s="3"/>
      <c r="BV34" s="3"/>
      <c r="BW34" s="3"/>
      <c r="BX34" s="3"/>
      <c r="BY34" s="3"/>
      <c r="CA34" s="3"/>
      <c r="CB34" s="3"/>
      <c r="CC34" s="3"/>
      <c r="CD34" s="3"/>
      <c r="CE34" s="3"/>
      <c r="CG34" s="3"/>
      <c r="CH34" s="3"/>
      <c r="CI34" s="3"/>
      <c r="CJ34" s="3"/>
      <c r="CL34" s="3"/>
      <c r="CM34" s="3"/>
      <c r="CN34" s="3"/>
      <c r="CO34" s="3"/>
      <c r="CQ34" s="3"/>
      <c r="CR34" s="3"/>
      <c r="CS34" s="3"/>
      <c r="CT34" s="3"/>
      <c r="CV34" s="3"/>
      <c r="CW34" s="3"/>
      <c r="CX34" s="3"/>
      <c r="CY34" s="3"/>
      <c r="CZ34" s="3"/>
      <c r="DB34" s="3"/>
      <c r="DC34" s="3"/>
      <c r="DD34" s="3"/>
      <c r="DE34" s="3"/>
      <c r="DF34" s="3"/>
    </row>
    <row r="35" spans="9:110" x14ac:dyDescent="0.25">
      <c r="I35" s="3"/>
      <c r="K35" s="3"/>
      <c r="M35" s="3"/>
      <c r="N35" s="3"/>
      <c r="Q35" s="3"/>
      <c r="R35" s="3"/>
      <c r="S35" s="3"/>
      <c r="T35" s="3"/>
      <c r="U35" s="3"/>
      <c r="V35" s="3"/>
      <c r="W35" s="3"/>
      <c r="X35" s="3"/>
      <c r="Y35" s="19"/>
      <c r="Z35" s="19"/>
      <c r="AA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N35" s="3"/>
      <c r="BO35" s="3"/>
      <c r="BP35" s="3"/>
      <c r="BQ35" s="3"/>
      <c r="BR35" s="3"/>
      <c r="BS35" s="3"/>
      <c r="BT35" s="3"/>
      <c r="BV35" s="3"/>
      <c r="BW35" s="3"/>
      <c r="BX35" s="3"/>
      <c r="BY35" s="3"/>
      <c r="CA35" s="3"/>
      <c r="CB35" s="3"/>
      <c r="CC35" s="3"/>
      <c r="CD35" s="3"/>
      <c r="CE35" s="3"/>
      <c r="CG35" s="3"/>
      <c r="CH35" s="3"/>
      <c r="CI35" s="3"/>
      <c r="CJ35" s="3"/>
      <c r="CL35" s="3"/>
      <c r="CM35" s="3"/>
      <c r="CN35" s="3"/>
      <c r="CO35" s="3"/>
      <c r="CQ35" s="3"/>
      <c r="CR35" s="3"/>
      <c r="CS35" s="3"/>
      <c r="CT35" s="3"/>
      <c r="CV35" s="3"/>
      <c r="CW35" s="3"/>
      <c r="CX35" s="3"/>
      <c r="CY35" s="3"/>
      <c r="CZ35" s="3"/>
      <c r="DB35" s="3"/>
      <c r="DC35" s="3"/>
      <c r="DD35" s="3"/>
      <c r="DE35" s="3"/>
      <c r="DF35" s="3"/>
    </row>
    <row r="36" spans="9:110" x14ac:dyDescent="0.25">
      <c r="I36" s="3"/>
      <c r="K36" s="3"/>
      <c r="M36" s="3"/>
      <c r="N36" s="3"/>
      <c r="Q36" s="3"/>
      <c r="R36" s="3"/>
      <c r="S36" s="3"/>
      <c r="T36" s="3"/>
      <c r="U36" s="3"/>
      <c r="V36" s="3"/>
      <c r="W36" s="3"/>
      <c r="X36" s="3"/>
      <c r="Y36" s="19"/>
      <c r="Z36" s="19"/>
      <c r="AA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N36" s="3"/>
      <c r="BO36" s="3"/>
      <c r="BP36" s="3"/>
      <c r="BQ36" s="3"/>
      <c r="BR36" s="3"/>
      <c r="BS36" s="3"/>
      <c r="BT36" s="3"/>
      <c r="BV36" s="3"/>
      <c r="BW36" s="3"/>
      <c r="BX36" s="3"/>
      <c r="BY36" s="3"/>
      <c r="CA36" s="3"/>
      <c r="CB36" s="3"/>
      <c r="CC36" s="3"/>
      <c r="CD36" s="3"/>
      <c r="CE36" s="3"/>
      <c r="CG36" s="3"/>
      <c r="CH36" s="3"/>
      <c r="CI36" s="3"/>
      <c r="CJ36" s="3"/>
      <c r="CL36" s="3"/>
      <c r="CM36" s="3"/>
      <c r="CN36" s="3"/>
      <c r="CO36" s="3"/>
      <c r="CQ36" s="3"/>
      <c r="CR36" s="3"/>
      <c r="CS36" s="3"/>
      <c r="CT36" s="3"/>
      <c r="CV36" s="3"/>
      <c r="CW36" s="3"/>
      <c r="CX36" s="3"/>
      <c r="CY36" s="3"/>
      <c r="CZ36" s="3"/>
      <c r="DB36" s="3"/>
      <c r="DC36" s="3"/>
      <c r="DD36" s="3"/>
      <c r="DE36" s="3"/>
      <c r="DF36" s="3"/>
    </row>
    <row r="37" spans="9:110" x14ac:dyDescent="0.25">
      <c r="I37" s="3"/>
      <c r="K37" s="3"/>
      <c r="M37" s="3"/>
      <c r="N37" s="3"/>
      <c r="Q37" s="3"/>
      <c r="R37" s="3"/>
      <c r="S37" s="3"/>
      <c r="T37" s="3"/>
      <c r="U37" s="3"/>
      <c r="V37" s="3"/>
      <c r="W37" s="3"/>
      <c r="X37" s="3"/>
      <c r="Y37" s="19"/>
      <c r="Z37" s="19"/>
      <c r="AA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N37" s="3"/>
      <c r="BO37" s="3"/>
      <c r="BP37" s="3"/>
      <c r="BQ37" s="3"/>
      <c r="BR37" s="3"/>
      <c r="BS37" s="3"/>
      <c r="BT37" s="3"/>
      <c r="BV37" s="3"/>
      <c r="BW37" s="3"/>
      <c r="BX37" s="3"/>
      <c r="BY37" s="3"/>
      <c r="CA37" s="3"/>
      <c r="CB37" s="3"/>
      <c r="CC37" s="3"/>
      <c r="CD37" s="3"/>
      <c r="CE37" s="3"/>
      <c r="CG37" s="3"/>
      <c r="CH37" s="3"/>
      <c r="CI37" s="3"/>
      <c r="CJ37" s="3"/>
      <c r="CL37" s="3"/>
      <c r="CM37" s="3"/>
      <c r="CN37" s="3"/>
      <c r="CO37" s="3"/>
      <c r="CQ37" s="3"/>
      <c r="CR37" s="3"/>
      <c r="CS37" s="3"/>
      <c r="CT37" s="3"/>
      <c r="CV37" s="3"/>
      <c r="CW37" s="3"/>
      <c r="CX37" s="3"/>
      <c r="CY37" s="3"/>
      <c r="CZ37" s="3"/>
      <c r="DB37" s="3"/>
      <c r="DC37" s="3"/>
      <c r="DD37" s="3"/>
      <c r="DE37" s="3"/>
      <c r="DF37" s="3"/>
    </row>
    <row r="38" spans="9:110" x14ac:dyDescent="0.25">
      <c r="I38" s="3"/>
      <c r="K38" s="3"/>
      <c r="M38" s="3"/>
      <c r="N38" s="3"/>
      <c r="Q38" s="3"/>
      <c r="R38" s="3"/>
      <c r="S38" s="3"/>
      <c r="T38" s="3"/>
      <c r="U38" s="3"/>
      <c r="V38" s="3"/>
      <c r="W38" s="3"/>
      <c r="X38" s="3"/>
      <c r="Y38" s="19"/>
      <c r="Z38" s="19"/>
      <c r="AA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N38" s="3"/>
      <c r="BO38" s="3"/>
      <c r="BP38" s="3"/>
      <c r="BQ38" s="3"/>
      <c r="BR38" s="3"/>
      <c r="BS38" s="3"/>
      <c r="BT38" s="3"/>
      <c r="BV38" s="3"/>
      <c r="BW38" s="3"/>
      <c r="BX38" s="3"/>
      <c r="BY38" s="3"/>
      <c r="CA38" s="3"/>
      <c r="CB38" s="3"/>
      <c r="CC38" s="3"/>
      <c r="CD38" s="3"/>
      <c r="CE38" s="3"/>
      <c r="CG38" s="3"/>
      <c r="CH38" s="3"/>
      <c r="CI38" s="3"/>
      <c r="CJ38" s="3"/>
      <c r="CL38" s="3"/>
      <c r="CM38" s="3"/>
      <c r="CN38" s="3"/>
      <c r="CO38" s="3"/>
      <c r="CQ38" s="3"/>
      <c r="CR38" s="3"/>
      <c r="CS38" s="3"/>
      <c r="CT38" s="3"/>
      <c r="CV38" s="3"/>
      <c r="CW38" s="3"/>
      <c r="CX38" s="3"/>
      <c r="CY38" s="3"/>
      <c r="CZ38" s="3"/>
      <c r="DB38" s="3"/>
      <c r="DC38" s="3"/>
      <c r="DD38" s="3"/>
      <c r="DE38" s="3"/>
      <c r="DF38" s="3"/>
    </row>
    <row r="39" spans="9:110" x14ac:dyDescent="0.25">
      <c r="I39" s="3"/>
      <c r="K39" s="3"/>
      <c r="M39" s="3"/>
      <c r="N39" s="3"/>
      <c r="Q39" s="3"/>
      <c r="R39" s="3"/>
      <c r="S39" s="3"/>
      <c r="T39" s="3"/>
      <c r="U39" s="3"/>
      <c r="V39" s="3"/>
      <c r="W39" s="3"/>
      <c r="X39" s="3"/>
      <c r="Y39" s="19"/>
      <c r="Z39" s="19"/>
      <c r="AA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N39" s="3"/>
      <c r="BO39" s="3"/>
      <c r="BP39" s="3"/>
      <c r="BQ39" s="3"/>
      <c r="BR39" s="3"/>
      <c r="BS39" s="3"/>
      <c r="BT39" s="3"/>
      <c r="BV39" s="3"/>
      <c r="BW39" s="3"/>
      <c r="BX39" s="3"/>
      <c r="BY39" s="3"/>
      <c r="CA39" s="3"/>
      <c r="CB39" s="3"/>
      <c r="CC39" s="3"/>
      <c r="CD39" s="3"/>
      <c r="CE39" s="3"/>
      <c r="CG39" s="3"/>
      <c r="CH39" s="3"/>
      <c r="CI39" s="3"/>
      <c r="CJ39" s="3"/>
      <c r="CL39" s="3"/>
      <c r="CM39" s="3"/>
      <c r="CN39" s="3"/>
      <c r="CO39" s="3"/>
      <c r="CQ39" s="3"/>
      <c r="CR39" s="3"/>
      <c r="CS39" s="3"/>
      <c r="CT39" s="3"/>
      <c r="CV39" s="3"/>
      <c r="CW39" s="3"/>
      <c r="CX39" s="3"/>
      <c r="CY39" s="3"/>
      <c r="CZ39" s="3"/>
      <c r="DB39" s="3"/>
      <c r="DC39" s="3"/>
      <c r="DD39" s="3"/>
      <c r="DE39" s="3"/>
      <c r="DF39" s="3"/>
    </row>
    <row r="40" spans="9:110" x14ac:dyDescent="0.25">
      <c r="I40" s="3"/>
      <c r="K40" s="3"/>
      <c r="M40" s="3"/>
      <c r="N40" s="3"/>
      <c r="Q40" s="3"/>
      <c r="R40" s="3"/>
      <c r="S40" s="3"/>
      <c r="T40" s="3"/>
      <c r="U40" s="3"/>
      <c r="V40" s="3"/>
      <c r="W40" s="3"/>
      <c r="X40" s="3"/>
      <c r="Y40" s="19"/>
      <c r="Z40" s="19"/>
      <c r="AA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N40" s="3"/>
      <c r="BO40" s="3"/>
      <c r="BP40" s="3"/>
      <c r="BQ40" s="3"/>
      <c r="BR40" s="3"/>
      <c r="BS40" s="3"/>
      <c r="BT40" s="3"/>
      <c r="BV40" s="3"/>
      <c r="BW40" s="3"/>
      <c r="BX40" s="3"/>
      <c r="BY40" s="3"/>
      <c r="CA40" s="3"/>
      <c r="CB40" s="3"/>
      <c r="CC40" s="3"/>
      <c r="CD40" s="3"/>
      <c r="CE40" s="3"/>
      <c r="CG40" s="3"/>
      <c r="CH40" s="3"/>
      <c r="CI40" s="3"/>
      <c r="CJ40" s="3"/>
      <c r="CL40" s="3"/>
      <c r="CM40" s="3"/>
      <c r="CN40" s="3"/>
      <c r="CO40" s="3"/>
      <c r="CQ40" s="3"/>
      <c r="CR40" s="3"/>
      <c r="CS40" s="3"/>
      <c r="CT40" s="3"/>
      <c r="CV40" s="3"/>
      <c r="CW40" s="3"/>
      <c r="CX40" s="3"/>
      <c r="CY40" s="3"/>
      <c r="CZ40" s="3"/>
      <c r="DB40" s="3"/>
      <c r="DC40" s="3"/>
      <c r="DD40" s="3"/>
      <c r="DE40" s="3"/>
      <c r="DF40" s="3"/>
    </row>
    <row r="41" spans="9:110" x14ac:dyDescent="0.25">
      <c r="I41" s="3"/>
      <c r="K41" s="3"/>
      <c r="M41" s="3"/>
      <c r="N41" s="3"/>
      <c r="Q41" s="3"/>
      <c r="R41" s="3"/>
      <c r="S41" s="3"/>
      <c r="T41" s="3"/>
      <c r="U41" s="3"/>
      <c r="V41" s="3"/>
      <c r="W41" s="3"/>
      <c r="X41" s="3"/>
      <c r="Y41" s="19"/>
      <c r="Z41" s="19"/>
      <c r="AA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N41" s="3"/>
      <c r="BO41" s="3"/>
      <c r="BP41" s="3"/>
      <c r="BQ41" s="3"/>
      <c r="BR41" s="3"/>
      <c r="BS41" s="3"/>
      <c r="BT41" s="3"/>
      <c r="BV41" s="3"/>
      <c r="BW41" s="3"/>
      <c r="BX41" s="3"/>
      <c r="BY41" s="3"/>
      <c r="CA41" s="3"/>
      <c r="CB41" s="3"/>
      <c r="CC41" s="3"/>
      <c r="CD41" s="3"/>
      <c r="CE41" s="3"/>
      <c r="CG41" s="3"/>
      <c r="CH41" s="3"/>
      <c r="CI41" s="3"/>
      <c r="CJ41" s="3"/>
      <c r="CL41" s="3"/>
      <c r="CM41" s="3"/>
      <c r="CN41" s="3"/>
      <c r="CO41" s="3"/>
      <c r="CQ41" s="3"/>
      <c r="CR41" s="3"/>
      <c r="CS41" s="3"/>
      <c r="CT41" s="3"/>
      <c r="CV41" s="3"/>
      <c r="CW41" s="3"/>
      <c r="CX41" s="3"/>
      <c r="CY41" s="3"/>
      <c r="CZ41" s="3"/>
      <c r="DB41" s="3"/>
      <c r="DC41" s="3"/>
      <c r="DD41" s="3"/>
      <c r="DE41" s="3"/>
      <c r="DF41" s="3"/>
    </row>
    <row r="42" spans="9:110" x14ac:dyDescent="0.25">
      <c r="I42" s="3"/>
      <c r="K42" s="3"/>
      <c r="M42" s="3"/>
      <c r="N42" s="3"/>
      <c r="Q42" s="3"/>
      <c r="R42" s="3"/>
      <c r="S42" s="3"/>
      <c r="T42" s="3"/>
      <c r="U42" s="3"/>
      <c r="V42" s="3"/>
      <c r="W42" s="3"/>
      <c r="X42" s="3"/>
      <c r="Y42" s="19"/>
      <c r="Z42" s="19"/>
      <c r="AA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J42" s="3"/>
      <c r="BK42" s="3"/>
      <c r="BL42" s="3"/>
      <c r="BN42" s="3"/>
      <c r="BO42" s="3"/>
      <c r="BP42" s="3"/>
      <c r="BQ42" s="3"/>
      <c r="BR42" s="3"/>
      <c r="BS42" s="3"/>
      <c r="BT42" s="3"/>
      <c r="BV42" s="3"/>
      <c r="BW42" s="3"/>
      <c r="BX42" s="3"/>
      <c r="BY42" s="3"/>
      <c r="CA42" s="3"/>
      <c r="CB42" s="3"/>
      <c r="CC42" s="3"/>
      <c r="CD42" s="3"/>
      <c r="CE42" s="3"/>
      <c r="CG42" s="3"/>
      <c r="CH42" s="3"/>
      <c r="CI42" s="3"/>
      <c r="CJ42" s="3"/>
      <c r="CL42" s="3"/>
      <c r="CM42" s="3"/>
      <c r="CN42" s="3"/>
      <c r="CO42" s="3"/>
      <c r="CQ42" s="3"/>
      <c r="CR42" s="3"/>
      <c r="CS42" s="3"/>
      <c r="CT42" s="3"/>
      <c r="CV42" s="3"/>
      <c r="CW42" s="3"/>
      <c r="CX42" s="3"/>
      <c r="CY42" s="3"/>
      <c r="CZ42" s="3"/>
      <c r="DB42" s="3"/>
      <c r="DC42" s="3"/>
      <c r="DD42" s="3"/>
      <c r="DE42" s="3"/>
      <c r="DF42" s="3"/>
    </row>
    <row r="43" spans="9:110" x14ac:dyDescent="0.25">
      <c r="I43" s="3"/>
      <c r="K43" s="3"/>
      <c r="M43" s="3"/>
      <c r="N43" s="3"/>
      <c r="Q43" s="3"/>
      <c r="R43" s="3"/>
      <c r="S43" s="3"/>
      <c r="T43" s="3"/>
      <c r="U43" s="3"/>
      <c r="V43" s="3"/>
      <c r="W43" s="3"/>
      <c r="X43" s="3"/>
      <c r="Y43" s="19"/>
      <c r="Z43" s="19"/>
      <c r="AA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N43" s="3"/>
      <c r="BO43" s="3"/>
      <c r="BP43" s="3"/>
      <c r="BQ43" s="3"/>
      <c r="BR43" s="3"/>
      <c r="BS43" s="3"/>
      <c r="BT43" s="3"/>
      <c r="BV43" s="3"/>
      <c r="BW43" s="3"/>
      <c r="BX43" s="3"/>
      <c r="BY43" s="3"/>
      <c r="CA43" s="3"/>
      <c r="CB43" s="3"/>
      <c r="CC43" s="3"/>
      <c r="CD43" s="3"/>
      <c r="CE43" s="3"/>
      <c r="CG43" s="3"/>
      <c r="CH43" s="3"/>
      <c r="CI43" s="3"/>
      <c r="CJ43" s="3"/>
      <c r="CL43" s="3"/>
      <c r="CM43" s="3"/>
      <c r="CN43" s="3"/>
      <c r="CO43" s="3"/>
      <c r="CQ43" s="3"/>
      <c r="CR43" s="3"/>
      <c r="CS43" s="3"/>
      <c r="CT43" s="3"/>
      <c r="CV43" s="3"/>
      <c r="CW43" s="3"/>
      <c r="CX43" s="3"/>
      <c r="CY43" s="3"/>
      <c r="CZ43" s="3"/>
      <c r="DB43" s="3"/>
      <c r="DC43" s="3"/>
      <c r="DD43" s="3"/>
      <c r="DE43" s="3"/>
      <c r="DF43" s="3"/>
    </row>
    <row r="44" spans="9:110" x14ac:dyDescent="0.25">
      <c r="I44" s="3"/>
      <c r="K44" s="3"/>
      <c r="M44" s="3"/>
      <c r="N44" s="3"/>
      <c r="Q44" s="3"/>
      <c r="R44" s="3"/>
      <c r="S44" s="3"/>
      <c r="T44" s="3"/>
      <c r="U44" s="3"/>
      <c r="V44" s="3"/>
      <c r="W44" s="3"/>
      <c r="X44" s="3"/>
      <c r="Y44" s="19"/>
      <c r="Z44" s="19"/>
      <c r="AA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N44" s="3"/>
      <c r="BO44" s="3"/>
      <c r="BP44" s="3"/>
      <c r="BQ44" s="3"/>
      <c r="BR44" s="3"/>
      <c r="BS44" s="3"/>
      <c r="BT44" s="3"/>
      <c r="BV44" s="3"/>
      <c r="BW44" s="3"/>
      <c r="BX44" s="3"/>
      <c r="BY44" s="3"/>
      <c r="CA44" s="3"/>
      <c r="CB44" s="3"/>
      <c r="CC44" s="3"/>
      <c r="CD44" s="3"/>
      <c r="CE44" s="3"/>
      <c r="CG44" s="3"/>
      <c r="CH44" s="3"/>
      <c r="CI44" s="3"/>
      <c r="CJ44" s="3"/>
      <c r="CL44" s="3"/>
      <c r="CM44" s="3"/>
      <c r="CN44" s="3"/>
      <c r="CO44" s="3"/>
      <c r="CQ44" s="3"/>
      <c r="CR44" s="3"/>
      <c r="CS44" s="3"/>
      <c r="CT44" s="3"/>
      <c r="CV44" s="3"/>
      <c r="CW44" s="3"/>
      <c r="CX44" s="3"/>
      <c r="CY44" s="3"/>
      <c r="CZ44" s="3"/>
      <c r="DB44" s="3"/>
      <c r="DC44" s="3"/>
      <c r="DD44" s="3"/>
      <c r="DE44" s="3"/>
      <c r="DF44" s="3"/>
    </row>
    <row r="45" spans="9:110" x14ac:dyDescent="0.25">
      <c r="I45" s="3"/>
      <c r="K45" s="3"/>
      <c r="M45" s="3"/>
      <c r="N45" s="3"/>
      <c r="Q45" s="3"/>
      <c r="R45" s="3"/>
      <c r="S45" s="3"/>
      <c r="T45" s="3"/>
      <c r="U45" s="3"/>
      <c r="V45" s="3"/>
      <c r="W45" s="3"/>
      <c r="X45" s="3"/>
      <c r="Y45" s="19"/>
      <c r="Z45" s="19"/>
      <c r="AA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N45" s="3"/>
      <c r="BO45" s="3"/>
      <c r="BP45" s="3"/>
      <c r="BQ45" s="3"/>
      <c r="BR45" s="3"/>
      <c r="BS45" s="3"/>
      <c r="BT45" s="3"/>
      <c r="BV45" s="3"/>
      <c r="BW45" s="3"/>
      <c r="BX45" s="3"/>
      <c r="BY45" s="3"/>
      <c r="CA45" s="3"/>
      <c r="CB45" s="3"/>
      <c r="CC45" s="3"/>
      <c r="CD45" s="3"/>
      <c r="CE45" s="3"/>
      <c r="CG45" s="3"/>
      <c r="CH45" s="3"/>
      <c r="CI45" s="3"/>
      <c r="CJ45" s="3"/>
      <c r="CL45" s="3"/>
      <c r="CM45" s="3"/>
      <c r="CN45" s="3"/>
      <c r="CO45" s="3"/>
      <c r="CQ45" s="3"/>
      <c r="CR45" s="3"/>
      <c r="CS45" s="3"/>
      <c r="CT45" s="3"/>
      <c r="CV45" s="3"/>
      <c r="CW45" s="3"/>
      <c r="CX45" s="3"/>
      <c r="CY45" s="3"/>
      <c r="CZ45" s="3"/>
      <c r="DB45" s="3"/>
      <c r="DC45" s="3"/>
      <c r="DD45" s="3"/>
      <c r="DE45" s="3"/>
      <c r="DF45" s="3"/>
    </row>
    <row r="46" spans="9:110" x14ac:dyDescent="0.25">
      <c r="I46" s="3"/>
      <c r="K46" s="3"/>
      <c r="M46" s="3"/>
      <c r="N46" s="3"/>
      <c r="Q46" s="3"/>
      <c r="R46" s="3"/>
      <c r="S46" s="3"/>
      <c r="T46" s="3"/>
      <c r="U46" s="3"/>
      <c r="V46" s="3"/>
      <c r="W46" s="3"/>
      <c r="X46" s="3"/>
      <c r="Y46" s="19"/>
      <c r="Z46" s="19"/>
      <c r="AA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N46" s="3"/>
      <c r="BO46" s="3"/>
      <c r="BP46" s="3"/>
      <c r="BQ46" s="3"/>
      <c r="BR46" s="3"/>
      <c r="BS46" s="3"/>
      <c r="BT46" s="3"/>
      <c r="BV46" s="3"/>
      <c r="BW46" s="3"/>
      <c r="BX46" s="3"/>
      <c r="BY46" s="3"/>
      <c r="CA46" s="3"/>
      <c r="CB46" s="3"/>
      <c r="CC46" s="3"/>
      <c r="CD46" s="3"/>
      <c r="CE46" s="3"/>
      <c r="CG46" s="3"/>
      <c r="CH46" s="3"/>
      <c r="CI46" s="3"/>
      <c r="CJ46" s="3"/>
      <c r="CL46" s="3"/>
      <c r="CM46" s="3"/>
      <c r="CN46" s="3"/>
      <c r="CO46" s="3"/>
      <c r="CQ46" s="3"/>
      <c r="CR46" s="3"/>
      <c r="CS46" s="3"/>
      <c r="CT46" s="3"/>
      <c r="CV46" s="3"/>
      <c r="CW46" s="3"/>
      <c r="CX46" s="3"/>
      <c r="CY46" s="3"/>
      <c r="CZ46" s="3"/>
      <c r="DB46" s="3"/>
      <c r="DC46" s="3"/>
      <c r="DD46" s="3"/>
      <c r="DE46" s="3"/>
      <c r="DF46" s="3"/>
    </row>
    <row r="47" spans="9:110" x14ac:dyDescent="0.25">
      <c r="I47" s="3"/>
      <c r="K47" s="3"/>
      <c r="M47" s="3"/>
      <c r="N47" s="3"/>
      <c r="Q47" s="3"/>
      <c r="R47" s="3"/>
      <c r="S47" s="3"/>
      <c r="T47" s="3"/>
      <c r="U47" s="3"/>
      <c r="V47" s="3"/>
      <c r="W47" s="3"/>
      <c r="X47" s="3"/>
      <c r="Y47" s="19"/>
      <c r="Z47" s="19"/>
      <c r="AA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N47" s="3"/>
      <c r="BO47" s="3"/>
      <c r="BP47" s="3"/>
      <c r="BQ47" s="3"/>
      <c r="BR47" s="3"/>
      <c r="BS47" s="3"/>
      <c r="BT47" s="3"/>
      <c r="BV47" s="3"/>
      <c r="BW47" s="3"/>
      <c r="BX47" s="3"/>
      <c r="BY47" s="3"/>
      <c r="CA47" s="3"/>
      <c r="CB47" s="3"/>
      <c r="CC47" s="3"/>
      <c r="CD47" s="3"/>
      <c r="CE47" s="3"/>
      <c r="CG47" s="3"/>
      <c r="CH47" s="3"/>
      <c r="CI47" s="3"/>
      <c r="CJ47" s="3"/>
      <c r="CL47" s="3"/>
      <c r="CM47" s="3"/>
      <c r="CN47" s="3"/>
      <c r="CO47" s="3"/>
      <c r="CQ47" s="3"/>
      <c r="CR47" s="3"/>
      <c r="CS47" s="3"/>
      <c r="CT47" s="3"/>
      <c r="CV47" s="3"/>
      <c r="CW47" s="3"/>
      <c r="CX47" s="3"/>
      <c r="CY47" s="3"/>
      <c r="CZ47" s="3"/>
      <c r="DB47" s="3"/>
      <c r="DC47" s="3"/>
      <c r="DD47" s="3"/>
      <c r="DE47" s="3"/>
      <c r="DF47" s="3"/>
    </row>
    <row r="48" spans="9:110" x14ac:dyDescent="0.25">
      <c r="I48" s="3"/>
      <c r="K48" s="3"/>
      <c r="M48" s="3"/>
      <c r="N48" s="3"/>
      <c r="Q48" s="3"/>
      <c r="R48" s="3"/>
      <c r="S48" s="3"/>
      <c r="T48" s="3"/>
      <c r="U48" s="3"/>
      <c r="V48" s="3"/>
      <c r="W48" s="3"/>
      <c r="X48" s="3"/>
      <c r="Y48" s="19"/>
      <c r="Z48" s="19"/>
      <c r="AA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N48" s="3"/>
      <c r="BO48" s="3"/>
      <c r="BP48" s="3"/>
      <c r="BQ48" s="3"/>
      <c r="BR48" s="3"/>
      <c r="BS48" s="3"/>
      <c r="BT48" s="3"/>
      <c r="BV48" s="3"/>
      <c r="BW48" s="3"/>
      <c r="BX48" s="3"/>
      <c r="BY48" s="3"/>
      <c r="CA48" s="3"/>
      <c r="CB48" s="3"/>
      <c r="CC48" s="3"/>
      <c r="CD48" s="3"/>
      <c r="CE48" s="3"/>
      <c r="CG48" s="3"/>
      <c r="CH48" s="3"/>
      <c r="CI48" s="3"/>
      <c r="CJ48" s="3"/>
      <c r="CL48" s="3"/>
      <c r="CM48" s="3"/>
      <c r="CN48" s="3"/>
      <c r="CO48" s="3"/>
      <c r="CQ48" s="3"/>
      <c r="CR48" s="3"/>
      <c r="CS48" s="3"/>
      <c r="CT48" s="3"/>
      <c r="CV48" s="3"/>
      <c r="CW48" s="3"/>
      <c r="CX48" s="3"/>
      <c r="CY48" s="3"/>
      <c r="CZ48" s="3"/>
      <c r="DB48" s="3"/>
      <c r="DC48" s="3"/>
      <c r="DD48" s="3"/>
      <c r="DE48" s="3"/>
      <c r="DF48" s="3"/>
    </row>
    <row r="49" spans="8:110" x14ac:dyDescent="0.25">
      <c r="H49" s="3"/>
      <c r="I49" s="3"/>
      <c r="K49" s="3"/>
      <c r="M49" s="3"/>
      <c r="N49" s="3"/>
      <c r="Q49" s="3"/>
      <c r="R49" s="3"/>
      <c r="S49" s="3"/>
      <c r="T49" s="3"/>
      <c r="U49" s="3"/>
      <c r="V49" s="3"/>
      <c r="W49" s="3"/>
      <c r="X49" s="3"/>
      <c r="Y49" s="19"/>
      <c r="Z49" s="19"/>
      <c r="AA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N49" s="3"/>
      <c r="BO49" s="3"/>
      <c r="BP49" s="3"/>
      <c r="BQ49" s="3"/>
      <c r="BR49" s="3"/>
      <c r="BS49" s="3"/>
      <c r="BT49" s="3"/>
      <c r="BV49" s="3"/>
      <c r="BW49" s="3"/>
      <c r="BX49" s="3"/>
      <c r="BY49" s="3"/>
      <c r="CA49" s="3"/>
      <c r="CB49" s="3"/>
      <c r="CC49" s="3"/>
      <c r="CD49" s="3"/>
      <c r="CE49" s="3"/>
      <c r="CG49" s="3"/>
      <c r="CH49" s="3"/>
      <c r="CI49" s="3"/>
      <c r="CJ49" s="3"/>
      <c r="CL49" s="3"/>
      <c r="CM49" s="3"/>
      <c r="CN49" s="3"/>
      <c r="CO49" s="3"/>
      <c r="CQ49" s="3"/>
      <c r="CR49" s="3"/>
      <c r="CS49" s="3"/>
      <c r="CT49" s="3"/>
      <c r="CV49" s="3"/>
      <c r="CW49" s="3"/>
      <c r="CX49" s="3"/>
      <c r="CY49" s="3"/>
      <c r="CZ49" s="3"/>
      <c r="DB49" s="3"/>
      <c r="DC49" s="3"/>
      <c r="DD49" s="3"/>
      <c r="DE49" s="3"/>
      <c r="DF49" s="3"/>
    </row>
    <row r="50" spans="8:110" x14ac:dyDescent="0.25">
      <c r="H50" s="3"/>
      <c r="I50" s="3"/>
      <c r="K50" s="3"/>
      <c r="M50" s="3"/>
      <c r="N50" s="3"/>
      <c r="Q50" s="3"/>
      <c r="R50" s="3"/>
      <c r="S50" s="3"/>
      <c r="T50" s="3"/>
      <c r="U50" s="3"/>
      <c r="V50" s="3"/>
      <c r="W50" s="3"/>
      <c r="X50" s="3"/>
      <c r="Y50" s="19"/>
      <c r="Z50" s="19"/>
      <c r="AA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N50" s="3"/>
      <c r="BO50" s="3"/>
      <c r="BP50" s="3"/>
      <c r="BQ50" s="3"/>
      <c r="BR50" s="3"/>
      <c r="BS50" s="3"/>
      <c r="BT50" s="3"/>
      <c r="BV50" s="3"/>
      <c r="BW50" s="3"/>
      <c r="BX50" s="3"/>
      <c r="BY50" s="3"/>
      <c r="CA50" s="3"/>
      <c r="CB50" s="3"/>
      <c r="CC50" s="3"/>
      <c r="CD50" s="3"/>
      <c r="CE50" s="3"/>
      <c r="CG50" s="3"/>
      <c r="CH50" s="3"/>
      <c r="CI50" s="3"/>
      <c r="CJ50" s="3"/>
      <c r="CL50" s="3"/>
      <c r="CM50" s="3"/>
      <c r="CN50" s="3"/>
      <c r="CO50" s="3"/>
      <c r="CQ50" s="3"/>
      <c r="CR50" s="3"/>
      <c r="CS50" s="3"/>
      <c r="CT50" s="3"/>
      <c r="CV50" s="3"/>
      <c r="CW50" s="3"/>
      <c r="CX50" s="3"/>
      <c r="CY50" s="3"/>
      <c r="CZ50" s="3"/>
      <c r="DB50" s="3"/>
      <c r="DC50" s="3"/>
      <c r="DD50" s="3"/>
      <c r="DE50" s="3"/>
      <c r="DF50" s="3"/>
    </row>
    <row r="51" spans="8:110" x14ac:dyDescent="0.25">
      <c r="H51" s="3"/>
      <c r="I51" s="3"/>
      <c r="K51" s="3"/>
      <c r="M51" s="3"/>
      <c r="N51" s="3"/>
      <c r="Q51" s="3"/>
      <c r="R51" s="3"/>
      <c r="S51" s="3"/>
      <c r="T51" s="3"/>
      <c r="U51" s="3"/>
      <c r="V51" s="3"/>
      <c r="W51" s="3"/>
      <c r="X51" s="3"/>
      <c r="Y51" s="19"/>
      <c r="Z51" s="19"/>
      <c r="AA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N51" s="3"/>
      <c r="BO51" s="3"/>
      <c r="BP51" s="3"/>
      <c r="BQ51" s="3"/>
      <c r="BR51" s="3"/>
      <c r="BS51" s="3"/>
      <c r="BT51" s="3"/>
      <c r="BV51" s="3"/>
      <c r="BW51" s="3"/>
      <c r="BX51" s="3"/>
      <c r="BY51" s="3"/>
      <c r="CA51" s="3"/>
      <c r="CB51" s="3"/>
      <c r="CC51" s="3"/>
      <c r="CD51" s="3"/>
      <c r="CE51" s="3"/>
      <c r="CG51" s="3"/>
      <c r="CH51" s="3"/>
      <c r="CI51" s="3"/>
      <c r="CJ51" s="3"/>
      <c r="CL51" s="3"/>
      <c r="CM51" s="3"/>
      <c r="CN51" s="3"/>
      <c r="CO51" s="3"/>
      <c r="CQ51" s="3"/>
      <c r="CR51" s="3"/>
      <c r="CS51" s="3"/>
      <c r="CT51" s="3"/>
      <c r="CV51" s="3"/>
      <c r="CW51" s="3"/>
      <c r="CX51" s="3"/>
      <c r="CY51" s="3"/>
      <c r="CZ51" s="3"/>
      <c r="DB51" s="3"/>
      <c r="DC51" s="3"/>
      <c r="DD51" s="3"/>
      <c r="DE51" s="3"/>
      <c r="DF51" s="3"/>
    </row>
    <row r="52" spans="8:110" x14ac:dyDescent="0.25">
      <c r="H52" s="3"/>
      <c r="I52" s="3"/>
      <c r="K52" s="3"/>
      <c r="M52" s="3"/>
      <c r="N52" s="3"/>
      <c r="Q52" s="3"/>
      <c r="R52" s="3"/>
      <c r="S52" s="3"/>
      <c r="T52" s="3"/>
      <c r="U52" s="3"/>
      <c r="V52" s="3"/>
      <c r="W52" s="3"/>
      <c r="X52" s="3"/>
      <c r="Y52" s="19"/>
      <c r="Z52" s="19"/>
      <c r="AA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N52" s="3"/>
      <c r="BO52" s="3"/>
      <c r="BP52" s="3"/>
      <c r="BQ52" s="3"/>
      <c r="BR52" s="3"/>
      <c r="BS52" s="3"/>
      <c r="BT52" s="3"/>
      <c r="BV52" s="3"/>
      <c r="BW52" s="3"/>
      <c r="BX52" s="3"/>
      <c r="BY52" s="3"/>
      <c r="CA52" s="3"/>
      <c r="CB52" s="3"/>
      <c r="CC52" s="3"/>
      <c r="CD52" s="3"/>
      <c r="CE52" s="3"/>
      <c r="CG52" s="3"/>
      <c r="CH52" s="3"/>
      <c r="CI52" s="3"/>
      <c r="CJ52" s="3"/>
      <c r="CL52" s="3"/>
      <c r="CM52" s="3"/>
      <c r="CN52" s="3"/>
      <c r="CO52" s="3"/>
      <c r="CQ52" s="3"/>
      <c r="CR52" s="3"/>
      <c r="CS52" s="3"/>
      <c r="CT52" s="3"/>
      <c r="CV52" s="3"/>
      <c r="CW52" s="3"/>
      <c r="CX52" s="3"/>
      <c r="CY52" s="3"/>
      <c r="CZ52" s="3"/>
      <c r="DB52" s="3"/>
      <c r="DC52" s="3"/>
      <c r="DD52" s="3"/>
      <c r="DE52" s="3"/>
      <c r="DF52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C1" workbookViewId="0">
      <selection activeCell="A13" sqref="A13"/>
    </sheetView>
  </sheetViews>
  <sheetFormatPr defaultColWidth="11" defaultRowHeight="15.75" x14ac:dyDescent="0.25"/>
  <sheetData>
    <row r="1" spans="1:6" x14ac:dyDescent="0.25">
      <c r="A1" t="s">
        <v>73</v>
      </c>
    </row>
    <row r="2" spans="1:6" x14ac:dyDescent="0.25">
      <c r="A2" s="1" t="s">
        <v>46</v>
      </c>
      <c r="B2" t="s">
        <v>74</v>
      </c>
      <c r="D2" t="s">
        <v>181</v>
      </c>
    </row>
    <row r="3" spans="1:6" x14ac:dyDescent="0.25">
      <c r="A3" s="1" t="s">
        <v>75</v>
      </c>
      <c r="B3" t="s">
        <v>76</v>
      </c>
      <c r="D3" t="s">
        <v>182</v>
      </c>
    </row>
    <row r="4" spans="1:6" x14ac:dyDescent="0.25">
      <c r="A4" s="1" t="s">
        <v>49</v>
      </c>
      <c r="B4" t="s">
        <v>78</v>
      </c>
      <c r="D4" t="s">
        <v>183</v>
      </c>
    </row>
    <row r="5" spans="1:6" x14ac:dyDescent="0.25">
      <c r="A5" s="1" t="s">
        <v>122</v>
      </c>
      <c r="B5" t="s">
        <v>180</v>
      </c>
      <c r="D5" t="s">
        <v>184</v>
      </c>
      <c r="F5" t="s">
        <v>185</v>
      </c>
    </row>
    <row r="6" spans="1:6" x14ac:dyDescent="0.25">
      <c r="A6" s="1" t="s">
        <v>77</v>
      </c>
      <c r="B6" t="s">
        <v>178</v>
      </c>
      <c r="D6" t="s">
        <v>186</v>
      </c>
    </row>
    <row r="7" spans="1:6" x14ac:dyDescent="0.25">
      <c r="A7" s="1" t="s">
        <v>123</v>
      </c>
      <c r="B7" t="s">
        <v>187</v>
      </c>
      <c r="D7" t="s">
        <v>188</v>
      </c>
    </row>
    <row r="8" spans="1:6" x14ac:dyDescent="0.25">
      <c r="A8" s="1" t="s">
        <v>124</v>
      </c>
      <c r="B8" t="s">
        <v>189</v>
      </c>
      <c r="D8" t="s">
        <v>190</v>
      </c>
    </row>
    <row r="9" spans="1:6" x14ac:dyDescent="0.25">
      <c r="A9" s="1" t="s">
        <v>85</v>
      </c>
      <c r="B9" t="s">
        <v>179</v>
      </c>
    </row>
    <row r="10" spans="1:6" x14ac:dyDescent="0.25">
      <c r="A10" s="1" t="s">
        <v>89</v>
      </c>
      <c r="B10" t="s">
        <v>90</v>
      </c>
      <c r="C10" t="s">
        <v>91</v>
      </c>
    </row>
    <row r="11" spans="1:6" x14ac:dyDescent="0.25">
      <c r="A11" t="s">
        <v>95</v>
      </c>
      <c r="B11" t="s">
        <v>99</v>
      </c>
    </row>
    <row r="12" spans="1:6" x14ac:dyDescent="0.25">
      <c r="A12" t="s">
        <v>217</v>
      </c>
      <c r="B12" t="s">
        <v>218</v>
      </c>
      <c r="D12" t="s">
        <v>219</v>
      </c>
    </row>
    <row r="13" spans="1:6" x14ac:dyDescent="0.25">
      <c r="A13" s="5" t="s">
        <v>212</v>
      </c>
      <c r="B13" t="s">
        <v>213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A7" sqref="A7"/>
    </sheetView>
  </sheetViews>
  <sheetFormatPr defaultColWidth="11" defaultRowHeight="15.75" x14ac:dyDescent="0.25"/>
  <sheetData>
    <row r="2" spans="1:3" x14ac:dyDescent="0.25">
      <c r="A2" s="4" t="s">
        <v>245</v>
      </c>
    </row>
    <row r="3" spans="1:3" x14ac:dyDescent="0.25">
      <c r="A3" s="29" t="s">
        <v>246</v>
      </c>
    </row>
    <row r="9" spans="1:3" ht="16.5" thickBot="1" x14ac:dyDescent="0.3">
      <c r="A9" s="6" t="s">
        <v>53</v>
      </c>
      <c r="C9" t="s">
        <v>173</v>
      </c>
    </row>
    <row r="10" spans="1:3" ht="17.25" thickTop="1" thickBot="1" x14ac:dyDescent="0.3">
      <c r="A10" s="6" t="s">
        <v>54</v>
      </c>
      <c r="C10" t="s">
        <v>174</v>
      </c>
    </row>
    <row r="11" spans="1:3" ht="17.25" thickTop="1" thickBot="1" x14ac:dyDescent="0.3">
      <c r="A11" s="6" t="s">
        <v>52</v>
      </c>
      <c r="C11" t="s">
        <v>175</v>
      </c>
    </row>
    <row r="12" spans="1:3" ht="17.25" thickTop="1" thickBot="1" x14ac:dyDescent="0.3">
      <c r="A12" s="6" t="s">
        <v>25</v>
      </c>
      <c r="C12" t="s">
        <v>176</v>
      </c>
    </row>
    <row r="13" spans="1:3" ht="17.25" thickTop="1" thickBot="1" x14ac:dyDescent="0.3">
      <c r="A13" s="6" t="s">
        <v>24</v>
      </c>
      <c r="C13" t="s">
        <v>177</v>
      </c>
    </row>
    <row r="14" spans="1:3" ht="16.5" thickTop="1" x14ac:dyDescent="0.25"/>
    <row r="16" spans="1:3" x14ac:dyDescent="0.25">
      <c r="A16" s="22" t="s">
        <v>121</v>
      </c>
    </row>
    <row r="17" spans="1:3" x14ac:dyDescent="0.25">
      <c r="A17" s="22" t="s">
        <v>230</v>
      </c>
      <c r="C17" t="s">
        <v>228</v>
      </c>
    </row>
    <row r="18" spans="1:3" x14ac:dyDescent="0.25">
      <c r="A18" s="22" t="s">
        <v>229</v>
      </c>
      <c r="C18" t="s">
        <v>231</v>
      </c>
    </row>
    <row r="19" spans="1:3" x14ac:dyDescent="0.25">
      <c r="A19" s="22" t="s">
        <v>232</v>
      </c>
      <c r="C19" t="s">
        <v>233</v>
      </c>
    </row>
    <row r="20" spans="1:3" x14ac:dyDescent="0.25">
      <c r="A20" s="22" t="s">
        <v>234</v>
      </c>
      <c r="C20" t="s">
        <v>235</v>
      </c>
    </row>
    <row r="21" spans="1:3" x14ac:dyDescent="0.25">
      <c r="A21" s="22" t="s">
        <v>236</v>
      </c>
      <c r="C21" t="s">
        <v>237</v>
      </c>
    </row>
    <row r="22" spans="1:3" x14ac:dyDescent="0.25">
      <c r="A22" s="22" t="s">
        <v>238</v>
      </c>
      <c r="C22" t="s">
        <v>239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C1" workbookViewId="0">
      <selection activeCell="P24" sqref="P24"/>
    </sheetView>
  </sheetViews>
  <sheetFormatPr defaultRowHeight="15.75" x14ac:dyDescent="0.25"/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x14ac:dyDescent="0.25">
      <c r="A2" s="1" t="s">
        <v>5</v>
      </c>
      <c r="B2" s="1" t="s">
        <v>6</v>
      </c>
      <c r="C2" s="1" t="s">
        <v>15</v>
      </c>
      <c r="D2" s="1">
        <v>1</v>
      </c>
      <c r="E2" s="1" t="s">
        <v>8</v>
      </c>
      <c r="F2" s="1" t="str">
        <f>CONCATENATE(B2,"-",C2,"-",D2,E2)</f>
        <v>PIPO-H-1L</v>
      </c>
      <c r="G2" s="1">
        <v>1058</v>
      </c>
      <c r="H2" s="1">
        <f>G2/100000 +37.48</f>
        <v>37.490579999999994</v>
      </c>
      <c r="I2" s="3">
        <v>3962</v>
      </c>
      <c r="J2" s="3">
        <f>I2/100000 +108.2</f>
        <v>108.23962</v>
      </c>
      <c r="K2" s="1">
        <v>109</v>
      </c>
      <c r="L2" s="1">
        <f>K2+2600</f>
        <v>2709</v>
      </c>
      <c r="O2" t="s">
        <v>313</v>
      </c>
      <c r="P2">
        <f>H26</f>
        <v>37.473182083333334</v>
      </c>
      <c r="Q2">
        <f>J26</f>
        <v>108.23548375</v>
      </c>
      <c r="R2">
        <f>L26</f>
        <v>2682.3333333333335</v>
      </c>
    </row>
    <row r="3" spans="1:18" x14ac:dyDescent="0.25">
      <c r="A3" s="1" t="s">
        <v>5</v>
      </c>
      <c r="B3" s="1" t="s">
        <v>6</v>
      </c>
      <c r="C3" s="1" t="s">
        <v>15</v>
      </c>
      <c r="D3" s="1">
        <v>1</v>
      </c>
      <c r="E3" s="1" t="s">
        <v>15</v>
      </c>
      <c r="F3" s="1" t="str">
        <f>CONCATENATE(B3,"-",C3,"-",D3,E3)</f>
        <v>PIPO-H-1H</v>
      </c>
      <c r="G3" s="1">
        <v>1069</v>
      </c>
      <c r="H3" s="1">
        <f>G3/100000 +37.48</f>
        <v>37.490689999999994</v>
      </c>
      <c r="I3" s="3">
        <v>3952</v>
      </c>
      <c r="J3" s="3">
        <f>I3/100000 +108.2</f>
        <v>108.23952</v>
      </c>
      <c r="K3" s="3">
        <v>105</v>
      </c>
      <c r="L3" s="1">
        <f>K3+2600</f>
        <v>2705</v>
      </c>
      <c r="O3" t="s">
        <v>315</v>
      </c>
      <c r="P3">
        <f>H70</f>
        <v>37.433797849999998</v>
      </c>
      <c r="Q3">
        <f>J70</f>
        <v>108.2803725</v>
      </c>
      <c r="R3">
        <f>L70</f>
        <v>2467.75</v>
      </c>
    </row>
    <row r="4" spans="1:18" x14ac:dyDescent="0.25">
      <c r="A4" s="1" t="s">
        <v>5</v>
      </c>
      <c r="B4" s="1" t="s">
        <v>6</v>
      </c>
      <c r="C4" s="1" t="s">
        <v>15</v>
      </c>
      <c r="D4" s="1">
        <v>2</v>
      </c>
      <c r="E4" s="1" t="s">
        <v>15</v>
      </c>
      <c r="F4" s="1" t="str">
        <f>CONCATENATE(B4,"-",C4,"-",D4,E4)</f>
        <v>PIPO-H-2H</v>
      </c>
      <c r="G4" s="1">
        <v>562</v>
      </c>
      <c r="H4" s="1">
        <f>G4/100000 +37.48</f>
        <v>37.485619999999997</v>
      </c>
      <c r="I4" s="3">
        <v>4797</v>
      </c>
      <c r="J4" s="3">
        <f>I4/100000 +108.2</f>
        <v>108.24797000000001</v>
      </c>
      <c r="K4" s="3">
        <v>79</v>
      </c>
      <c r="L4" s="1">
        <f>K4+2600</f>
        <v>2679</v>
      </c>
      <c r="O4" t="s">
        <v>314</v>
      </c>
      <c r="P4">
        <f>H48</f>
        <v>37.404389499999994</v>
      </c>
      <c r="Q4">
        <f>J48</f>
        <v>108.31714600000001</v>
      </c>
      <c r="R4">
        <f>L48</f>
        <v>2279.5500000000002</v>
      </c>
    </row>
    <row r="5" spans="1:18" x14ac:dyDescent="0.25">
      <c r="A5" s="1" t="s">
        <v>5</v>
      </c>
      <c r="B5" s="1" t="s">
        <v>6</v>
      </c>
      <c r="C5" s="1" t="s">
        <v>15</v>
      </c>
      <c r="D5" s="1">
        <v>2</v>
      </c>
      <c r="E5" s="1" t="s">
        <v>8</v>
      </c>
      <c r="F5" s="1" t="str">
        <f>CONCATENATE(B5,"-",C5,"-",D5,E5)</f>
        <v>PIPO-H-2L</v>
      </c>
      <c r="G5" s="1">
        <v>611</v>
      </c>
      <c r="H5" s="1">
        <f>G5/100000 +37.48</f>
        <v>37.486109999999996</v>
      </c>
      <c r="I5" s="3">
        <v>4815</v>
      </c>
      <c r="J5" s="3">
        <f>I5/100000 +108.2</f>
        <v>108.24815000000001</v>
      </c>
      <c r="K5" s="3">
        <v>79</v>
      </c>
      <c r="L5" s="1">
        <f>K5+2600</f>
        <v>2679</v>
      </c>
    </row>
    <row r="6" spans="1:18" x14ac:dyDescent="0.25">
      <c r="A6" s="1" t="s">
        <v>5</v>
      </c>
      <c r="B6" s="1" t="s">
        <v>6</v>
      </c>
      <c r="C6" s="1" t="s">
        <v>15</v>
      </c>
      <c r="D6" s="1">
        <v>3</v>
      </c>
      <c r="E6" s="1" t="s">
        <v>15</v>
      </c>
      <c r="F6" s="1" t="str">
        <f>CONCATENATE(B6,"-",C6,"-",D6,E6)</f>
        <v>PIPO-H-3H</v>
      </c>
      <c r="G6" s="1">
        <v>592</v>
      </c>
      <c r="H6" s="1">
        <f>G6/100000 +37.48</f>
        <v>37.48592</v>
      </c>
      <c r="I6" s="3">
        <v>5060</v>
      </c>
      <c r="J6" s="3">
        <f>I6/100000 +108.2</f>
        <v>108.25060000000001</v>
      </c>
      <c r="K6" s="3">
        <v>73</v>
      </c>
      <c r="L6" s="1">
        <f>K6+2600</f>
        <v>2673</v>
      </c>
    </row>
    <row r="7" spans="1:18" x14ac:dyDescent="0.25">
      <c r="A7" s="1" t="s">
        <v>5</v>
      </c>
      <c r="B7" s="1" t="s">
        <v>6</v>
      </c>
      <c r="C7" s="1" t="s">
        <v>15</v>
      </c>
      <c r="D7" s="1">
        <v>3</v>
      </c>
      <c r="E7" s="1" t="s">
        <v>8</v>
      </c>
      <c r="F7" s="1" t="str">
        <f>CONCATENATE(B7,"-",C7,"-",D7,E7)</f>
        <v>PIPO-H-3L</v>
      </c>
      <c r="G7" s="1">
        <v>549</v>
      </c>
      <c r="H7" s="1">
        <f>G7/100000 +37.48</f>
        <v>37.485489999999999</v>
      </c>
      <c r="I7" s="3">
        <v>5059</v>
      </c>
      <c r="J7" s="3">
        <f>I7/100000 +108.2</f>
        <v>108.25059</v>
      </c>
      <c r="K7" s="3">
        <v>72</v>
      </c>
      <c r="L7" s="1">
        <f>K7+2600</f>
        <v>2672</v>
      </c>
    </row>
    <row r="8" spans="1:18" x14ac:dyDescent="0.25">
      <c r="A8" s="1" t="s">
        <v>5</v>
      </c>
      <c r="B8" s="1" t="s">
        <v>6</v>
      </c>
      <c r="C8" s="1" t="s">
        <v>15</v>
      </c>
      <c r="D8" s="1">
        <v>4</v>
      </c>
      <c r="E8" s="1" t="s">
        <v>15</v>
      </c>
      <c r="F8" s="1" t="str">
        <f>CONCATENATE(B8,"-",C8,"-",D8,E8)</f>
        <v>PIPO-H-4H</v>
      </c>
      <c r="G8" s="1">
        <v>365</v>
      </c>
      <c r="H8" s="1">
        <f>G8/100000 +37.48</f>
        <v>37.483649999999997</v>
      </c>
      <c r="I8" s="3">
        <v>5220</v>
      </c>
      <c r="J8" s="3">
        <f>I8/100000 +108.2</f>
        <v>108.2522</v>
      </c>
      <c r="K8" s="3">
        <v>68</v>
      </c>
      <c r="L8" s="1">
        <f>K8+2600</f>
        <v>2668</v>
      </c>
    </row>
    <row r="9" spans="1:18" x14ac:dyDescent="0.25">
      <c r="A9" s="1" t="s">
        <v>5</v>
      </c>
      <c r="B9" s="1" t="s">
        <v>6</v>
      </c>
      <c r="C9" s="1" t="s">
        <v>15</v>
      </c>
      <c r="D9" s="1">
        <v>4</v>
      </c>
      <c r="E9" s="1" t="s">
        <v>8</v>
      </c>
      <c r="F9" s="1" t="str">
        <f>CONCATENATE(B9,"-",C9,"-",D9,E9)</f>
        <v>PIPO-H-4L</v>
      </c>
      <c r="G9" s="1">
        <v>371</v>
      </c>
      <c r="H9" s="1">
        <f>G9/100000 +37.48</f>
        <v>37.483709999999995</v>
      </c>
      <c r="I9" s="3">
        <v>5212</v>
      </c>
      <c r="J9" s="3">
        <f>I9/100000 +108.2</f>
        <v>108.25212000000001</v>
      </c>
      <c r="K9" s="3">
        <v>66</v>
      </c>
      <c r="L9" s="1">
        <f>K9+2600</f>
        <v>2666</v>
      </c>
    </row>
    <row r="10" spans="1:18" x14ac:dyDescent="0.25">
      <c r="A10" s="1" t="s">
        <v>5</v>
      </c>
      <c r="B10" s="1" t="s">
        <v>6</v>
      </c>
      <c r="C10" s="1" t="s">
        <v>15</v>
      </c>
      <c r="D10" s="1">
        <v>5</v>
      </c>
      <c r="E10" s="1" t="s">
        <v>15</v>
      </c>
      <c r="F10" s="1" t="str">
        <f>CONCATENATE(B10,"-",C10,"-",D10,E10)</f>
        <v>PIPO-H-5H</v>
      </c>
      <c r="G10" s="1">
        <v>877</v>
      </c>
      <c r="H10" s="1">
        <f>G10/100000 +37.46</f>
        <v>37.468769999999999</v>
      </c>
      <c r="I10" s="3">
        <v>702</v>
      </c>
      <c r="J10" s="3">
        <f>I10/100000 +108.22</f>
        <v>108.22702</v>
      </c>
      <c r="K10" s="3">
        <v>99</v>
      </c>
      <c r="L10" s="1">
        <f>K10+2600</f>
        <v>2699</v>
      </c>
    </row>
    <row r="11" spans="1:18" x14ac:dyDescent="0.25">
      <c r="A11" s="1" t="s">
        <v>5</v>
      </c>
      <c r="B11" s="1" t="s">
        <v>6</v>
      </c>
      <c r="C11" s="1" t="s">
        <v>15</v>
      </c>
      <c r="D11" s="1">
        <v>5</v>
      </c>
      <c r="E11" s="1" t="s">
        <v>8</v>
      </c>
      <c r="F11" s="1" t="str">
        <f>CONCATENATE(B11,"-",C11,"-",D11,E11)</f>
        <v>PIPO-H-5L</v>
      </c>
      <c r="G11" s="1">
        <v>886</v>
      </c>
      <c r="H11" s="1">
        <f>G11/100000 +37.46</f>
        <v>37.468859999999999</v>
      </c>
      <c r="I11" s="3">
        <v>683</v>
      </c>
      <c r="J11" s="3">
        <f>I11/100000 +108.22</f>
        <v>108.22682999999999</v>
      </c>
      <c r="K11" s="3">
        <v>92</v>
      </c>
      <c r="L11" s="1">
        <f>K11+2600</f>
        <v>2692</v>
      </c>
    </row>
    <row r="12" spans="1:18" x14ac:dyDescent="0.25">
      <c r="A12" s="1" t="s">
        <v>5</v>
      </c>
      <c r="B12" s="1" t="s">
        <v>6</v>
      </c>
      <c r="C12" s="1" t="s">
        <v>15</v>
      </c>
      <c r="D12" s="1">
        <v>6</v>
      </c>
      <c r="E12" s="1" t="s">
        <v>15</v>
      </c>
      <c r="F12" s="1" t="str">
        <f>CONCATENATE(B12,"-",C12,"-",D12,E12)</f>
        <v>PIPO-H-6H</v>
      </c>
      <c r="G12" s="1">
        <v>813</v>
      </c>
      <c r="H12" s="1">
        <f>G12/100000 +37.46</f>
        <v>37.468130000000002</v>
      </c>
      <c r="I12" s="3">
        <v>678</v>
      </c>
      <c r="J12" s="3">
        <f>I12/100000 +108.22</f>
        <v>108.22678000000001</v>
      </c>
      <c r="K12" s="3">
        <v>89</v>
      </c>
      <c r="L12" s="1">
        <f>K12+2600</f>
        <v>2689</v>
      </c>
    </row>
    <row r="13" spans="1:18" x14ac:dyDescent="0.25">
      <c r="A13" s="1" t="s">
        <v>5</v>
      </c>
      <c r="B13" s="1" t="s">
        <v>6</v>
      </c>
      <c r="C13" s="1" t="s">
        <v>15</v>
      </c>
      <c r="D13" s="1">
        <v>6</v>
      </c>
      <c r="E13" s="1" t="s">
        <v>8</v>
      </c>
      <c r="F13" s="1" t="str">
        <f>CONCATENATE(B13,"-",C13,"-",D13,E13)</f>
        <v>PIPO-H-6L</v>
      </c>
      <c r="G13" s="1">
        <v>830</v>
      </c>
      <c r="H13" s="1">
        <f>G13/100000 +37.46</f>
        <v>37.468299999999999</v>
      </c>
      <c r="I13" s="3">
        <v>658</v>
      </c>
      <c r="J13" s="3">
        <f>I13/100000 +108.22</f>
        <v>108.22658</v>
      </c>
      <c r="K13" s="3">
        <v>99</v>
      </c>
      <c r="L13" s="1">
        <f>K13+2600</f>
        <v>2699</v>
      </c>
    </row>
    <row r="14" spans="1:18" x14ac:dyDescent="0.25">
      <c r="A14" s="1" t="s">
        <v>5</v>
      </c>
      <c r="B14" s="1" t="s">
        <v>6</v>
      </c>
      <c r="C14" s="1" t="s">
        <v>15</v>
      </c>
      <c r="D14" s="1">
        <v>7</v>
      </c>
      <c r="E14" s="1" t="s">
        <v>15</v>
      </c>
      <c r="F14" s="1" t="str">
        <f>CONCATENATE(B14,"-",C14,"-",D14,E14)</f>
        <v>PIPO-H-7H</v>
      </c>
      <c r="G14" s="1">
        <v>772</v>
      </c>
      <c r="H14" s="1">
        <f>G14/100000 +37.46</f>
        <v>37.46772</v>
      </c>
      <c r="I14" s="3">
        <v>676</v>
      </c>
      <c r="J14" s="3">
        <f>I14/100000 +108.22</f>
        <v>108.22676</v>
      </c>
      <c r="K14" s="3">
        <v>81</v>
      </c>
      <c r="L14" s="1">
        <f>K14+2600</f>
        <v>2681</v>
      </c>
    </row>
    <row r="15" spans="1:18" x14ac:dyDescent="0.25">
      <c r="A15" s="1" t="s">
        <v>5</v>
      </c>
      <c r="B15" s="1" t="s">
        <v>6</v>
      </c>
      <c r="C15" s="1" t="s">
        <v>15</v>
      </c>
      <c r="D15" s="1">
        <v>7</v>
      </c>
      <c r="E15" s="1" t="s">
        <v>8</v>
      </c>
      <c r="F15" s="1" t="str">
        <f>CONCATENATE(B15,"-",C15,"-",D15,E15)</f>
        <v>PIPO-H-7L</v>
      </c>
      <c r="G15" s="1">
        <v>781</v>
      </c>
      <c r="H15" s="1">
        <f>G15/100000 +37.46</f>
        <v>37.46781</v>
      </c>
      <c r="I15" s="3">
        <v>659</v>
      </c>
      <c r="J15" s="3">
        <f>I15/100000 +108.22</f>
        <v>108.22659</v>
      </c>
      <c r="K15" s="3">
        <v>88</v>
      </c>
      <c r="L15" s="1">
        <f>K15+2600</f>
        <v>2688</v>
      </c>
    </row>
    <row r="16" spans="1:18" x14ac:dyDescent="0.25">
      <c r="A16" s="1" t="s">
        <v>5</v>
      </c>
      <c r="B16" s="1" t="s">
        <v>6</v>
      </c>
      <c r="C16" s="1" t="s">
        <v>15</v>
      </c>
      <c r="D16" s="1">
        <v>8</v>
      </c>
      <c r="E16" s="1" t="s">
        <v>15</v>
      </c>
      <c r="F16" s="1" t="str">
        <f>CONCATENATE(B16,"-",C16,"-",D16,E16)</f>
        <v>PIPO-H-8H</v>
      </c>
      <c r="G16" s="1">
        <v>493</v>
      </c>
      <c r="H16" s="1">
        <f>G16/100000 +37.46</f>
        <v>37.464930000000003</v>
      </c>
      <c r="I16" s="3">
        <v>893</v>
      </c>
      <c r="J16" s="3">
        <f>I16/100000 +108.22</f>
        <v>108.22893000000001</v>
      </c>
      <c r="K16" s="3">
        <v>88</v>
      </c>
      <c r="L16" s="1">
        <f>K16+2600</f>
        <v>2688</v>
      </c>
    </row>
    <row r="17" spans="1:12" x14ac:dyDescent="0.25">
      <c r="A17" s="1" t="s">
        <v>5</v>
      </c>
      <c r="B17" s="1" t="s">
        <v>6</v>
      </c>
      <c r="C17" s="1" t="s">
        <v>15</v>
      </c>
      <c r="D17" s="1">
        <v>8</v>
      </c>
      <c r="E17" s="1" t="s">
        <v>8</v>
      </c>
      <c r="F17" s="1" t="str">
        <f>CONCATENATE(B17,"-",C17,"-",D17,E17)</f>
        <v>PIPO-H-8L</v>
      </c>
      <c r="G17" s="1">
        <v>500</v>
      </c>
      <c r="H17" s="1">
        <f>G17/100000 +37.46</f>
        <v>37.465000000000003</v>
      </c>
      <c r="I17" s="3">
        <v>871</v>
      </c>
      <c r="J17" s="3">
        <f>I17/100000 +108.22</f>
        <v>108.22870999999999</v>
      </c>
      <c r="K17" s="3">
        <v>84</v>
      </c>
      <c r="L17" s="1">
        <f>K17+2600</f>
        <v>2684</v>
      </c>
    </row>
    <row r="18" spans="1:12" x14ac:dyDescent="0.25">
      <c r="A18" s="1" t="s">
        <v>5</v>
      </c>
      <c r="B18" s="1" t="s">
        <v>6</v>
      </c>
      <c r="C18" s="1" t="s">
        <v>15</v>
      </c>
      <c r="D18" s="1">
        <v>9</v>
      </c>
      <c r="E18" s="1" t="s">
        <v>15</v>
      </c>
      <c r="F18" s="1" t="str">
        <f>CONCATENATE(B18,"-",C18,"-",D18,E18)</f>
        <v>PIPO-H-9H</v>
      </c>
      <c r="G18" s="1">
        <v>433</v>
      </c>
      <c r="H18" s="1">
        <f>G18/100000 +37.46</f>
        <v>37.464330000000004</v>
      </c>
      <c r="I18" s="3">
        <v>867</v>
      </c>
      <c r="J18" s="3">
        <f>I18/100000 +108.22</f>
        <v>108.22866999999999</v>
      </c>
      <c r="K18" s="3">
        <v>78</v>
      </c>
      <c r="L18" s="1">
        <f>K18+2600</f>
        <v>2678</v>
      </c>
    </row>
    <row r="19" spans="1:12" x14ac:dyDescent="0.25">
      <c r="A19" s="1" t="s">
        <v>5</v>
      </c>
      <c r="B19" s="1" t="s">
        <v>6</v>
      </c>
      <c r="C19" s="1" t="s">
        <v>15</v>
      </c>
      <c r="D19" s="1">
        <v>9</v>
      </c>
      <c r="E19" s="1" t="s">
        <v>8</v>
      </c>
      <c r="F19" s="1" t="str">
        <f>CONCATENATE(B19,"-",C19,"-",D19,E19)</f>
        <v>PIPO-H-9L</v>
      </c>
      <c r="G19" s="1">
        <v>42</v>
      </c>
      <c r="H19" s="1">
        <f>G19/100000 +37.46</f>
        <v>37.460419999999999</v>
      </c>
      <c r="I19" s="3">
        <v>877</v>
      </c>
      <c r="J19" s="3">
        <f>I19/100000 +108.22</f>
        <v>108.22877</v>
      </c>
      <c r="K19" s="3">
        <v>79</v>
      </c>
      <c r="L19" s="1">
        <f>K19+2600</f>
        <v>2679</v>
      </c>
    </row>
    <row r="20" spans="1:12" x14ac:dyDescent="0.25">
      <c r="A20" s="1" t="s">
        <v>5</v>
      </c>
      <c r="B20" s="1" t="s">
        <v>6</v>
      </c>
      <c r="C20" s="1" t="s">
        <v>15</v>
      </c>
      <c r="D20" s="1">
        <v>10</v>
      </c>
      <c r="E20" s="1" t="s">
        <v>15</v>
      </c>
      <c r="F20" s="1" t="str">
        <f>CONCATENATE(B20,"-",C20,"-",D20,E20)</f>
        <v>PIPO-H-10H</v>
      </c>
      <c r="G20" s="1">
        <v>262</v>
      </c>
      <c r="H20" s="1">
        <f>G20/100000 +37.46</f>
        <v>37.462620000000001</v>
      </c>
      <c r="I20" s="3">
        <v>1158</v>
      </c>
      <c r="J20" s="3">
        <f>I20/100000 +108.22</f>
        <v>108.23157999999999</v>
      </c>
      <c r="K20" s="3">
        <v>69</v>
      </c>
      <c r="L20" s="1">
        <f>K20+2600</f>
        <v>2669</v>
      </c>
    </row>
    <row r="21" spans="1:12" x14ac:dyDescent="0.25">
      <c r="A21" s="1" t="s">
        <v>5</v>
      </c>
      <c r="B21" s="1" t="s">
        <v>6</v>
      </c>
      <c r="C21" s="1" t="s">
        <v>15</v>
      </c>
      <c r="D21" s="1">
        <v>10</v>
      </c>
      <c r="E21" s="1" t="s">
        <v>8</v>
      </c>
      <c r="F21" s="1" t="str">
        <f>CONCATENATE(B21,"-",C21,"-",D21,E21)</f>
        <v>PIPO-H-10L</v>
      </c>
      <c r="G21" s="1">
        <v>243</v>
      </c>
      <c r="H21" s="1">
        <f>G21/100000 +37.46</f>
        <v>37.462429999999998</v>
      </c>
      <c r="I21" s="3">
        <v>1191</v>
      </c>
      <c r="J21" s="3">
        <f>I21/100000 +108.22</f>
        <v>108.23191</v>
      </c>
      <c r="K21" s="3">
        <v>61</v>
      </c>
      <c r="L21" s="1">
        <f>K21+2600</f>
        <v>2661</v>
      </c>
    </row>
    <row r="22" spans="1:12" x14ac:dyDescent="0.25">
      <c r="A22" s="1" t="s">
        <v>5</v>
      </c>
      <c r="B22" s="1" t="s">
        <v>6</v>
      </c>
      <c r="C22" s="1" t="s">
        <v>15</v>
      </c>
      <c r="D22" s="1">
        <v>11</v>
      </c>
      <c r="E22" s="1" t="s">
        <v>15</v>
      </c>
      <c r="F22" s="1" t="str">
        <f>CONCATENATE(B22,"-",C22,"-",D22,E22)</f>
        <v>PIPO-H-11H</v>
      </c>
      <c r="G22" s="1">
        <v>879</v>
      </c>
      <c r="H22" s="3">
        <f>G22/100000 +37.45</f>
        <v>37.45879</v>
      </c>
      <c r="I22" s="3">
        <v>1503</v>
      </c>
      <c r="J22" s="3">
        <f>I22/100000 +108.22</f>
        <v>108.23502999999999</v>
      </c>
      <c r="K22" s="3">
        <v>46</v>
      </c>
      <c r="L22" s="1">
        <f>K22+2600</f>
        <v>2646</v>
      </c>
    </row>
    <row r="23" spans="1:12" x14ac:dyDescent="0.25">
      <c r="A23" s="1" t="s">
        <v>5</v>
      </c>
      <c r="B23" s="1" t="s">
        <v>6</v>
      </c>
      <c r="C23" s="1" t="s">
        <v>15</v>
      </c>
      <c r="D23" s="1">
        <v>11</v>
      </c>
      <c r="E23" s="1" t="s">
        <v>8</v>
      </c>
      <c r="F23" s="1" t="str">
        <f>CONCATENATE(B23,"-",C23,"-",D23,E23)</f>
        <v>PIPO-H-11L</v>
      </c>
      <c r="G23" s="1">
        <v>859</v>
      </c>
      <c r="H23" s="3">
        <f>G23/100000 +37.45</f>
        <v>37.458590000000001</v>
      </c>
      <c r="I23" s="3">
        <v>1398</v>
      </c>
      <c r="J23" s="3">
        <f>I23/100000 +108.22</f>
        <v>108.23398</v>
      </c>
      <c r="K23" s="3">
        <v>52</v>
      </c>
      <c r="L23" s="1">
        <f>K23+2600</f>
        <v>2652</v>
      </c>
    </row>
    <row r="24" spans="1:12" x14ac:dyDescent="0.25">
      <c r="A24" s="1" t="s">
        <v>5</v>
      </c>
      <c r="B24" s="1" t="s">
        <v>6</v>
      </c>
      <c r="C24" s="1" t="s">
        <v>15</v>
      </c>
      <c r="D24" s="1">
        <v>12</v>
      </c>
      <c r="E24" s="1" t="s">
        <v>15</v>
      </c>
      <c r="F24" s="1" t="str">
        <f>CONCATENATE(B24,"-",C24,"-",D24,E24)</f>
        <v>PIPO-H-12H</v>
      </c>
      <c r="G24" s="1">
        <v>892</v>
      </c>
      <c r="H24" s="3">
        <f>G24/100000 +37.47</f>
        <v>37.478920000000002</v>
      </c>
      <c r="I24" s="3">
        <v>1125</v>
      </c>
      <c r="J24" s="3">
        <f>I24/100000 +108.22</f>
        <v>108.23125</v>
      </c>
      <c r="K24" s="3">
        <v>111</v>
      </c>
      <c r="L24" s="1">
        <f>K24+2600</f>
        <v>2711</v>
      </c>
    </row>
    <row r="25" spans="1:12" x14ac:dyDescent="0.25">
      <c r="A25" s="1" t="s">
        <v>5</v>
      </c>
      <c r="B25" s="1" t="s">
        <v>6</v>
      </c>
      <c r="C25" s="1" t="s">
        <v>15</v>
      </c>
      <c r="D25" s="1">
        <v>12</v>
      </c>
      <c r="E25" s="1" t="s">
        <v>8</v>
      </c>
      <c r="F25" s="1" t="str">
        <f>CONCATENATE(B25,"-",C25,"-",D25,E25)</f>
        <v>PIPO-H-12L</v>
      </c>
      <c r="G25" s="1">
        <v>898</v>
      </c>
      <c r="H25" s="3">
        <f>G25/100000 +37.47</f>
        <v>37.47898</v>
      </c>
      <c r="I25" s="3">
        <v>1145</v>
      </c>
      <c r="J25" s="3">
        <f>I25/100000 +108.22</f>
        <v>108.23145</v>
      </c>
      <c r="K25" s="3">
        <v>109</v>
      </c>
      <c r="L25" s="1">
        <f>K25+2600</f>
        <v>2709</v>
      </c>
    </row>
    <row r="26" spans="1:12" x14ac:dyDescent="0.25">
      <c r="A26" s="1"/>
      <c r="B26" s="1"/>
      <c r="C26" s="1"/>
      <c r="D26" s="1"/>
      <c r="E26" s="1"/>
      <c r="F26" s="1"/>
      <c r="G26" s="56" t="s">
        <v>310</v>
      </c>
      <c r="H26" s="22">
        <f>AVERAGE(H2:H25)</f>
        <v>37.473182083333334</v>
      </c>
      <c r="I26" s="22" t="s">
        <v>311</v>
      </c>
      <c r="J26" s="22">
        <f>AVERAGE(J2:J25)</f>
        <v>108.23548375</v>
      </c>
      <c r="K26" s="22" t="s">
        <v>312</v>
      </c>
      <c r="L26" s="22">
        <f>AVERAGE(L2:L25)</f>
        <v>2682.3333333333335</v>
      </c>
    </row>
    <row r="27" spans="1:12" x14ac:dyDescent="0.25">
      <c r="A27" s="1"/>
      <c r="B27" s="1"/>
      <c r="C27" s="1"/>
      <c r="D27" s="1"/>
      <c r="E27" s="1"/>
      <c r="F27" s="1"/>
      <c r="G27" s="1"/>
      <c r="H27" s="3"/>
      <c r="I27" s="3"/>
      <c r="J27" s="3"/>
      <c r="K27" s="3"/>
      <c r="L27" s="1"/>
    </row>
    <row r="28" spans="1:12" x14ac:dyDescent="0.25">
      <c r="A28" s="1" t="s">
        <v>5</v>
      </c>
      <c r="B28" s="1" t="s">
        <v>6</v>
      </c>
      <c r="C28" s="1" t="s">
        <v>8</v>
      </c>
      <c r="D28" s="1">
        <v>1</v>
      </c>
      <c r="E28" s="1" t="s">
        <v>15</v>
      </c>
      <c r="F28" s="1" t="s">
        <v>282</v>
      </c>
      <c r="G28" s="1"/>
      <c r="H28" s="1">
        <v>37.41583</v>
      </c>
      <c r="I28" s="1"/>
      <c r="J28" s="1">
        <v>108.33578</v>
      </c>
      <c r="K28" s="1"/>
      <c r="L28" s="28">
        <v>2292</v>
      </c>
    </row>
    <row r="29" spans="1:12" x14ac:dyDescent="0.25">
      <c r="A29" s="1" t="s">
        <v>5</v>
      </c>
      <c r="B29" s="1" t="s">
        <v>6</v>
      </c>
      <c r="C29" s="1" t="s">
        <v>8</v>
      </c>
      <c r="D29" s="1">
        <v>1</v>
      </c>
      <c r="E29" s="1" t="s">
        <v>8</v>
      </c>
      <c r="F29" s="1" t="s">
        <v>284</v>
      </c>
      <c r="G29" s="1">
        <v>592</v>
      </c>
      <c r="H29" s="1">
        <f>G29/100000 +37.41</f>
        <v>37.41592</v>
      </c>
      <c r="I29" s="1">
        <v>3591</v>
      </c>
      <c r="J29" s="3">
        <f>I29/100000 +108.3</f>
        <v>108.33591</v>
      </c>
      <c r="K29" s="1"/>
      <c r="L29" s="1">
        <v>2294</v>
      </c>
    </row>
    <row r="30" spans="1:12" x14ac:dyDescent="0.25">
      <c r="A30" s="1" t="s">
        <v>5</v>
      </c>
      <c r="B30" s="1" t="s">
        <v>6</v>
      </c>
      <c r="C30" s="1" t="s">
        <v>8</v>
      </c>
      <c r="D30" s="1">
        <v>2</v>
      </c>
      <c r="E30" s="1" t="s">
        <v>15</v>
      </c>
      <c r="F30" s="1" t="s">
        <v>286</v>
      </c>
      <c r="G30" s="1">
        <v>694</v>
      </c>
      <c r="H30" s="1">
        <f>G30/100000 +37.41</f>
        <v>37.416939999999997</v>
      </c>
      <c r="I30" s="1">
        <v>3577</v>
      </c>
      <c r="J30" s="3">
        <f>I30/100000 +108.3</f>
        <v>108.33577</v>
      </c>
      <c r="K30" s="1"/>
      <c r="L30" s="1">
        <v>2308</v>
      </c>
    </row>
    <row r="31" spans="1:12" x14ac:dyDescent="0.25">
      <c r="A31" s="1" t="s">
        <v>5</v>
      </c>
      <c r="B31" s="1" t="s">
        <v>6</v>
      </c>
      <c r="C31" s="1" t="s">
        <v>8</v>
      </c>
      <c r="D31" s="1">
        <v>2</v>
      </c>
      <c r="E31" s="1" t="s">
        <v>8</v>
      </c>
      <c r="F31" s="1" t="s">
        <v>287</v>
      </c>
      <c r="G31" s="1">
        <v>686</v>
      </c>
      <c r="H31" s="1">
        <f>G31/100000 +37.41</f>
        <v>37.41686</v>
      </c>
      <c r="I31" s="1">
        <v>580</v>
      </c>
      <c r="J31" s="3">
        <f>I31/100000 +108.3</f>
        <v>108.30579999999999</v>
      </c>
      <c r="K31" s="1"/>
      <c r="L31" s="3">
        <v>2302</v>
      </c>
    </row>
    <row r="32" spans="1:12" x14ac:dyDescent="0.25">
      <c r="A32" s="1" t="s">
        <v>5</v>
      </c>
      <c r="B32" s="1" t="s">
        <v>6</v>
      </c>
      <c r="C32" s="1" t="s">
        <v>8</v>
      </c>
      <c r="D32" s="1">
        <v>3</v>
      </c>
      <c r="E32" s="1" t="s">
        <v>15</v>
      </c>
      <c r="F32" s="1" t="s">
        <v>288</v>
      </c>
      <c r="G32" s="1">
        <v>505</v>
      </c>
      <c r="H32" s="1">
        <f>G32/100000 +37.41</f>
        <v>37.415049999999994</v>
      </c>
      <c r="I32" s="3">
        <v>3302</v>
      </c>
      <c r="J32" s="3">
        <f>I32/100000 +108.3</f>
        <v>108.33301999999999</v>
      </c>
      <c r="K32" s="1"/>
      <c r="L32" s="28">
        <v>2298</v>
      </c>
    </row>
    <row r="33" spans="1:12" x14ac:dyDescent="0.25">
      <c r="A33" s="1" t="s">
        <v>5</v>
      </c>
      <c r="B33" s="1" t="s">
        <v>6</v>
      </c>
      <c r="C33" s="1" t="s">
        <v>8</v>
      </c>
      <c r="D33" s="1">
        <v>3</v>
      </c>
      <c r="E33" s="1" t="s">
        <v>8</v>
      </c>
      <c r="F33" s="1" t="s">
        <v>289</v>
      </c>
      <c r="G33" s="1">
        <v>505</v>
      </c>
      <c r="H33" s="1">
        <f>G33/100000 +37.41</f>
        <v>37.415049999999994</v>
      </c>
      <c r="I33" s="3">
        <v>3302</v>
      </c>
      <c r="J33" s="3">
        <f>I33/100000 +108.3</f>
        <v>108.33301999999999</v>
      </c>
      <c r="K33" s="1"/>
      <c r="L33" s="28">
        <v>2304</v>
      </c>
    </row>
    <row r="34" spans="1:12" x14ac:dyDescent="0.25">
      <c r="A34" s="1" t="s">
        <v>5</v>
      </c>
      <c r="B34" s="1" t="s">
        <v>6</v>
      </c>
      <c r="C34" s="1" t="s">
        <v>8</v>
      </c>
      <c r="D34" s="1">
        <v>4</v>
      </c>
      <c r="E34" s="1" t="s">
        <v>15</v>
      </c>
      <c r="F34" s="1" t="s">
        <v>290</v>
      </c>
      <c r="G34" s="1">
        <v>517</v>
      </c>
      <c r="H34" s="1">
        <f>G34/100000 +37.41</f>
        <v>37.415169999999996</v>
      </c>
      <c r="I34" s="3">
        <v>3176</v>
      </c>
      <c r="J34" s="3">
        <f>I34/100000 +108.3</f>
        <v>108.33176</v>
      </c>
      <c r="K34" s="1"/>
      <c r="L34" s="28">
        <v>2298</v>
      </c>
    </row>
    <row r="35" spans="1:12" x14ac:dyDescent="0.25">
      <c r="A35" s="1" t="s">
        <v>5</v>
      </c>
      <c r="B35" s="1" t="s">
        <v>6</v>
      </c>
      <c r="C35" s="1" t="s">
        <v>8</v>
      </c>
      <c r="D35" s="1">
        <v>4</v>
      </c>
      <c r="E35" s="1" t="s">
        <v>8</v>
      </c>
      <c r="F35" s="1" t="s">
        <v>291</v>
      </c>
      <c r="G35" s="1">
        <v>553</v>
      </c>
      <c r="H35" s="1">
        <f>G35/100000 +37.41</f>
        <v>37.415529999999997</v>
      </c>
      <c r="I35" s="3">
        <v>3155</v>
      </c>
      <c r="J35" s="3">
        <f>I35/100000 +108.3</f>
        <v>108.33154999999999</v>
      </c>
      <c r="K35" s="1"/>
      <c r="L35" s="1">
        <v>2307</v>
      </c>
    </row>
    <row r="36" spans="1:12" x14ac:dyDescent="0.25">
      <c r="A36" s="1" t="s">
        <v>5</v>
      </c>
      <c r="B36" s="1" t="s">
        <v>6</v>
      </c>
      <c r="C36" s="1" t="s">
        <v>8</v>
      </c>
      <c r="D36" s="1">
        <v>5</v>
      </c>
      <c r="E36" s="1" t="s">
        <v>15</v>
      </c>
      <c r="F36" s="1" t="s">
        <v>292</v>
      </c>
      <c r="G36" s="1">
        <v>538</v>
      </c>
      <c r="H36" s="1">
        <f>G36/100000 +37.41</f>
        <v>37.415379999999999</v>
      </c>
      <c r="I36" s="3">
        <v>1711</v>
      </c>
      <c r="J36" s="3">
        <f>I36/100000 +108.3</f>
        <v>108.31711</v>
      </c>
      <c r="K36" s="1"/>
      <c r="L36" s="28">
        <v>2336</v>
      </c>
    </row>
    <row r="37" spans="1:12" x14ac:dyDescent="0.25">
      <c r="A37" s="1" t="s">
        <v>5</v>
      </c>
      <c r="B37" s="1" t="s">
        <v>6</v>
      </c>
      <c r="C37" s="1" t="s">
        <v>8</v>
      </c>
      <c r="D37" s="1">
        <v>5</v>
      </c>
      <c r="E37" s="1" t="s">
        <v>8</v>
      </c>
      <c r="F37" s="1" t="s">
        <v>293</v>
      </c>
      <c r="G37" s="1">
        <v>556</v>
      </c>
      <c r="H37" s="1">
        <f>G37/100000 +37.41</f>
        <v>37.415559999999999</v>
      </c>
      <c r="I37" s="3">
        <v>1698</v>
      </c>
      <c r="J37" s="3">
        <f>I37/100000 +108.3</f>
        <v>108.31698</v>
      </c>
      <c r="K37" s="1"/>
      <c r="L37" s="1">
        <v>2336</v>
      </c>
    </row>
    <row r="38" spans="1:12" x14ac:dyDescent="0.25">
      <c r="A38" s="1" t="s">
        <v>5</v>
      </c>
      <c r="B38" s="1" t="s">
        <v>6</v>
      </c>
      <c r="C38" s="1" t="s">
        <v>8</v>
      </c>
      <c r="D38" s="1">
        <v>6</v>
      </c>
      <c r="E38" s="1" t="s">
        <v>15</v>
      </c>
      <c r="F38" s="1" t="s">
        <v>295</v>
      </c>
      <c r="G38" s="1">
        <v>441</v>
      </c>
      <c r="H38" s="1">
        <f>G38/100000 +37.39</f>
        <v>37.394410000000001</v>
      </c>
      <c r="I38" s="3">
        <v>241</v>
      </c>
      <c r="J38" s="3">
        <f>I38/100000 +108.3</f>
        <v>108.30240999999999</v>
      </c>
      <c r="K38" s="1"/>
      <c r="L38" s="1">
        <v>2264</v>
      </c>
    </row>
    <row r="39" spans="1:12" x14ac:dyDescent="0.25">
      <c r="A39" s="1" t="s">
        <v>5</v>
      </c>
      <c r="B39" s="1" t="s">
        <v>6</v>
      </c>
      <c r="C39" s="1" t="s">
        <v>8</v>
      </c>
      <c r="D39" s="1">
        <v>6</v>
      </c>
      <c r="E39" s="1" t="s">
        <v>8</v>
      </c>
      <c r="F39" s="1" t="s">
        <v>296</v>
      </c>
      <c r="G39" s="1">
        <v>445</v>
      </c>
      <c r="H39" s="1">
        <f>G39/100000 +37.39</f>
        <v>37.394449999999999</v>
      </c>
      <c r="I39" s="3">
        <v>246</v>
      </c>
      <c r="J39" s="3">
        <f>I39/100000 +108.3</f>
        <v>108.30246</v>
      </c>
      <c r="K39" s="1"/>
      <c r="L39" s="1">
        <v>2256</v>
      </c>
    </row>
    <row r="40" spans="1:12" x14ac:dyDescent="0.25">
      <c r="A40" s="1" t="s">
        <v>5</v>
      </c>
      <c r="B40" s="1" t="s">
        <v>6</v>
      </c>
      <c r="C40" s="1" t="s">
        <v>8</v>
      </c>
      <c r="D40" s="1">
        <v>7</v>
      </c>
      <c r="E40" s="1" t="s">
        <v>15</v>
      </c>
      <c r="F40" s="1" t="s">
        <v>297</v>
      </c>
      <c r="G40" s="1">
        <v>498</v>
      </c>
      <c r="H40" s="1">
        <f>G40/100000 +37.39</f>
        <v>37.394980000000004</v>
      </c>
      <c r="I40" s="3">
        <v>220</v>
      </c>
      <c r="J40" s="3">
        <f>I40/100000 +108.3</f>
        <v>108.3022</v>
      </c>
      <c r="K40" s="1"/>
      <c r="L40" s="1">
        <v>2266</v>
      </c>
    </row>
    <row r="41" spans="1:12" x14ac:dyDescent="0.25">
      <c r="A41" s="1" t="s">
        <v>5</v>
      </c>
      <c r="B41" s="1" t="s">
        <v>6</v>
      </c>
      <c r="C41" s="1" t="s">
        <v>8</v>
      </c>
      <c r="D41" s="1">
        <v>7</v>
      </c>
      <c r="E41" s="1" t="s">
        <v>8</v>
      </c>
      <c r="F41" s="1" t="str">
        <f>CONCATENATE(B41,"-",C41,"-",D41,E41)</f>
        <v>PIPO-L-7L</v>
      </c>
      <c r="G41" s="1">
        <v>492</v>
      </c>
      <c r="H41" s="1">
        <f>G41/100000 +37.39</f>
        <v>37.394919999999999</v>
      </c>
      <c r="I41" s="3">
        <v>246</v>
      </c>
      <c r="J41" s="3">
        <f>I41/100000 +108.3</f>
        <v>108.30246</v>
      </c>
      <c r="K41" s="1"/>
      <c r="L41" s="1">
        <v>2259</v>
      </c>
    </row>
    <row r="42" spans="1:12" x14ac:dyDescent="0.25">
      <c r="A42" s="1" t="s">
        <v>5</v>
      </c>
      <c r="B42" s="1" t="s">
        <v>6</v>
      </c>
      <c r="C42" s="1" t="s">
        <v>8</v>
      </c>
      <c r="D42" s="1">
        <v>8</v>
      </c>
      <c r="E42" s="1" t="s">
        <v>15</v>
      </c>
      <c r="F42" s="1" t="str">
        <f>CONCATENATE(B42,"-",C42,"-",D42,E42)</f>
        <v>PIPO-L-8H</v>
      </c>
      <c r="G42" s="1">
        <v>215</v>
      </c>
      <c r="H42" s="1">
        <f>G42/100000 +37.39</f>
        <v>37.392150000000001</v>
      </c>
      <c r="I42" s="3">
        <v>974</v>
      </c>
      <c r="J42" s="3">
        <f>I42/100000 +108.3</f>
        <v>108.30973999999999</v>
      </c>
      <c r="K42" s="1"/>
      <c r="L42" s="1">
        <v>2246</v>
      </c>
    </row>
    <row r="43" spans="1:12" x14ac:dyDescent="0.25">
      <c r="A43" s="1" t="s">
        <v>5</v>
      </c>
      <c r="B43" s="1" t="s">
        <v>6</v>
      </c>
      <c r="C43" s="1" t="s">
        <v>8</v>
      </c>
      <c r="D43" s="1">
        <v>8</v>
      </c>
      <c r="E43" s="1" t="s">
        <v>8</v>
      </c>
      <c r="F43" s="1" t="str">
        <f>CONCATENATE(B43,"-",C43,"-",D43,E43)</f>
        <v>PIPO-L-8L</v>
      </c>
      <c r="G43" s="1">
        <v>240</v>
      </c>
      <c r="H43" s="1">
        <f>G43/100000 +37.39</f>
        <v>37.392400000000002</v>
      </c>
      <c r="I43" s="3">
        <v>983</v>
      </c>
      <c r="J43" s="3">
        <f>I43/100000 +108.3</f>
        <v>108.30982999999999</v>
      </c>
      <c r="K43" s="1"/>
      <c r="L43" s="1">
        <v>2240</v>
      </c>
    </row>
    <row r="44" spans="1:12" x14ac:dyDescent="0.25">
      <c r="A44" s="1" t="s">
        <v>5</v>
      </c>
      <c r="B44" s="1" t="s">
        <v>6</v>
      </c>
      <c r="C44" s="1" t="s">
        <v>8</v>
      </c>
      <c r="D44" s="1">
        <v>9</v>
      </c>
      <c r="E44" s="1" t="s">
        <v>15</v>
      </c>
      <c r="F44" s="1" t="str">
        <f>CONCATENATE(B44,"-",C44,"-",D44,E44)</f>
        <v>PIPO-L-9H</v>
      </c>
      <c r="G44" s="1">
        <v>235</v>
      </c>
      <c r="H44" s="1">
        <f>G44/100000 +37.39</f>
        <v>37.39235</v>
      </c>
      <c r="I44" s="3">
        <v>912</v>
      </c>
      <c r="J44" s="3">
        <f>I44/100000 +108.3</f>
        <v>108.30911999999999</v>
      </c>
      <c r="K44" s="1"/>
      <c r="L44" s="1">
        <v>2250</v>
      </c>
    </row>
    <row r="45" spans="1:12" x14ac:dyDescent="0.25">
      <c r="A45" s="1" t="s">
        <v>5</v>
      </c>
      <c r="B45" s="1" t="s">
        <v>6</v>
      </c>
      <c r="C45" s="1" t="s">
        <v>8</v>
      </c>
      <c r="D45" s="1">
        <v>9</v>
      </c>
      <c r="E45" s="1" t="s">
        <v>8</v>
      </c>
      <c r="F45" s="1" t="str">
        <f>CONCATENATE(B45,"-",C45,"-",D45,E45)</f>
        <v>PIPO-L-9L</v>
      </c>
      <c r="G45" s="1">
        <v>223</v>
      </c>
      <c r="H45" s="1">
        <f>G45/100000 +37.39</f>
        <v>37.392229999999998</v>
      </c>
      <c r="I45" s="3">
        <v>914</v>
      </c>
      <c r="J45" s="3">
        <f>I45/100000 +108.3</f>
        <v>108.30914</v>
      </c>
      <c r="K45" s="1"/>
      <c r="L45" s="1">
        <v>2249</v>
      </c>
    </row>
    <row r="46" spans="1:12" x14ac:dyDescent="0.25">
      <c r="A46" s="1" t="s">
        <v>5</v>
      </c>
      <c r="B46" s="1" t="s">
        <v>6</v>
      </c>
      <c r="C46" s="1" t="s">
        <v>8</v>
      </c>
      <c r="D46" s="1">
        <v>10</v>
      </c>
      <c r="E46" s="1" t="s">
        <v>15</v>
      </c>
      <c r="F46" s="1" t="str">
        <f>CONCATENATE(B46,"-",C46,"-",D46,E46)</f>
        <v>PIPO-L-10H</v>
      </c>
      <c r="G46" s="1">
        <v>123</v>
      </c>
      <c r="H46" s="1">
        <f>G46/100000 +37.39</f>
        <v>37.39123</v>
      </c>
      <c r="I46" s="3">
        <v>937</v>
      </c>
      <c r="J46" s="3">
        <f>I46/100000 +108.3</f>
        <v>108.30937</v>
      </c>
      <c r="K46" s="1"/>
      <c r="L46" s="1">
        <v>2241</v>
      </c>
    </row>
    <row r="47" spans="1:12" x14ac:dyDescent="0.25">
      <c r="A47" s="1" t="s">
        <v>5</v>
      </c>
      <c r="B47" s="1" t="s">
        <v>6</v>
      </c>
      <c r="C47" s="1" t="s">
        <v>8</v>
      </c>
      <c r="D47" s="1">
        <v>10</v>
      </c>
      <c r="E47" s="1" t="s">
        <v>8</v>
      </c>
      <c r="F47" s="1" t="str">
        <f>CONCATENATE(B47,"-",C47,"-",D47,E47)</f>
        <v>PIPO-L-10L</v>
      </c>
      <c r="G47" s="1">
        <v>138</v>
      </c>
      <c r="H47" s="1">
        <f>G47/100000 +37.39</f>
        <v>37.391379999999998</v>
      </c>
      <c r="I47" s="3">
        <v>949</v>
      </c>
      <c r="J47" s="3">
        <f>I47/100000 +108.3</f>
        <v>108.30949</v>
      </c>
      <c r="K47" s="1"/>
      <c r="L47" s="1">
        <v>2245</v>
      </c>
    </row>
    <row r="48" spans="1:12" x14ac:dyDescent="0.25">
      <c r="A48" s="1"/>
      <c r="B48" s="1"/>
      <c r="C48" s="1"/>
      <c r="D48" s="1"/>
      <c r="E48" s="1"/>
      <c r="F48" s="1"/>
      <c r="G48" s="1" t="s">
        <v>310</v>
      </c>
      <c r="H48" s="22">
        <f>AVERAGE(H28:H47)</f>
        <v>37.404389499999994</v>
      </c>
      <c r="I48" s="3" t="s">
        <v>311</v>
      </c>
      <c r="J48" s="22">
        <f>AVERAGE(J28:J47)</f>
        <v>108.31714600000001</v>
      </c>
      <c r="K48" s="1" t="s">
        <v>312</v>
      </c>
      <c r="L48" s="22">
        <f>AVERAGE(L28:L47)</f>
        <v>2279.5500000000002</v>
      </c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3"/>
      <c r="J49" s="3"/>
      <c r="K49" s="1"/>
      <c r="L49" s="1"/>
    </row>
    <row r="50" spans="1:12" x14ac:dyDescent="0.25">
      <c r="A50" s="1" t="s">
        <v>5</v>
      </c>
      <c r="B50" s="1" t="s">
        <v>6</v>
      </c>
      <c r="C50" s="1" t="s">
        <v>7</v>
      </c>
      <c r="D50" s="1">
        <v>1</v>
      </c>
      <c r="E50" s="1" t="s">
        <v>8</v>
      </c>
      <c r="F50" s="1" t="str">
        <f>CONCATENATE(B50,"-",C50,"-",D50,E50)</f>
        <v>PIPO-M-1L</v>
      </c>
      <c r="G50" s="1"/>
      <c r="H50" s="1">
        <v>37.440019999999997</v>
      </c>
      <c r="I50" s="1">
        <v>715</v>
      </c>
      <c r="J50" s="1">
        <f>I50/100000 +108.27</f>
        <v>108.27714999999999</v>
      </c>
      <c r="K50" s="1"/>
      <c r="L50" s="1">
        <v>2484</v>
      </c>
    </row>
    <row r="51" spans="1:12" x14ac:dyDescent="0.25">
      <c r="A51" s="1" t="s">
        <v>5</v>
      </c>
      <c r="B51" s="1" t="s">
        <v>6</v>
      </c>
      <c r="C51" s="1" t="s">
        <v>7</v>
      </c>
      <c r="D51" s="1">
        <v>1</v>
      </c>
      <c r="E51" s="1" t="s">
        <v>15</v>
      </c>
      <c r="F51" s="1" t="str">
        <f>CONCATENATE(B51,"-",C51,"-",D51,E51)</f>
        <v>PIPO-M-1H</v>
      </c>
      <c r="G51" s="1"/>
      <c r="H51" s="1">
        <v>37.44</v>
      </c>
      <c r="I51" s="1">
        <v>736</v>
      </c>
      <c r="J51" s="1">
        <f>I51/100000 +108.27</f>
        <v>108.27736</v>
      </c>
      <c r="K51" s="1"/>
      <c r="L51" s="1">
        <v>2483</v>
      </c>
    </row>
    <row r="52" spans="1:12" x14ac:dyDescent="0.25">
      <c r="A52" s="1" t="s">
        <v>5</v>
      </c>
      <c r="B52" s="1" t="s">
        <v>6</v>
      </c>
      <c r="C52" s="1" t="s">
        <v>7</v>
      </c>
      <c r="D52" s="1">
        <v>2</v>
      </c>
      <c r="E52" s="1" t="s">
        <v>8</v>
      </c>
      <c r="F52" s="1" t="str">
        <f>CONCATENATE(B52,"-",C52,"-",D52,E52)</f>
        <v>PIPO-M-2L</v>
      </c>
      <c r="G52" s="1"/>
      <c r="H52" s="1">
        <v>37.439430000000002</v>
      </c>
      <c r="I52" s="1">
        <v>662</v>
      </c>
      <c r="J52" s="1">
        <f>I52/100000 +108.27</f>
        <v>108.27661999999999</v>
      </c>
      <c r="K52" s="1"/>
      <c r="L52" s="1">
        <v>2485</v>
      </c>
    </row>
    <row r="53" spans="1:12" x14ac:dyDescent="0.25">
      <c r="A53" s="1" t="s">
        <v>5</v>
      </c>
      <c r="B53" s="1" t="s">
        <v>6</v>
      </c>
      <c r="C53" s="1" t="s">
        <v>7</v>
      </c>
      <c r="D53" s="1">
        <v>2</v>
      </c>
      <c r="E53" s="1" t="s">
        <v>15</v>
      </c>
      <c r="F53" s="1" t="str">
        <f>CONCATENATE(B53,"-",C53,"-",D53,E53)</f>
        <v>PIPO-M-2H</v>
      </c>
      <c r="G53" s="1"/>
      <c r="H53" s="1">
        <v>37.439067000000001</v>
      </c>
      <c r="I53" s="1">
        <v>669</v>
      </c>
      <c r="J53" s="1">
        <f>I53/100000 +108.27</f>
        <v>108.27669</v>
      </c>
      <c r="K53" s="1"/>
      <c r="L53" s="1">
        <v>2495</v>
      </c>
    </row>
    <row r="54" spans="1:12" x14ac:dyDescent="0.25">
      <c r="A54" s="1" t="s">
        <v>5</v>
      </c>
      <c r="B54" s="1" t="s">
        <v>6</v>
      </c>
      <c r="C54" s="1" t="s">
        <v>7</v>
      </c>
      <c r="D54" s="1">
        <v>3</v>
      </c>
      <c r="E54" s="1" t="s">
        <v>15</v>
      </c>
      <c r="F54" s="1" t="str">
        <f>CONCATENATE(B54,"-",C54,"-",D54,E54)</f>
        <v>PIPO-M-3H</v>
      </c>
      <c r="G54" s="1"/>
      <c r="H54" s="1">
        <v>37.440080000000002</v>
      </c>
      <c r="I54" s="1">
        <v>596</v>
      </c>
      <c r="J54" s="1">
        <f>I54/100000 +108.27</f>
        <v>108.27596</v>
      </c>
      <c r="K54" s="1"/>
      <c r="L54" s="1">
        <v>2497</v>
      </c>
    </row>
    <row r="55" spans="1:12" x14ac:dyDescent="0.25">
      <c r="A55" s="1" t="s">
        <v>5</v>
      </c>
      <c r="B55" s="1" t="s">
        <v>6</v>
      </c>
      <c r="C55" s="1" t="s">
        <v>7</v>
      </c>
      <c r="D55" s="1">
        <v>3</v>
      </c>
      <c r="E55" s="1" t="s">
        <v>8</v>
      </c>
      <c r="F55" s="1" t="str">
        <f>CONCATENATE(B55,"-",C55,"-",D55,E55)</f>
        <v>PIPO-M-3L</v>
      </c>
      <c r="G55" s="1"/>
      <c r="H55" s="1">
        <v>37.44014</v>
      </c>
      <c r="I55" s="1">
        <v>583</v>
      </c>
      <c r="J55" s="1">
        <f>I55/100000 +108.27</f>
        <v>108.27583</v>
      </c>
      <c r="K55" s="1"/>
      <c r="L55" s="1">
        <v>2498</v>
      </c>
    </row>
    <row r="56" spans="1:12" x14ac:dyDescent="0.25">
      <c r="A56" s="1" t="s">
        <v>5</v>
      </c>
      <c r="B56" s="1" t="s">
        <v>6</v>
      </c>
      <c r="C56" s="1" t="s">
        <v>7</v>
      </c>
      <c r="D56" s="1">
        <v>4</v>
      </c>
      <c r="E56" s="1" t="s">
        <v>8</v>
      </c>
      <c r="F56" s="1" t="str">
        <f>CONCATENATE(B56,"-",C56,"-",D56,E56)</f>
        <v>PIPO-M-4L</v>
      </c>
      <c r="G56" s="1"/>
      <c r="H56" s="1">
        <v>37.438809999999997</v>
      </c>
      <c r="I56" s="1">
        <v>474</v>
      </c>
      <c r="J56" s="1">
        <f>I56/100000 +108.27</f>
        <v>108.27473999999999</v>
      </c>
      <c r="K56" s="1"/>
      <c r="L56" s="1">
        <v>2489</v>
      </c>
    </row>
    <row r="57" spans="1:12" x14ac:dyDescent="0.25">
      <c r="A57" s="1" t="s">
        <v>5</v>
      </c>
      <c r="B57" s="1" t="s">
        <v>6</v>
      </c>
      <c r="C57" s="1" t="s">
        <v>7</v>
      </c>
      <c r="D57" s="1">
        <v>4</v>
      </c>
      <c r="E57" s="1" t="s">
        <v>15</v>
      </c>
      <c r="F57" s="1" t="str">
        <f>CONCATENATE(B57,"-",C57,"-",D57,E57)</f>
        <v>PIPO-M-4H</v>
      </c>
      <c r="G57" s="1"/>
      <c r="H57" s="1">
        <v>37.439250000000001</v>
      </c>
      <c r="I57" s="1">
        <v>466</v>
      </c>
      <c r="J57" s="1">
        <f>I57/100000 +108.27</f>
        <v>108.27466</v>
      </c>
      <c r="K57" s="1"/>
      <c r="L57" s="1">
        <v>2496</v>
      </c>
    </row>
    <row r="58" spans="1:12" x14ac:dyDescent="0.25">
      <c r="A58" s="1" t="s">
        <v>5</v>
      </c>
      <c r="B58" s="1" t="s">
        <v>6</v>
      </c>
      <c r="C58" s="1" t="s">
        <v>7</v>
      </c>
      <c r="D58" s="1">
        <v>5</v>
      </c>
      <c r="E58" s="1" t="s">
        <v>17</v>
      </c>
      <c r="F58" s="1" t="str">
        <f>CONCATENATE(B58,"-",C58,"-",D58,E58)</f>
        <v>PIPO-M-5J</v>
      </c>
      <c r="G58" s="1"/>
      <c r="H58" s="1">
        <v>37.439399999999999</v>
      </c>
      <c r="I58" s="1">
        <v>610</v>
      </c>
      <c r="J58" s="1">
        <f>I58/100000 +108.27</f>
        <v>108.2761</v>
      </c>
      <c r="K58" s="1"/>
      <c r="L58" s="1">
        <v>2490</v>
      </c>
    </row>
    <row r="59" spans="1:12" x14ac:dyDescent="0.25">
      <c r="A59" s="1" t="s">
        <v>5</v>
      </c>
      <c r="B59" s="1" t="s">
        <v>6</v>
      </c>
      <c r="C59" s="1" t="s">
        <v>7</v>
      </c>
      <c r="D59" s="1">
        <v>5</v>
      </c>
      <c r="E59" s="1" t="s">
        <v>8</v>
      </c>
      <c r="F59" s="1" t="str">
        <f>CONCATENATE(B59,"-",C59,"-",D59,E59)</f>
        <v>PIPO-M-5L</v>
      </c>
      <c r="G59" s="1"/>
      <c r="H59" s="1">
        <v>37.43927</v>
      </c>
      <c r="I59" s="1">
        <v>594</v>
      </c>
      <c r="J59" s="1">
        <f>I59/100000 +108.27</f>
        <v>108.27593999999999</v>
      </c>
      <c r="K59" s="1"/>
      <c r="L59" s="1">
        <v>2489</v>
      </c>
    </row>
    <row r="60" spans="1:12" x14ac:dyDescent="0.25">
      <c r="A60" s="1" t="s">
        <v>5</v>
      </c>
      <c r="B60" s="1" t="s">
        <v>6</v>
      </c>
      <c r="C60" s="1" t="s">
        <v>7</v>
      </c>
      <c r="D60" s="1">
        <v>6</v>
      </c>
      <c r="E60" s="1" t="s">
        <v>15</v>
      </c>
      <c r="F60" s="1" t="str">
        <f>CONCATENATE(B60,"-",C60,"-",D60,E60)</f>
        <v>PIPO-M-6H</v>
      </c>
      <c r="G60" s="1"/>
      <c r="H60" s="1">
        <v>37.43092</v>
      </c>
      <c r="I60" s="1">
        <v>442</v>
      </c>
      <c r="J60" s="1">
        <f>I60/100000 +108.28</f>
        <v>108.28442</v>
      </c>
      <c r="K60" s="1"/>
      <c r="L60" s="1">
        <v>2457</v>
      </c>
    </row>
    <row r="61" spans="1:12" x14ac:dyDescent="0.25">
      <c r="A61" s="1" t="s">
        <v>5</v>
      </c>
      <c r="B61" s="1" t="s">
        <v>6</v>
      </c>
      <c r="C61" s="1" t="s">
        <v>7</v>
      </c>
      <c r="D61" s="1">
        <v>6</v>
      </c>
      <c r="E61" s="1" t="s">
        <v>8</v>
      </c>
      <c r="F61" s="1" t="str">
        <f>CONCATENATE(B61,"-",C61,"-",D61,E61)</f>
        <v>PIPO-M-6L</v>
      </c>
      <c r="G61" s="1"/>
      <c r="H61" s="1">
        <v>37.431049999999999</v>
      </c>
      <c r="I61" s="1">
        <v>455</v>
      </c>
      <c r="J61" s="1">
        <f>I61/100000 +108.28</f>
        <v>108.28455</v>
      </c>
      <c r="K61" s="1"/>
      <c r="L61" s="1">
        <v>2458</v>
      </c>
    </row>
    <row r="62" spans="1:12" x14ac:dyDescent="0.25">
      <c r="A62" s="1" t="s">
        <v>5</v>
      </c>
      <c r="B62" s="1" t="s">
        <v>6</v>
      </c>
      <c r="C62" s="1" t="s">
        <v>7</v>
      </c>
      <c r="D62" s="1">
        <v>7</v>
      </c>
      <c r="E62" s="1" t="s">
        <v>15</v>
      </c>
      <c r="F62" s="1" t="str">
        <f>CONCATENATE(B62,"-",C62,"-",D62,E62)</f>
        <v>PIPO-M-7H</v>
      </c>
      <c r="G62" s="1"/>
      <c r="H62" s="1">
        <v>37.429870000000001</v>
      </c>
      <c r="I62" s="1">
        <v>416</v>
      </c>
      <c r="J62" s="1">
        <f>I62/100000 +108.28</f>
        <v>108.28416</v>
      </c>
      <c r="K62" s="1"/>
      <c r="L62" s="1">
        <v>2440</v>
      </c>
    </row>
    <row r="63" spans="1:12" x14ac:dyDescent="0.25">
      <c r="A63" s="1" t="s">
        <v>5</v>
      </c>
      <c r="B63" s="1" t="s">
        <v>6</v>
      </c>
      <c r="C63" s="1" t="s">
        <v>7</v>
      </c>
      <c r="D63" s="1">
        <v>7</v>
      </c>
      <c r="E63" s="1" t="s">
        <v>8</v>
      </c>
      <c r="F63" s="1" t="str">
        <f>CONCATENATE(B63,"-",C63,"-",D63,E63)</f>
        <v>PIPO-M-7L</v>
      </c>
      <c r="G63" s="1"/>
      <c r="H63" s="1">
        <v>37.42991</v>
      </c>
      <c r="I63" s="1">
        <v>429</v>
      </c>
      <c r="J63" s="1">
        <f>I63/100000 +108.28</f>
        <v>108.28429</v>
      </c>
      <c r="K63" s="1"/>
      <c r="L63" s="1">
        <v>2446</v>
      </c>
    </row>
    <row r="64" spans="1:12" x14ac:dyDescent="0.25">
      <c r="A64" s="1" t="s">
        <v>5</v>
      </c>
      <c r="B64" s="1" t="s">
        <v>6</v>
      </c>
      <c r="C64" s="1" t="s">
        <v>7</v>
      </c>
      <c r="D64" s="1">
        <v>8</v>
      </c>
      <c r="E64" s="1" t="s">
        <v>15</v>
      </c>
      <c r="F64" s="1" t="str">
        <f>CONCATENATE(B64,"-",C64,"-",D64,E64)</f>
        <v>PIPO-M-8H</v>
      </c>
      <c r="G64" s="1"/>
      <c r="H64" s="1">
        <v>37.427379999999999</v>
      </c>
      <c r="I64" s="1">
        <v>402</v>
      </c>
      <c r="J64" s="1">
        <f>I64/100000 +108.28</f>
        <v>108.28402</v>
      </c>
      <c r="K64" s="1"/>
      <c r="L64" s="1">
        <v>2456</v>
      </c>
    </row>
    <row r="65" spans="1:12" x14ac:dyDescent="0.25">
      <c r="A65" s="1" t="s">
        <v>5</v>
      </c>
      <c r="B65" s="1" t="s">
        <v>6</v>
      </c>
      <c r="C65" s="1" t="s">
        <v>7</v>
      </c>
      <c r="D65" s="1">
        <v>8</v>
      </c>
      <c r="E65" s="1" t="s">
        <v>8</v>
      </c>
      <c r="F65" s="1" t="str">
        <f>CONCATENATE(B65,"-",C65,"-",D65,E65)</f>
        <v>PIPO-M-8L</v>
      </c>
      <c r="G65" s="1"/>
      <c r="H65" s="1">
        <v>37.427480000000003</v>
      </c>
      <c r="I65" s="1">
        <v>445</v>
      </c>
      <c r="J65" s="1">
        <f>I65/100000 +108.28</f>
        <v>108.28445000000001</v>
      </c>
      <c r="K65" s="1"/>
      <c r="L65" s="1">
        <v>2450</v>
      </c>
    </row>
    <row r="66" spans="1:12" x14ac:dyDescent="0.25">
      <c r="A66" s="1" t="s">
        <v>5</v>
      </c>
      <c r="B66" s="1" t="s">
        <v>6</v>
      </c>
      <c r="C66" s="1" t="s">
        <v>7</v>
      </c>
      <c r="D66" s="1">
        <v>9</v>
      </c>
      <c r="E66" s="1" t="s">
        <v>15</v>
      </c>
      <c r="F66" s="1" t="str">
        <f>CONCATENATE(B66,"-",C66,"-",D66,E66)</f>
        <v>PIPO-M-9H</v>
      </c>
      <c r="G66" s="1"/>
      <c r="H66" s="1">
        <v>37.426650000000002</v>
      </c>
      <c r="I66" s="1">
        <v>458</v>
      </c>
      <c r="J66" s="1">
        <f>I66/100000 +108.28</f>
        <v>108.28458000000001</v>
      </c>
      <c r="K66" s="1"/>
      <c r="L66" s="1">
        <v>2449</v>
      </c>
    </row>
    <row r="67" spans="1:12" x14ac:dyDescent="0.25">
      <c r="A67" s="1" t="s">
        <v>5</v>
      </c>
      <c r="B67" s="1" t="s">
        <v>6</v>
      </c>
      <c r="C67" s="1" t="s">
        <v>7</v>
      </c>
      <c r="D67" s="1">
        <v>9</v>
      </c>
      <c r="E67" s="1" t="s">
        <v>8</v>
      </c>
      <c r="F67" s="1" t="str">
        <f>CONCATENATE(B67,"-",C67,"-",D67,E67)</f>
        <v>PIPO-M-9L</v>
      </c>
      <c r="G67" s="1"/>
      <c r="H67" s="1">
        <v>37.426459999999999</v>
      </c>
      <c r="I67" s="1">
        <v>452</v>
      </c>
      <c r="J67" s="1">
        <f>I67/100000 +108.28</f>
        <v>108.28452</v>
      </c>
      <c r="K67" s="1"/>
      <c r="L67" s="1">
        <v>2437</v>
      </c>
    </row>
    <row r="68" spans="1:12" x14ac:dyDescent="0.25">
      <c r="A68" s="1" t="s">
        <v>5</v>
      </c>
      <c r="B68" s="1" t="s">
        <v>6</v>
      </c>
      <c r="C68" s="1" t="s">
        <v>7</v>
      </c>
      <c r="D68" s="1">
        <v>10</v>
      </c>
      <c r="E68" s="1" t="s">
        <v>15</v>
      </c>
      <c r="F68" s="1" t="str">
        <f>CONCATENATE(B68,"-",C68,"-",D68,E68)</f>
        <v>PIPO-M-10H</v>
      </c>
      <c r="G68" s="1"/>
      <c r="H68" s="1">
        <v>37.425490000000003</v>
      </c>
      <c r="I68" s="1">
        <v>567</v>
      </c>
      <c r="J68" s="1">
        <f>I68/100000 +108.28</f>
        <v>108.28567</v>
      </c>
      <c r="K68" s="1"/>
      <c r="L68" s="1">
        <v>2431</v>
      </c>
    </row>
    <row r="69" spans="1:12" x14ac:dyDescent="0.25">
      <c r="A69" s="1" t="s">
        <v>5</v>
      </c>
      <c r="B69" s="1" t="s">
        <v>6</v>
      </c>
      <c r="C69" s="1" t="s">
        <v>7</v>
      </c>
      <c r="D69" s="1">
        <v>10</v>
      </c>
      <c r="E69" s="1" t="s">
        <v>8</v>
      </c>
      <c r="F69" s="1" t="str">
        <f>CONCATENATE(B69,"-",C69,"-",D69,E69)</f>
        <v>PIPO-M-10L</v>
      </c>
      <c r="G69" s="1"/>
      <c r="H69" s="1">
        <v>37.425280000000001</v>
      </c>
      <c r="I69" s="1">
        <v>574</v>
      </c>
      <c r="J69" s="1">
        <f>I69/100000 +108.28</f>
        <v>108.28574</v>
      </c>
      <c r="K69" s="1"/>
      <c r="L69" s="1">
        <v>2425</v>
      </c>
    </row>
    <row r="70" spans="1:12" x14ac:dyDescent="0.25">
      <c r="G70" t="s">
        <v>310</v>
      </c>
      <c r="H70" s="22">
        <f>AVERAGE(H50:H69)</f>
        <v>37.433797849999998</v>
      </c>
      <c r="I70" t="s">
        <v>311</v>
      </c>
      <c r="J70" s="22">
        <f>AVERAGE(J50:J69)</f>
        <v>108.2803725</v>
      </c>
      <c r="K70" t="s">
        <v>312</v>
      </c>
      <c r="L70" s="22">
        <f>AVERAGE(L50:L69)</f>
        <v>2467.75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</vt:lpstr>
      <vt:lpstr>MT</vt:lpstr>
      <vt:lpstr>WA</vt:lpstr>
      <vt:lpstr>species codes</vt:lpstr>
      <vt:lpstr>column descriptions</vt:lpstr>
      <vt:lpstr>CO-pipo locations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Love-Anderegg</dc:creator>
  <cp:lastModifiedBy>Anna Wilson</cp:lastModifiedBy>
  <dcterms:created xsi:type="dcterms:W3CDTF">2013-07-07T01:48:53Z</dcterms:created>
  <dcterms:modified xsi:type="dcterms:W3CDTF">2013-11-08T22:27:36Z</dcterms:modified>
</cp:coreProperties>
</file>