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\Downloads\"/>
    </mc:Choice>
  </mc:AlternateContent>
  <xr:revisionPtr revIDLastSave="0" documentId="13_ncr:1_{510927B1-C456-4626-B560-1D95FDF767C2}" xr6:coauthVersionLast="47" xr6:coauthVersionMax="47" xr10:uidLastSave="{00000000-0000-0000-0000-000000000000}"/>
  <bookViews>
    <workbookView xWindow="28680" yWindow="-120" windowWidth="29040" windowHeight="15720" xr2:uid="{B8F6F5B7-C9C6-4967-9E7A-2AF8FA57F61D}"/>
  </bookViews>
  <sheets>
    <sheet name="Planilha1" sheetId="1" r:id="rId1"/>
    <sheet name="Planilha2" sheetId="2" state="hidden" r:id="rId2"/>
  </sheets>
  <definedNames>
    <definedName name="Aporte">Planilha1!$D$16</definedName>
    <definedName name="Patrimonio">Planilha1!$D$19</definedName>
    <definedName name="Rendimento_Carteira">Planilha1!$D$12</definedName>
    <definedName name="Salario">Planilha1!$D$11</definedName>
    <definedName name="Sugestao">Planilha1!$D$13</definedName>
    <definedName name="Taxa_Mensal">Planilha1!$D$18</definedName>
    <definedName name="Tempo">Planilha1!$D$17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 a="1"/>
  <c r="E42" i="1" s="1"/>
  <c r="J43" i="1"/>
  <c r="J47" i="1"/>
  <c r="J48" i="1"/>
  <c r="J49" i="1"/>
  <c r="J50" i="1"/>
  <c r="J51" i="1"/>
  <c r="J46" i="1"/>
  <c r="J52" i="1" s="1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J42" i="1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66" i="2"/>
  <c r="J54" i="1"/>
  <c r="C54" i="1"/>
  <c r="E54" i="1" s="1" a="1"/>
  <c r="E54" i="1" s="1"/>
  <c r="C42" i="1"/>
  <c r="A33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43" i="2"/>
  <c r="A45" i="2"/>
  <c r="E30" i="1" a="1"/>
  <c r="E30" i="1" s="1"/>
  <c r="A41" i="2"/>
  <c r="A40" i="2"/>
  <c r="A39" i="2"/>
  <c r="A38" i="2"/>
  <c r="A37" i="2"/>
  <c r="A36" i="2"/>
  <c r="A35" i="2"/>
  <c r="A34" i="2"/>
  <c r="A32" i="2"/>
  <c r="A31" i="2"/>
  <c r="A30" i="2"/>
  <c r="A29" i="2"/>
  <c r="A28" i="2"/>
  <c r="A27" i="2"/>
  <c r="A26" i="2"/>
  <c r="A25" i="2"/>
  <c r="A24" i="2"/>
  <c r="A15" i="2"/>
  <c r="A16" i="2"/>
  <c r="A17" i="2"/>
  <c r="A18" i="2"/>
  <c r="A19" i="2"/>
  <c r="A20" i="2"/>
  <c r="A10" i="2"/>
  <c r="A11" i="2"/>
  <c r="A12" i="2"/>
  <c r="A13" i="2"/>
  <c r="A14" i="2"/>
  <c r="J64" i="1" s="1"/>
  <c r="A9" i="2"/>
  <c r="A4" i="2"/>
  <c r="A5" i="2"/>
  <c r="A6" i="2"/>
  <c r="A7" i="2"/>
  <c r="A8" i="2"/>
  <c r="A3" i="2"/>
  <c r="C47" i="1" s="1"/>
  <c r="C31" i="1"/>
  <c r="D19" i="1"/>
  <c r="D20" i="1" s="1"/>
  <c r="D13" i="1"/>
  <c r="C28" i="1"/>
  <c r="D28" i="1" s="1"/>
  <c r="C24" i="1"/>
  <c r="D24" i="1" s="1"/>
  <c r="C25" i="1"/>
  <c r="D25" i="1" s="1"/>
  <c r="C26" i="1"/>
  <c r="D26" i="1" s="1"/>
  <c r="C27" i="1"/>
  <c r="D27" i="1" s="1"/>
  <c r="C23" i="1"/>
  <c r="D23" i="1" s="1"/>
  <c r="C62" i="1" l="1"/>
  <c r="J61" i="1"/>
  <c r="J60" i="1"/>
  <c r="J63" i="1"/>
  <c r="C60" i="1"/>
  <c r="C46" i="1"/>
  <c r="J59" i="1"/>
  <c r="C61" i="1"/>
  <c r="J62" i="1"/>
  <c r="C58" i="1"/>
  <c r="C50" i="1"/>
  <c r="C64" i="1"/>
  <c r="C59" i="1"/>
  <c r="C63" i="1"/>
  <c r="J58" i="1"/>
  <c r="C51" i="1"/>
  <c r="C48" i="1"/>
  <c r="C49" i="1"/>
  <c r="C34" i="1"/>
  <c r="D34" i="1" s="1"/>
  <c r="C37" i="1"/>
  <c r="D37" i="1" s="1"/>
  <c r="C55" i="1" s="1"/>
  <c r="C35" i="1"/>
  <c r="D35" i="1" s="1"/>
  <c r="C43" i="1" s="1"/>
  <c r="K50" i="1" s="1"/>
  <c r="C39" i="1"/>
  <c r="D39" i="1" s="1"/>
  <c r="C38" i="1"/>
  <c r="D38" i="1" s="1"/>
  <c r="C36" i="1"/>
  <c r="D36" i="1" s="1"/>
  <c r="J65" i="1" l="1"/>
  <c r="C65" i="1"/>
  <c r="K46" i="1"/>
  <c r="K48" i="1"/>
  <c r="K47" i="1"/>
  <c r="K49" i="1"/>
  <c r="K51" i="1"/>
  <c r="D59" i="1"/>
  <c r="J55" i="1"/>
  <c r="D64" i="1"/>
  <c r="D61" i="1"/>
  <c r="D62" i="1"/>
  <c r="D58" i="1"/>
  <c r="D60" i="1"/>
  <c r="D63" i="1"/>
  <c r="C52" i="1"/>
  <c r="D47" i="1"/>
  <c r="D48" i="1"/>
  <c r="D49" i="1"/>
  <c r="D50" i="1"/>
  <c r="D51" i="1"/>
  <c r="D46" i="1"/>
  <c r="C40" i="1"/>
  <c r="D40" i="1"/>
  <c r="K52" i="1" l="1"/>
  <c r="K60" i="1"/>
  <c r="K64" i="1"/>
  <c r="K63" i="1"/>
  <c r="K59" i="1"/>
  <c r="K58" i="1"/>
  <c r="K62" i="1"/>
  <c r="K61" i="1"/>
  <c r="D65" i="1"/>
  <c r="D52" i="1"/>
  <c r="K6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<sst xmlns="http://schemas.openxmlformats.org/spreadsheetml/2006/main" count="291" uniqueCount="67">
  <si>
    <t>Quanto investir por mês?</t>
  </si>
  <si>
    <t>Por quantos anos?</t>
  </si>
  <si>
    <t>Patrimônio acumulado</t>
  </si>
  <si>
    <t>Dividendos mensais</t>
  </si>
  <si>
    <t>Taxa de rendimento mensal</t>
  </si>
  <si>
    <t>INVESTIMENTO MENSAL</t>
  </si>
  <si>
    <t>Quanto em 2 anos?</t>
  </si>
  <si>
    <t>Quanto em 5 anos?</t>
  </si>
  <si>
    <t>Quanto em 10 anos?</t>
  </si>
  <si>
    <t>Quanto em 15 anos?</t>
  </si>
  <si>
    <t>Quanto em 20 anos?</t>
  </si>
  <si>
    <t>Quanto em 30 anos?</t>
  </si>
  <si>
    <t>Rendimentos</t>
  </si>
  <si>
    <t>Salário</t>
  </si>
  <si>
    <t>Rendimento Carteira</t>
  </si>
  <si>
    <t>Sugestão de Investimento</t>
  </si>
  <si>
    <t>CONFIGURAÇÕES</t>
  </si>
  <si>
    <t>CENÁRIO</t>
  </si>
  <si>
    <t>Perfil</t>
  </si>
  <si>
    <t>Conservador</t>
  </si>
  <si>
    <t>PERFIL</t>
  </si>
  <si>
    <t>Valor a ser investido por mês</t>
  </si>
  <si>
    <t>Moderado</t>
  </si>
  <si>
    <t>Agressivo</t>
  </si>
  <si>
    <t>Tipo de FII</t>
  </si>
  <si>
    <t>Percentual Sugerido</t>
  </si>
  <si>
    <t>Valor</t>
  </si>
  <si>
    <t>Papel</t>
  </si>
  <si>
    <t>Tijolo</t>
  </si>
  <si>
    <t>Híbrido</t>
  </si>
  <si>
    <t>FOFs</t>
  </si>
  <si>
    <t>Desenvolvimento</t>
  </si>
  <si>
    <t>Hotelarias</t>
  </si>
  <si>
    <t>%</t>
  </si>
  <si>
    <t>Chave</t>
  </si>
  <si>
    <t>Total</t>
  </si>
  <si>
    <t>Tipo de Investimento</t>
  </si>
  <si>
    <t>Fundos Imobiliários</t>
  </si>
  <si>
    <t>ETFs</t>
  </si>
  <si>
    <t>Ações EUA</t>
  </si>
  <si>
    <t>Ações BR</t>
  </si>
  <si>
    <t>Criptomoedas</t>
  </si>
  <si>
    <t>Renda Fixa/Tesouro Direto</t>
  </si>
  <si>
    <t>FIIs</t>
  </si>
  <si>
    <t>Commodities e Energia</t>
  </si>
  <si>
    <t>Financeiro</t>
  </si>
  <si>
    <t>Consumo</t>
  </si>
  <si>
    <t>Construção e Imobiliário</t>
  </si>
  <si>
    <t>Transporte e Logística</t>
  </si>
  <si>
    <t>Utilidade Pública</t>
  </si>
  <si>
    <t>Tecnologia</t>
  </si>
  <si>
    <t>Tipo de Invest</t>
  </si>
  <si>
    <t>TAEE11</t>
  </si>
  <si>
    <t>VALE3</t>
  </si>
  <si>
    <t>EZTC3</t>
  </si>
  <si>
    <t>RAIL3</t>
  </si>
  <si>
    <t>TOTS3</t>
  </si>
  <si>
    <t>Ticker</t>
  </si>
  <si>
    <t>Tipo de Ação</t>
  </si>
  <si>
    <t>ITUB4</t>
  </si>
  <si>
    <t>LREN3</t>
  </si>
  <si>
    <t>KNCR11</t>
  </si>
  <si>
    <t>HGLG11</t>
  </si>
  <si>
    <t>XPLG11</t>
  </si>
  <si>
    <t>BCFF11</t>
  </si>
  <si>
    <t>RZAK11</t>
  </si>
  <si>
    <t>HTMX11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</si>
</sst>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b/>
      <sz val="14"/>
      <color theme="0"/>
      <name val="Aptos Black"/>
      <family val="2"/>
    </font>
    <font>
      <b/>
      <sz val="14"/>
      <color theme="0"/>
      <name val="Aptos Display"/>
      <family val="2"/>
      <scheme val="major"/>
    </font>
    <font>
      <b/>
      <sz val="12"/>
      <color theme="0"/>
      <name val="Aptos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0" fontId="0" fillId="0" borderId="4" xfId="2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0" fontId="4" fillId="2" borderId="7" xfId="0" applyFont="1" applyFill="1" applyBorder="1" applyAlignment="1">
      <alignment horizontal="left" vertical="center"/>
    </xf>
    <xf numFmtId="164" fontId="0" fillId="0" borderId="4" xfId="1" applyNumberFormat="1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indent="1"/>
    </xf>
    <xf numFmtId="0" fontId="7" fillId="2" borderId="1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3" borderId="1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5" fillId="0" borderId="0" xfId="0" applyFont="1" applyBorder="1" applyAlignment="1">
      <alignment horizontal="left" indent="1"/>
    </xf>
    <xf numFmtId="9" fontId="5" fillId="0" borderId="0" xfId="0" applyNumberFormat="1" applyFont="1" applyBorder="1" applyAlignment="1">
      <alignment horizontal="center"/>
    </xf>
    <xf numFmtId="9" fontId="5" fillId="0" borderId="0" xfId="2" applyFont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9" fontId="5" fillId="0" borderId="9" xfId="2" applyFont="1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9" xfId="2" applyFont="1" applyBorder="1" applyAlignment="1">
      <alignment horizontal="center"/>
    </xf>
    <xf numFmtId="9" fontId="6" fillId="5" borderId="8" xfId="0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left"/>
    </xf>
    <xf numFmtId="0" fontId="5" fillId="5" borderId="3" xfId="0" applyFont="1" applyFill="1" applyBorder="1" applyAlignment="1">
      <alignment horizontal="left" indent="1"/>
    </xf>
    <xf numFmtId="164" fontId="0" fillId="5" borderId="10" xfId="0" applyNumberFormat="1" applyFill="1" applyBorder="1" applyAlignment="1">
      <alignment horizontal="left"/>
    </xf>
    <xf numFmtId="164" fontId="0" fillId="5" borderId="11" xfId="0" applyNumberFormat="1" applyFill="1" applyBorder="1" applyAlignment="1">
      <alignment horizontal="left"/>
    </xf>
    <xf numFmtId="0" fontId="5" fillId="5" borderId="12" xfId="0" applyFont="1" applyFill="1" applyBorder="1" applyAlignment="1">
      <alignment horizontal="left" indent="1"/>
    </xf>
    <xf numFmtId="164" fontId="0" fillId="5" borderId="13" xfId="0" applyNumberFormat="1" applyFill="1" applyBorder="1" applyAlignment="1">
      <alignment horizontal="left"/>
    </xf>
    <xf numFmtId="0" fontId="5" fillId="5" borderId="14" xfId="0" applyFont="1" applyFill="1" applyBorder="1" applyAlignment="1">
      <alignment horizontal="left" indent="1"/>
    </xf>
    <xf numFmtId="164" fontId="0" fillId="5" borderId="15" xfId="0" applyNumberFormat="1" applyFill="1" applyBorder="1" applyAlignment="1">
      <alignment horizontal="left"/>
    </xf>
    <xf numFmtId="0" fontId="5" fillId="5" borderId="16" xfId="0" applyFont="1" applyFill="1" applyBorder="1" applyAlignment="1">
      <alignment horizontal="left" indent="1"/>
    </xf>
    <xf numFmtId="164" fontId="0" fillId="5" borderId="17" xfId="0" applyNumberFormat="1" applyFill="1" applyBorder="1" applyAlignment="1">
      <alignment horizontal="left"/>
    </xf>
    <xf numFmtId="164" fontId="0" fillId="5" borderId="18" xfId="0" applyNumberFormat="1" applyFill="1" applyBorder="1" applyAlignment="1">
      <alignment horizontal="left"/>
    </xf>
    <xf numFmtId="9" fontId="5" fillId="5" borderId="10" xfId="0" applyNumberFormat="1" applyFont="1" applyFill="1" applyBorder="1" applyAlignment="1">
      <alignment horizontal="center"/>
    </xf>
    <xf numFmtId="9" fontId="5" fillId="5" borderId="11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164" fontId="0" fillId="5" borderId="13" xfId="2" applyNumberFormat="1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164" fontId="0" fillId="5" borderId="15" xfId="2" applyNumberFormat="1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10" fontId="2" fillId="6" borderId="4" xfId="2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0" fontId="0" fillId="0" borderId="9" xfId="0" applyBorder="1" applyAlignment="1"/>
  </cellXfs>
  <cellStyles count="3">
    <cellStyle name="Moeda" xfId="1" builtinId="4"/>
    <cellStyle name="Normal" xfId="0" builtinId="0"/>
    <cellStyle name="Porcentagem" xfId="2" builtinId="5"/>
  </cellStyles>
  <dxfs count="18"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97279290366125"/>
          <c:y val="0.11059899479930319"/>
          <c:w val="0.33805789603683939"/>
          <c:h val="0.80976667455899554"/>
        </c:manualLayout>
      </c:layout>
      <c:pieChart>
        <c:varyColors val="1"/>
        <c:ser>
          <c:idx val="1"/>
          <c:order val="0"/>
          <c:tx>
            <c:strRef>
              <c:f>Planilha1!$C$33</c:f>
              <c:strCache>
                <c:ptCount val="1"/>
                <c:pt idx="0">
                  <c:v>Percentual Sugerido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Planilha1!$B$46:$B$51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Planilha1!$C$46:$C$51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995-4E64-94D7-AE418FF0F4FA}"/>
            </c:ext>
          </c:extLst>
        </c:ser>
        <c:ser>
          <c:idx val="0"/>
          <c:order val="1"/>
          <c:tx>
            <c:strRef>
              <c:f>Planilha1!$C$33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95-4E64-94D7-AE418FF0F4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95-4E64-94D7-AE418FF0F4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95-4E64-94D7-AE418FF0F4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95-4E64-94D7-AE418FF0F4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95-4E64-94D7-AE418FF0F4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995-4E64-94D7-AE418FF0F4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Planilha1!$B$46:$B$51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Planilha1!$C$46:$C$51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995-4E64-94D7-AE418FF0F4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>
        <c:manualLayout>
          <c:xMode val="edge"/>
          <c:yMode val="edge"/>
          <c:x val="0.52187807361696936"/>
          <c:y val="0.12323357518173131"/>
          <c:w val="0.35365480774757169"/>
          <c:h val="0.750796529941245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788091269613196E-2"/>
          <c:y val="9.3859200486943878E-2"/>
          <c:w val="0.32675395137651592"/>
          <c:h val="0.7807901081835027"/>
        </c:manualLayout>
      </c:layout>
      <c:pieChart>
        <c:varyColors val="1"/>
        <c:ser>
          <c:idx val="0"/>
          <c:order val="0"/>
          <c:tx>
            <c:strRef>
              <c:f>Planilha1!$C$33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2B-4949-B56D-055DC25C51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3"/>
              <c:layout>
                <c:manualLayout>
                  <c:x val="1.4598540145985375E-2"/>
                  <c:y val="6.976745463604735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2B-4949-B56D-055DC25C51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Planilha1!$B$34:$B$39</c:f>
              <c:strCache>
                <c:ptCount val="6"/>
                <c:pt idx="0">
                  <c:v>Renda Fixa/Tesouro Direto</c:v>
                </c:pt>
                <c:pt idx="1">
                  <c:v>Fundos Imobiliários</c:v>
                </c:pt>
                <c:pt idx="2">
                  <c:v>ETFs</c:v>
                </c:pt>
                <c:pt idx="3">
                  <c:v>Ações BR</c:v>
                </c:pt>
                <c:pt idx="4">
                  <c:v>Ações EUA</c:v>
                </c:pt>
                <c:pt idx="5">
                  <c:v>Criptomoedas</c:v>
                </c:pt>
              </c:strCache>
            </c:strRef>
          </c:cat>
          <c:val>
            <c:numRef>
              <c:f>Planilha1!$C$34:$C$39</c:f>
              <c:numCache>
                <c:formatCode>0%</c:formatCode>
                <c:ptCount val="6"/>
                <c:pt idx="0">
                  <c:v>0.7</c:v>
                </c:pt>
                <c:pt idx="1">
                  <c:v>0.1</c:v>
                </c:pt>
                <c:pt idx="2">
                  <c:v>0.1</c:v>
                </c:pt>
                <c:pt idx="3">
                  <c:v>0.05</c:v>
                </c:pt>
                <c:pt idx="4">
                  <c:v>0.05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B-4949-B56D-055DC25C51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661957583769182"/>
          <c:y val="9.4331092168301073E-2"/>
          <c:w val="0.39882751882292083"/>
          <c:h val="0.76721942257217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97279290366125"/>
          <c:y val="0.11059899479930319"/>
          <c:w val="0.33805789603683939"/>
          <c:h val="0.80976667455899554"/>
        </c:manualLayout>
      </c:layout>
      <c:pieChart>
        <c:varyColors val="1"/>
        <c:ser>
          <c:idx val="1"/>
          <c:order val="0"/>
          <c:tx>
            <c:strRef>
              <c:f>Planilha1!$C$33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6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E-8792-49DD-B6AE-5D32AFEB3144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Planilha1!$B$58:$B$64</c:f>
              <c:strCache>
                <c:ptCount val="7"/>
                <c:pt idx="0">
                  <c:v>Commodities e Energia</c:v>
                </c:pt>
                <c:pt idx="1">
                  <c:v>Financeiro</c:v>
                </c:pt>
                <c:pt idx="2">
                  <c:v>Consumo</c:v>
                </c:pt>
                <c:pt idx="3">
                  <c:v>Construção e Imobiliário</c:v>
                </c:pt>
                <c:pt idx="4">
                  <c:v>Transporte e Logística</c:v>
                </c:pt>
                <c:pt idx="5">
                  <c:v>Tecnologia</c:v>
                </c:pt>
                <c:pt idx="6">
                  <c:v>Utilidade Pública</c:v>
                </c:pt>
              </c:strCache>
            </c:strRef>
          </c:cat>
          <c:val>
            <c:numRef>
              <c:f>Planilha1!$C$58:$C$64</c:f>
              <c:numCache>
                <c:formatCode>0%</c:formatCode>
                <c:ptCount val="7"/>
                <c:pt idx="0">
                  <c:v>0.15</c:v>
                </c:pt>
                <c:pt idx="1">
                  <c:v>0.25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0.05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2-49DD-B6AE-5D32AFEB3144}"/>
            </c:ext>
          </c:extLst>
        </c:ser>
        <c:ser>
          <c:idx val="0"/>
          <c:order val="1"/>
          <c:tx>
            <c:strRef>
              <c:f>Planilha1!$C$33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792-49DD-B6AE-5D32AFEB31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792-49DD-B6AE-5D32AFEB31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792-49DD-B6AE-5D32AFEB31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792-49DD-B6AE-5D32AFEB31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792-49DD-B6AE-5D32AFEB31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792-49DD-B6AE-5D32AFEB31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Planilha1!$B$58:$B$64</c:f>
              <c:strCache>
                <c:ptCount val="7"/>
                <c:pt idx="0">
                  <c:v>Commodities e Energia</c:v>
                </c:pt>
                <c:pt idx="1">
                  <c:v>Financeiro</c:v>
                </c:pt>
                <c:pt idx="2">
                  <c:v>Consumo</c:v>
                </c:pt>
                <c:pt idx="3">
                  <c:v>Construção e Imobiliário</c:v>
                </c:pt>
                <c:pt idx="4">
                  <c:v>Transporte e Logística</c:v>
                </c:pt>
                <c:pt idx="5">
                  <c:v>Tecnologia</c:v>
                </c:pt>
                <c:pt idx="6">
                  <c:v>Utilidade Pública</c:v>
                </c:pt>
              </c:strCache>
            </c:strRef>
          </c:cat>
          <c:val>
            <c:numRef>
              <c:f>Planilha1!$C$46:$C$51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792-49DD-B6AE-5D32AFEB31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>
        <c:manualLayout>
          <c:xMode val="edge"/>
          <c:yMode val="edge"/>
          <c:x val="0.52187807361696936"/>
          <c:y val="0.12323357518173131"/>
          <c:w val="0.35365480774757169"/>
          <c:h val="0.750796529941245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3.sv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102659</xdr:rowOff>
    </xdr:from>
    <xdr:to>
      <xdr:col>2</xdr:col>
      <xdr:colOff>464608</xdr:colOff>
      <xdr:row>9</xdr:row>
      <xdr:rowOff>43561</xdr:rowOff>
    </xdr:to>
    <xdr:pic>
      <xdr:nvPicPr>
        <xdr:cNvPr id="2" name="Imagem 1" descr="conceito de gestão financeira e investimento, modelo de banner de pagamento  com dinheiro. 10224060 PNG">
          <a:extLst>
            <a:ext uri="{FF2B5EF4-FFF2-40B4-BE49-F238E27FC236}">
              <a16:creationId xmlns:a16="http://schemas.microsoft.com/office/drawing/2014/main" id="{F5EA41C0-C62D-0A8E-FED9-3A1100D91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59"/>
          <a:ext cx="2687108" cy="1665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10585</xdr:colOff>
      <xdr:row>43</xdr:row>
      <xdr:rowOff>10584</xdr:rowOff>
    </xdr:from>
    <xdr:to>
      <xdr:col>6</xdr:col>
      <xdr:colOff>814915</xdr:colOff>
      <xdr:row>52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D354B42-F779-4A7E-4B06-D4D44D0A5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</xdr:colOff>
      <xdr:row>31</xdr:row>
      <xdr:rowOff>10583</xdr:rowOff>
    </xdr:from>
    <xdr:to>
      <xdr:col>7</xdr:col>
      <xdr:colOff>10584</xdr:colOff>
      <xdr:row>40</xdr:row>
      <xdr:rowOff>10583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727D53F-B8FE-452D-DE0D-2A85BE990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55</xdr:row>
      <xdr:rowOff>1</xdr:rowOff>
    </xdr:from>
    <xdr:to>
      <xdr:col>6</xdr:col>
      <xdr:colOff>804332</xdr:colOff>
      <xdr:row>65</xdr:row>
      <xdr:rowOff>10583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20F5707-254A-47B5-AD05-F8B1120DA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455084</xdr:colOff>
      <xdr:row>29</xdr:row>
      <xdr:rowOff>4231</xdr:rowOff>
    </xdr:from>
    <xdr:to>
      <xdr:col>2</xdr:col>
      <xdr:colOff>730251</xdr:colOff>
      <xdr:row>30</xdr:row>
      <xdr:rowOff>35982</xdr:rowOff>
    </xdr:to>
    <xdr:pic>
      <xdr:nvPicPr>
        <xdr:cNvPr id="10" name="Gráfico 9" descr="Filtro com preenchimento sólido">
          <a:extLst>
            <a:ext uri="{FF2B5EF4-FFF2-40B4-BE49-F238E27FC236}">
              <a16:creationId xmlns:a16="http://schemas.microsoft.com/office/drawing/2014/main" id="{4BCBD970-F941-DA1C-0461-82A4AB555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77584" y="6311898"/>
          <a:ext cx="275167" cy="275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796E-5344-4DA1-876A-061B5D31DA1C}">
  <dimension ref="A3:M65"/>
  <sheetViews>
    <sheetView showGridLines="0" tabSelected="1" topLeftCell="A12" zoomScale="90" zoomScaleNormal="90" workbookViewId="0">
      <selection activeCell="F22" sqref="F22"/>
    </sheetView>
  </sheetViews>
  <sheetFormatPr defaultColWidth="9.140625" defaultRowHeight="15" x14ac:dyDescent="0.25"/>
  <cols>
    <col min="1" max="1" width="3.5703125" customWidth="1"/>
    <col min="2" max="2" width="29.7109375" style="2" customWidth="1"/>
    <col min="3" max="3" width="19.7109375" style="2" bestFit="1" customWidth="1"/>
    <col min="4" max="4" width="17" style="2" customWidth="1"/>
    <col min="5" max="5" width="9.140625" customWidth="1"/>
    <col min="6" max="6" width="46.85546875" customWidth="1"/>
    <col min="7" max="7" width="12.140625" bestFit="1" customWidth="1"/>
    <col min="8" max="8" width="9.140625" customWidth="1"/>
    <col min="9" max="9" width="29.28515625" bestFit="1" customWidth="1"/>
    <col min="10" max="10" width="20" bestFit="1" customWidth="1"/>
    <col min="11" max="11" width="15.140625" customWidth="1"/>
    <col min="12" max="12" width="14.42578125" customWidth="1"/>
  </cols>
  <sheetData>
    <row r="3" spans="2:4" x14ac:dyDescent="0.25">
      <c r="B3" s="14"/>
    </row>
    <row r="4" spans="2:4" x14ac:dyDescent="0.25">
      <c r="B4" s="14"/>
    </row>
    <row r="5" spans="2:4" x14ac:dyDescent="0.25">
      <c r="B5" s="14"/>
    </row>
    <row r="6" spans="2:4" x14ac:dyDescent="0.25">
      <c r="B6" s="14"/>
    </row>
    <row r="7" spans="2:4" x14ac:dyDescent="0.25">
      <c r="B7" s="14"/>
    </row>
    <row r="8" spans="2:4" x14ac:dyDescent="0.25">
      <c r="B8" s="14"/>
    </row>
    <row r="9" spans="2:4" ht="15.75" thickBot="1" x14ac:dyDescent="0.3"/>
    <row r="10" spans="2:4" ht="26.25" customHeight="1" thickBot="1" x14ac:dyDescent="0.3">
      <c r="B10" s="15" t="s">
        <v>16</v>
      </c>
      <c r="C10" s="16"/>
      <c r="D10" s="17"/>
    </row>
    <row r="11" spans="2:4" ht="16.5" thickBot="1" x14ac:dyDescent="0.3">
      <c r="B11" s="38" t="s">
        <v>13</v>
      </c>
      <c r="C11" s="35"/>
      <c r="D11" s="6">
        <v>10000</v>
      </c>
    </row>
    <row r="12" spans="2:4" ht="16.5" thickBot="1" x14ac:dyDescent="0.3">
      <c r="B12" s="38" t="s">
        <v>14</v>
      </c>
      <c r="C12" s="35"/>
      <c r="D12" s="3">
        <v>0.1</v>
      </c>
    </row>
    <row r="13" spans="2:4" ht="16.5" thickBot="1" x14ac:dyDescent="0.3">
      <c r="B13" s="40" t="s">
        <v>15</v>
      </c>
      <c r="C13" s="41"/>
      <c r="D13" s="32">
        <f>D11*30%</f>
        <v>3000</v>
      </c>
    </row>
    <row r="14" spans="2:4" ht="15.75" thickBot="1" x14ac:dyDescent="0.3"/>
    <row r="15" spans="2:4" ht="27.6" customHeight="1" x14ac:dyDescent="0.25">
      <c r="B15" s="10" t="s">
        <v>5</v>
      </c>
      <c r="C15" s="11"/>
      <c r="D15" s="12"/>
    </row>
    <row r="16" spans="2:4" ht="15.75" x14ac:dyDescent="0.25">
      <c r="B16" s="9" t="s">
        <v>0</v>
      </c>
      <c r="C16" s="19"/>
      <c r="D16" s="6">
        <v>3000</v>
      </c>
    </row>
    <row r="17" spans="1:7" ht="15.75" x14ac:dyDescent="0.25">
      <c r="B17" s="9" t="s">
        <v>1</v>
      </c>
      <c r="C17" s="19"/>
      <c r="D17" s="4">
        <v>10</v>
      </c>
    </row>
    <row r="18" spans="1:7" ht="15.75" x14ac:dyDescent="0.25">
      <c r="B18" s="9" t="s">
        <v>4</v>
      </c>
      <c r="C18" s="19"/>
      <c r="D18" s="3">
        <v>0.01</v>
      </c>
    </row>
    <row r="19" spans="1:7" ht="16.5" thickBot="1" x14ac:dyDescent="0.3">
      <c r="B19" s="36" t="s">
        <v>2</v>
      </c>
      <c r="C19" s="34"/>
      <c r="D19" s="37">
        <f>FV(Taxa_Mensal,Tempo*12,Aporte*-1,0)</f>
        <v>690116.06837210094</v>
      </c>
    </row>
    <row r="20" spans="1:7" ht="16.5" thickBot="1" x14ac:dyDescent="0.3">
      <c r="B20" s="40" t="s">
        <v>3</v>
      </c>
      <c r="C20" s="41"/>
      <c r="D20" s="42">
        <f>Patrimonio*Rendimento_Carteira</f>
        <v>69011.6068372101</v>
      </c>
    </row>
    <row r="21" spans="1:7" ht="15.75" thickBot="1" x14ac:dyDescent="0.3"/>
    <row r="22" spans="1:7" ht="29.25" customHeight="1" x14ac:dyDescent="0.25">
      <c r="B22" s="7" t="s">
        <v>17</v>
      </c>
      <c r="C22" s="5"/>
      <c r="D22" s="8" t="s">
        <v>12</v>
      </c>
    </row>
    <row r="23" spans="1:7" ht="16.5" thickBot="1" x14ac:dyDescent="0.3">
      <c r="A23" s="1">
        <v>2</v>
      </c>
      <c r="B23" s="36" t="s">
        <v>6</v>
      </c>
      <c r="C23" s="34">
        <f t="shared" ref="C23:C28" si="0">FV($D$18,$A23*12,$D$16*-1,0)</f>
        <v>80920.394559574488</v>
      </c>
      <c r="D23" s="37">
        <f t="shared" ref="D23:D28" si="1">C23*Rendimento_Carteira</f>
        <v>8092.0394559574488</v>
      </c>
    </row>
    <row r="24" spans="1:7" ht="16.5" thickBot="1" x14ac:dyDescent="0.3">
      <c r="A24" s="1">
        <v>5</v>
      </c>
      <c r="B24" s="38" t="s">
        <v>7</v>
      </c>
      <c r="C24" s="35">
        <f t="shared" si="0"/>
        <v>245009.00956922738</v>
      </c>
      <c r="D24" s="39">
        <f t="shared" si="1"/>
        <v>24500.900956922738</v>
      </c>
    </row>
    <row r="25" spans="1:7" ht="16.5" thickBot="1" x14ac:dyDescent="0.3">
      <c r="A25" s="1">
        <v>10</v>
      </c>
      <c r="B25" s="38" t="s">
        <v>8</v>
      </c>
      <c r="C25" s="35">
        <f t="shared" si="0"/>
        <v>690116.06837210094</v>
      </c>
      <c r="D25" s="39">
        <f t="shared" si="1"/>
        <v>69011.6068372101</v>
      </c>
    </row>
    <row r="26" spans="1:7" ht="16.5" thickBot="1" x14ac:dyDescent="0.3">
      <c r="A26" s="1">
        <v>15</v>
      </c>
      <c r="B26" s="38" t="s">
        <v>9</v>
      </c>
      <c r="C26" s="35">
        <f t="shared" si="0"/>
        <v>1498740.5926068539</v>
      </c>
      <c r="D26" s="39">
        <f t="shared" si="1"/>
        <v>149874.0592606854</v>
      </c>
    </row>
    <row r="27" spans="1:7" ht="16.5" thickBot="1" x14ac:dyDescent="0.3">
      <c r="A27" s="1">
        <v>20</v>
      </c>
      <c r="B27" s="38" t="s">
        <v>10</v>
      </c>
      <c r="C27" s="35">
        <f t="shared" si="0"/>
        <v>2967766.0961620891</v>
      </c>
      <c r="D27" s="39">
        <f t="shared" si="1"/>
        <v>296776.60961620894</v>
      </c>
    </row>
    <row r="28" spans="1:7" ht="16.5" thickBot="1" x14ac:dyDescent="0.3">
      <c r="A28" s="1">
        <v>30</v>
      </c>
      <c r="B28" s="40" t="s">
        <v>11</v>
      </c>
      <c r="C28" s="41">
        <f t="shared" si="0"/>
        <v>10484892.398305519</v>
      </c>
      <c r="D28" s="42">
        <f t="shared" si="1"/>
        <v>1048489.2398305519</v>
      </c>
    </row>
    <row r="29" spans="1:7" ht="15.75" thickBot="1" x14ac:dyDescent="0.3"/>
    <row r="30" spans="1:7" ht="18.75" customHeight="1" x14ac:dyDescent="0.25">
      <c r="B30" s="18" t="s">
        <v>20</v>
      </c>
      <c r="C30" s="30" t="s">
        <v>19</v>
      </c>
      <c r="D30" s="31"/>
      <c r="E30" s="52" t="str" cm="1">
        <f t="array" ref="E30">_xlfn.IFS(C30="Conservador","Foco em segurança e renda previsível. Pequena exposição a renda variável e internacional para diversificação.",C30="Moderado","Busca equilíbrio entre risco e retorno, com boa diversificação entre renda fixa, Brasil e exterior.",C30="Agressivo","Foco em crescimento de capital no longo prazo, aceitando maior volatilidade e exposição ao mercado internacional e criptoativos.")</f>
        <v>Foco em segurança e renda previsível. Pequena exposição a renda variável e internacional para diversificação.</v>
      </c>
      <c r="F30" s="53"/>
      <c r="G30" s="54"/>
    </row>
    <row r="31" spans="1:7" ht="16.5" thickBot="1" x14ac:dyDescent="0.3">
      <c r="B31" s="33" t="s">
        <v>21</v>
      </c>
      <c r="C31" s="50">
        <f>Aporte</f>
        <v>3000</v>
      </c>
      <c r="D31" s="51"/>
      <c r="E31" s="55"/>
      <c r="F31" s="60"/>
      <c r="G31" s="56"/>
    </row>
    <row r="32" spans="1:7" ht="15.75" x14ac:dyDescent="0.25">
      <c r="B32" s="9"/>
      <c r="C32" s="19"/>
      <c r="D32" s="4"/>
    </row>
    <row r="33" spans="2:11" ht="15.75" x14ac:dyDescent="0.25">
      <c r="B33" s="57" t="s">
        <v>36</v>
      </c>
      <c r="C33" s="58" t="s">
        <v>25</v>
      </c>
      <c r="D33" s="59" t="s">
        <v>26</v>
      </c>
    </row>
    <row r="34" spans="2:11" ht="16.5" thickBot="1" x14ac:dyDescent="0.3">
      <c r="B34" s="45" t="s">
        <v>42</v>
      </c>
      <c r="C34" s="43">
        <f>VLOOKUP(CONCATENATE($C$30&amp;"-"&amp;B34),Planilha2!A:D,4,FALSE)</f>
        <v>0.7</v>
      </c>
      <c r="D34" s="46">
        <f>C34*$C$31</f>
        <v>2100</v>
      </c>
    </row>
    <row r="35" spans="2:11" ht="16.5" thickBot="1" x14ac:dyDescent="0.3">
      <c r="B35" s="47" t="s">
        <v>37</v>
      </c>
      <c r="C35" s="44">
        <f>VLOOKUP(CONCATENATE($C$30&amp;"-"&amp;B35),Planilha2!A:D,4,FALSE)</f>
        <v>0.1</v>
      </c>
      <c r="D35" s="48">
        <f t="shared" ref="D35:D39" si="2">C35*$C$31</f>
        <v>300</v>
      </c>
    </row>
    <row r="36" spans="2:11" ht="16.5" thickBot="1" x14ac:dyDescent="0.3">
      <c r="B36" s="47" t="s">
        <v>38</v>
      </c>
      <c r="C36" s="44">
        <f>VLOOKUP(CONCATENATE($C$30&amp;"-"&amp;B36),Planilha2!A:D,4,FALSE)</f>
        <v>0.1</v>
      </c>
      <c r="D36" s="48">
        <f t="shared" si="2"/>
        <v>300</v>
      </c>
    </row>
    <row r="37" spans="2:11" ht="16.5" thickBot="1" x14ac:dyDescent="0.3">
      <c r="B37" s="47" t="s">
        <v>40</v>
      </c>
      <c r="C37" s="44">
        <f>VLOOKUP(CONCATENATE($C$30&amp;"-"&amp;B37),Planilha2!A:D,4,FALSE)</f>
        <v>0.05</v>
      </c>
      <c r="D37" s="48">
        <f t="shared" si="2"/>
        <v>150</v>
      </c>
    </row>
    <row r="38" spans="2:11" ht="16.5" thickBot="1" x14ac:dyDescent="0.3">
      <c r="B38" s="47" t="s">
        <v>39</v>
      </c>
      <c r="C38" s="44">
        <f>VLOOKUP(CONCATENATE($C$30&amp;"-"&amp;B38),Planilha2!A:D,4,FALSE)</f>
        <v>0.05</v>
      </c>
      <c r="D38" s="48">
        <f t="shared" si="2"/>
        <v>150</v>
      </c>
    </row>
    <row r="39" spans="2:11" ht="16.5" thickBot="1" x14ac:dyDescent="0.3">
      <c r="B39" s="47" t="s">
        <v>41</v>
      </c>
      <c r="C39" s="44">
        <f>VLOOKUP(CONCATENATE($C$30&amp;"-"&amp;B39),Planilha2!A:D,4,FALSE)</f>
        <v>0</v>
      </c>
      <c r="D39" s="48">
        <f t="shared" si="2"/>
        <v>0</v>
      </c>
    </row>
    <row r="40" spans="2:11" ht="16.5" thickBot="1" x14ac:dyDescent="0.3">
      <c r="B40" s="29" t="s">
        <v>35</v>
      </c>
      <c r="C40" s="28">
        <f>SUM(C34:C39)</f>
        <v>1</v>
      </c>
      <c r="D40" s="22">
        <f>SUM(D34:D39)</f>
        <v>3000</v>
      </c>
    </row>
    <row r="41" spans="2:11" ht="15.75" thickBot="1" x14ac:dyDescent="0.3"/>
    <row r="42" spans="2:11" ht="18.75" x14ac:dyDescent="0.25">
      <c r="B42" s="18" t="s">
        <v>43</v>
      </c>
      <c r="C42" s="30" t="str">
        <f>$C$30</f>
        <v>Conservador</v>
      </c>
      <c r="D42" s="31"/>
      <c r="E42" s="52" t="str" cm="1">
        <f t="array" ref="E42">_xlfn.IFS(C42="Conservador","Foco em estabilidade, dividendos e baixa volatilidade.",C42="Moderado","Equilíbrio entre segurança e potencial de crescimento.",C42="Agressivo","Foco em crescimento e valorização, maior tolerância ao risco e à volatilidade.")</f>
        <v>Foco em estabilidade, dividendos e baixa volatilidade.</v>
      </c>
      <c r="F42" s="53"/>
      <c r="G42" s="54"/>
      <c r="I42" s="18" t="s">
        <v>43</v>
      </c>
      <c r="J42" s="30" t="str">
        <f>$C$30</f>
        <v>Conservador</v>
      </c>
      <c r="K42" s="31"/>
    </row>
    <row r="43" spans="2:11" ht="16.5" thickBot="1" x14ac:dyDescent="0.3">
      <c r="B43" s="33" t="s">
        <v>21</v>
      </c>
      <c r="C43" s="50">
        <f>D35</f>
        <v>300</v>
      </c>
      <c r="D43" s="51"/>
      <c r="E43" s="55"/>
      <c r="F43" s="60"/>
      <c r="G43" s="56"/>
      <c r="I43" s="33" t="s">
        <v>21</v>
      </c>
      <c r="J43" s="50">
        <f>C43</f>
        <v>300</v>
      </c>
      <c r="K43" s="51"/>
    </row>
    <row r="44" spans="2:11" ht="15.75" x14ac:dyDescent="0.25">
      <c r="B44" s="9"/>
      <c r="C44" s="19"/>
      <c r="D44" s="4"/>
      <c r="I44" s="9"/>
      <c r="J44" s="19"/>
      <c r="K44" s="4"/>
    </row>
    <row r="45" spans="2:11" ht="15.75" x14ac:dyDescent="0.25">
      <c r="B45" s="57" t="s">
        <v>24</v>
      </c>
      <c r="C45" s="58" t="s">
        <v>25</v>
      </c>
      <c r="D45" s="59" t="s">
        <v>26</v>
      </c>
      <c r="I45" s="57" t="s">
        <v>57</v>
      </c>
      <c r="J45" s="58" t="s">
        <v>25</v>
      </c>
      <c r="K45" s="59" t="s">
        <v>26</v>
      </c>
    </row>
    <row r="46" spans="2:11" ht="16.5" thickBot="1" x14ac:dyDescent="0.3">
      <c r="B46" s="45" t="s">
        <v>27</v>
      </c>
      <c r="C46" s="43">
        <f>VLOOKUP(CONCATENATE($C$30&amp;"-"&amp;B46),Planilha2!A:D,4,FALSE)</f>
        <v>0.3</v>
      </c>
      <c r="D46" s="46">
        <f>C46*$C$43</f>
        <v>90</v>
      </c>
      <c r="I46" s="45" t="s">
        <v>61</v>
      </c>
      <c r="J46" s="43">
        <f>VLOOKUP(CONCATENATE($C$30&amp;"-"&amp;I46),Planilha2!A:D,4,FALSE)</f>
        <v>0.35</v>
      </c>
      <c r="K46" s="46">
        <f>J46*$C$43</f>
        <v>105</v>
      </c>
    </row>
    <row r="47" spans="2:11" ht="16.5" thickBot="1" x14ac:dyDescent="0.3">
      <c r="B47" s="47" t="s">
        <v>28</v>
      </c>
      <c r="C47" s="44">
        <f>VLOOKUP(CONCATENATE($C$30&amp;"-"&amp;B47),Planilha2!A:D,4,FALSE)</f>
        <v>0.5</v>
      </c>
      <c r="D47" s="46">
        <f t="shared" ref="D47:D51" si="3">C47*$C$43</f>
        <v>150</v>
      </c>
      <c r="I47" s="47" t="s">
        <v>62</v>
      </c>
      <c r="J47" s="43">
        <f>VLOOKUP(CONCATENATE($C$30&amp;"-"&amp;I47),Planilha2!A:D,4,FALSE)</f>
        <v>0.25</v>
      </c>
      <c r="K47" s="46">
        <f t="shared" ref="K47:K51" si="4">J47*$C$43</f>
        <v>75</v>
      </c>
    </row>
    <row r="48" spans="2:11" ht="16.5" thickBot="1" x14ac:dyDescent="0.3">
      <c r="B48" s="47" t="s">
        <v>29</v>
      </c>
      <c r="C48" s="44">
        <f>VLOOKUP(CONCATENATE($C$30&amp;"-"&amp;B48),Planilha2!A:D,4,FALSE)</f>
        <v>0.1</v>
      </c>
      <c r="D48" s="46">
        <f t="shared" si="3"/>
        <v>30</v>
      </c>
      <c r="I48" s="47" t="s">
        <v>63</v>
      </c>
      <c r="J48" s="43">
        <f>VLOOKUP(CONCATENATE($C$30&amp;"-"&amp;I48),Planilha2!A:D,4,FALSE)</f>
        <v>0.15</v>
      </c>
      <c r="K48" s="46">
        <f t="shared" si="4"/>
        <v>45</v>
      </c>
    </row>
    <row r="49" spans="2:11" ht="16.5" thickBot="1" x14ac:dyDescent="0.3">
      <c r="B49" s="47" t="s">
        <v>30</v>
      </c>
      <c r="C49" s="44">
        <f>VLOOKUP(CONCATENATE($C$30&amp;"-"&amp;B49),Planilha2!A:D,4,FALSE)</f>
        <v>0.1</v>
      </c>
      <c r="D49" s="46">
        <f t="shared" si="3"/>
        <v>30</v>
      </c>
      <c r="I49" s="47" t="s">
        <v>64</v>
      </c>
      <c r="J49" s="43">
        <f>VLOOKUP(CONCATENATE($C$30&amp;"-"&amp;I49),Planilha2!A:D,4,FALSE)</f>
        <v>0.1</v>
      </c>
      <c r="K49" s="46">
        <f t="shared" si="4"/>
        <v>30</v>
      </c>
    </row>
    <row r="50" spans="2:11" ht="16.5" thickBot="1" x14ac:dyDescent="0.3">
      <c r="B50" s="47" t="s">
        <v>31</v>
      </c>
      <c r="C50" s="44">
        <f>VLOOKUP(CONCATENATE($C$30&amp;"-"&amp;B50),Planilha2!A:D,4,FALSE)</f>
        <v>0</v>
      </c>
      <c r="D50" s="46">
        <f t="shared" si="3"/>
        <v>0</v>
      </c>
      <c r="I50" s="47" t="s">
        <v>65</v>
      </c>
      <c r="J50" s="43">
        <f>VLOOKUP(CONCATENATE($C$30&amp;"-"&amp;I50),Planilha2!A:D,4,FALSE)</f>
        <v>0.1</v>
      </c>
      <c r="K50" s="46">
        <f t="shared" si="4"/>
        <v>30</v>
      </c>
    </row>
    <row r="51" spans="2:11" ht="16.5" thickBot="1" x14ac:dyDescent="0.3">
      <c r="B51" s="47" t="s">
        <v>32</v>
      </c>
      <c r="C51" s="44">
        <f>VLOOKUP(CONCATENATE($C$30&amp;"-"&amp;B51),Planilha2!A:D,4,FALSE)</f>
        <v>0</v>
      </c>
      <c r="D51" s="48">
        <f t="shared" si="3"/>
        <v>0</v>
      </c>
      <c r="I51" s="47" t="s">
        <v>66</v>
      </c>
      <c r="J51" s="43">
        <f>VLOOKUP(CONCATENATE($C$30&amp;"-"&amp;I51),Planilha2!A:D,4,FALSE)</f>
        <v>0.05</v>
      </c>
      <c r="K51" s="48">
        <f t="shared" si="4"/>
        <v>15</v>
      </c>
    </row>
    <row r="52" spans="2:11" ht="16.5" thickBot="1" x14ac:dyDescent="0.3">
      <c r="B52" s="29" t="s">
        <v>35</v>
      </c>
      <c r="C52" s="28">
        <f>SUM(C46:C51)</f>
        <v>1</v>
      </c>
      <c r="D52" s="22">
        <f>SUM(D46:D51)</f>
        <v>300</v>
      </c>
      <c r="I52" s="29" t="s">
        <v>35</v>
      </c>
      <c r="J52" s="28">
        <f>SUM(J46:J51)</f>
        <v>1</v>
      </c>
      <c r="K52" s="22">
        <f>SUM(K46:K51)</f>
        <v>300</v>
      </c>
    </row>
    <row r="53" spans="2:11" ht="15.75" thickBot="1" x14ac:dyDescent="0.3"/>
    <row r="54" spans="2:11" ht="18.75" x14ac:dyDescent="0.25">
      <c r="B54" s="18" t="s">
        <v>40</v>
      </c>
      <c r="C54" s="30" t="str">
        <f>$C$30</f>
        <v>Conservador</v>
      </c>
      <c r="D54" s="31"/>
      <c r="E54" s="52" t="str" cm="1">
        <f t="array" ref="E54">_xlfn.IFS(C54="Conservador","Foco em estabilidade, dividendos e baixa volatilidade.",C54="Moderado","Equilíbrio entre segurança e potencial de crescimento.",C54="Agressivo","Foco  em crescimento e valorização, maior tolerância ao risco e à volatilidade.")</f>
        <v>Foco em estabilidade, dividendos e baixa volatilidade.</v>
      </c>
      <c r="F54" s="53"/>
      <c r="G54" s="54"/>
      <c r="I54" s="18" t="s">
        <v>40</v>
      </c>
      <c r="J54" s="30" t="str">
        <f>$C$30</f>
        <v>Conservador</v>
      </c>
      <c r="K54" s="31"/>
    </row>
    <row r="55" spans="2:11" ht="16.5" thickBot="1" x14ac:dyDescent="0.3">
      <c r="B55" s="33" t="s">
        <v>21</v>
      </c>
      <c r="C55" s="50">
        <f>D37</f>
        <v>150</v>
      </c>
      <c r="D55" s="51"/>
      <c r="E55" s="55"/>
      <c r="F55" s="60"/>
      <c r="G55" s="56"/>
      <c r="I55" s="33" t="s">
        <v>21</v>
      </c>
      <c r="J55" s="50">
        <f>C55</f>
        <v>150</v>
      </c>
      <c r="K55" s="51"/>
    </row>
    <row r="56" spans="2:11" ht="15.75" x14ac:dyDescent="0.25">
      <c r="B56" s="9"/>
      <c r="C56" s="19"/>
      <c r="D56" s="4"/>
      <c r="I56" s="9"/>
      <c r="J56" s="19"/>
      <c r="K56" s="4"/>
    </row>
    <row r="57" spans="2:11" ht="15.75" x14ac:dyDescent="0.25">
      <c r="B57" s="57" t="s">
        <v>58</v>
      </c>
      <c r="C57" s="58" t="s">
        <v>25</v>
      </c>
      <c r="D57" s="59" t="s">
        <v>26</v>
      </c>
      <c r="I57" s="57" t="s">
        <v>57</v>
      </c>
      <c r="J57" s="58" t="s">
        <v>25</v>
      </c>
      <c r="K57" s="59" t="s">
        <v>26</v>
      </c>
    </row>
    <row r="58" spans="2:11" ht="16.5" thickBot="1" x14ac:dyDescent="0.3">
      <c r="B58" s="45" t="s">
        <v>44</v>
      </c>
      <c r="C58" s="43">
        <f>VLOOKUP(CONCATENATE($C$30&amp;"-"&amp;B58),Planilha2!A:D,4,FALSE)</f>
        <v>0.15</v>
      </c>
      <c r="D58" s="46">
        <f>C58*$C$55</f>
        <v>22.5</v>
      </c>
      <c r="I58" s="45" t="s">
        <v>53</v>
      </c>
      <c r="J58" s="43">
        <f>VLOOKUP(CONCATENATE($C$30&amp;"-"&amp;I58),Planilha2!$A:$D,4,FALSE)</f>
        <v>0.15</v>
      </c>
      <c r="K58" s="46">
        <f>J58*$J$55</f>
        <v>22.5</v>
      </c>
    </row>
    <row r="59" spans="2:11" ht="16.5" thickBot="1" x14ac:dyDescent="0.3">
      <c r="B59" s="47" t="s">
        <v>45</v>
      </c>
      <c r="C59" s="43">
        <f>VLOOKUP(CONCATENATE($C$30&amp;"-"&amp;B59),Planilha2!A:D,4,FALSE)</f>
        <v>0.25</v>
      </c>
      <c r="D59" s="46">
        <f t="shared" ref="D59:D64" si="5">C59*$C$55</f>
        <v>37.5</v>
      </c>
      <c r="I59" s="47" t="s">
        <v>59</v>
      </c>
      <c r="J59" s="43">
        <f>VLOOKUP(CONCATENATE($C$30&amp;"-"&amp;I59),Planilha2!$A:$D,4,FALSE)</f>
        <v>0.25</v>
      </c>
      <c r="K59" s="46">
        <f t="shared" ref="K59:K64" si="6">J59*$J$55</f>
        <v>37.5</v>
      </c>
    </row>
    <row r="60" spans="2:11" ht="16.5" thickBot="1" x14ac:dyDescent="0.3">
      <c r="B60" s="47" t="s">
        <v>46</v>
      </c>
      <c r="C60" s="43">
        <f>VLOOKUP(CONCATENATE($C$30&amp;"-"&amp;B60),Planilha2!A:D,4,FALSE)</f>
        <v>0.1</v>
      </c>
      <c r="D60" s="46">
        <f t="shared" si="5"/>
        <v>15</v>
      </c>
      <c r="I60" s="47" t="s">
        <v>60</v>
      </c>
      <c r="J60" s="43">
        <f>VLOOKUP(CONCATENATE($C$30&amp;"-"&amp;I60),Planilha2!$A:$D,4,FALSE)</f>
        <v>0.1</v>
      </c>
      <c r="K60" s="46">
        <f t="shared" si="6"/>
        <v>15</v>
      </c>
    </row>
    <row r="61" spans="2:11" ht="16.5" thickBot="1" x14ac:dyDescent="0.3">
      <c r="B61" s="47" t="s">
        <v>47</v>
      </c>
      <c r="C61" s="43">
        <f>VLOOKUP(CONCATENATE($C$30&amp;"-"&amp;B61),Planilha2!A:D,4,FALSE)</f>
        <v>0.1</v>
      </c>
      <c r="D61" s="46">
        <f t="shared" si="5"/>
        <v>15</v>
      </c>
      <c r="I61" s="47" t="s">
        <v>54</v>
      </c>
      <c r="J61" s="43">
        <f>VLOOKUP(CONCATENATE($C$30&amp;"-"&amp;I61),Planilha2!$A:$D,4,FALSE)</f>
        <v>0.1</v>
      </c>
      <c r="K61" s="46">
        <f t="shared" si="6"/>
        <v>15</v>
      </c>
    </row>
    <row r="62" spans="2:11" ht="16.5" thickBot="1" x14ac:dyDescent="0.3">
      <c r="B62" s="47" t="s">
        <v>48</v>
      </c>
      <c r="C62" s="43">
        <f>VLOOKUP(CONCATENATE($C$30&amp;"-"&amp;B62),Planilha2!A:D,4,FALSE)</f>
        <v>0.1</v>
      </c>
      <c r="D62" s="46">
        <f t="shared" si="5"/>
        <v>15</v>
      </c>
      <c r="I62" s="47" t="s">
        <v>55</v>
      </c>
      <c r="J62" s="43">
        <f>VLOOKUP(CONCATENATE($C$30&amp;"-"&amp;I62),Planilha2!$A:$D,4,FALSE)</f>
        <v>0.1</v>
      </c>
      <c r="K62" s="46">
        <f t="shared" si="6"/>
        <v>15</v>
      </c>
    </row>
    <row r="63" spans="2:11" ht="16.5" thickBot="1" x14ac:dyDescent="0.3">
      <c r="B63" s="49" t="s">
        <v>50</v>
      </c>
      <c r="C63" s="43">
        <f>VLOOKUP(CONCATENATE($C$30&amp;"-"&amp;B63),Planilha2!A:D,4,FALSE)</f>
        <v>0.05</v>
      </c>
      <c r="D63" s="46">
        <f t="shared" si="5"/>
        <v>7.5</v>
      </c>
      <c r="I63" s="49" t="s">
        <v>56</v>
      </c>
      <c r="J63" s="43">
        <f>VLOOKUP(CONCATENATE($C$30&amp;"-"&amp;I63),Planilha2!$A:$D,4,FALSE)</f>
        <v>0.05</v>
      </c>
      <c r="K63" s="46">
        <f t="shared" si="6"/>
        <v>7.5</v>
      </c>
    </row>
    <row r="64" spans="2:11" ht="16.5" thickBot="1" x14ac:dyDescent="0.3">
      <c r="B64" s="47" t="s">
        <v>49</v>
      </c>
      <c r="C64" s="44">
        <f>VLOOKUP(CONCATENATE($C$30&amp;"-"&amp;B64),Planilha2!A:D,4,FALSE)</f>
        <v>0.25</v>
      </c>
      <c r="D64" s="48">
        <f t="shared" si="5"/>
        <v>37.5</v>
      </c>
      <c r="I64" s="47" t="s">
        <v>52</v>
      </c>
      <c r="J64" s="43">
        <f>VLOOKUP(CONCATENATE($C$30&amp;"-"&amp;I64),Planilha2!$A:$D,4,FALSE)</f>
        <v>0.25</v>
      </c>
      <c r="K64" s="46">
        <f t="shared" si="6"/>
        <v>37.5</v>
      </c>
    </row>
    <row r="65" spans="2:11" ht="16.5" thickBot="1" x14ac:dyDescent="0.3">
      <c r="B65" s="29" t="s">
        <v>35</v>
      </c>
      <c r="C65" s="28">
        <f>SUM(C58:C64)</f>
        <v>1</v>
      </c>
      <c r="D65" s="22">
        <f>SUM(D58:D64)</f>
        <v>150</v>
      </c>
      <c r="I65" s="29" t="s">
        <v>35</v>
      </c>
      <c r="J65" s="28">
        <f>SUM(J58:J64)</f>
        <v>1</v>
      </c>
      <c r="K65" s="22">
        <f>SUM(K58:K64)</f>
        <v>150</v>
      </c>
    </row>
  </sheetData>
  <mergeCells count="23">
    <mergeCell ref="J54:K54"/>
    <mergeCell ref="J55:K55"/>
    <mergeCell ref="I56:J56"/>
    <mergeCell ref="J42:K42"/>
    <mergeCell ref="J43:K43"/>
    <mergeCell ref="I44:J44"/>
    <mergeCell ref="C43:D43"/>
    <mergeCell ref="B44:C44"/>
    <mergeCell ref="C54:D54"/>
    <mergeCell ref="C55:D55"/>
    <mergeCell ref="B56:C56"/>
    <mergeCell ref="E30:G31"/>
    <mergeCell ref="E54:G55"/>
    <mergeCell ref="E42:G43"/>
    <mergeCell ref="C30:D30"/>
    <mergeCell ref="C31:D31"/>
    <mergeCell ref="C42:D42"/>
    <mergeCell ref="B32:C32"/>
    <mergeCell ref="B18:C18"/>
    <mergeCell ref="B17:C17"/>
    <mergeCell ref="B16:C16"/>
    <mergeCell ref="B10:D10"/>
    <mergeCell ref="B15:D15"/>
  </mergeCells>
  <conditionalFormatting sqref="B30:E30">
    <cfRule type="expression" dxfId="17" priority="19">
      <formula>$C$30="Agressivo"</formula>
    </cfRule>
    <cfRule type="expression" dxfId="16" priority="20">
      <formula>$C$30="Moderado"</formula>
    </cfRule>
    <cfRule type="expression" dxfId="15" priority="21">
      <formula>$C$30="Conservador"</formula>
    </cfRule>
  </conditionalFormatting>
  <conditionalFormatting sqref="B42:D42 I54:K54">
    <cfRule type="expression" dxfId="14" priority="16">
      <formula>$C$30="Conservador"</formula>
    </cfRule>
    <cfRule type="expression" dxfId="13" priority="17">
      <formula>$C$30="Moderado"</formula>
    </cfRule>
    <cfRule type="expression" dxfId="12" priority="18">
      <formula>$C$30="Agressivo"</formula>
    </cfRule>
  </conditionalFormatting>
  <conditionalFormatting sqref="B54:D54">
    <cfRule type="expression" dxfId="11" priority="13">
      <formula>$C$30="Conservador"</formula>
    </cfRule>
    <cfRule type="expression" dxfId="10" priority="14">
      <formula>$C$30="Moderado"</formula>
    </cfRule>
    <cfRule type="expression" dxfId="9" priority="15">
      <formula>$C$30="Agressivo"</formula>
    </cfRule>
  </conditionalFormatting>
  <conditionalFormatting sqref="E54">
    <cfRule type="expression" dxfId="8" priority="10">
      <formula>$C$30="Agressivo"</formula>
    </cfRule>
    <cfRule type="expression" dxfId="7" priority="11">
      <formula>$C$30="Moderado"</formula>
    </cfRule>
    <cfRule type="expression" dxfId="6" priority="12">
      <formula>$C$30="Conservador"</formula>
    </cfRule>
  </conditionalFormatting>
  <conditionalFormatting sqref="I42:K42">
    <cfRule type="expression" dxfId="5" priority="4">
      <formula>$C$30="Conservador"</formula>
    </cfRule>
    <cfRule type="expression" dxfId="4" priority="5">
      <formula>$C$30="Moderado"</formula>
    </cfRule>
    <cfRule type="expression" dxfId="3" priority="6">
      <formula>$C$30="Agressivo"</formula>
    </cfRule>
  </conditionalFormatting>
  <conditionalFormatting sqref="E42">
    <cfRule type="expression" dxfId="2" priority="1">
      <formula>$C$30="Agressivo"</formula>
    </cfRule>
    <cfRule type="expression" dxfId="1" priority="2">
      <formula>$C$30="Moderado"</formula>
    </cfRule>
    <cfRule type="expression" dxfId="0" priority="3">
      <formula>$C$30="Conservador"</formula>
    </cfRule>
  </conditionalFormatting>
  <dataValidations count="1">
    <dataValidation type="list" allowBlank="1" showInputMessage="1" showErrorMessage="1" sqref="C30 C42 C54 J54 J42" xr:uid="{A9C51104-E856-495A-98F6-10400AF98EE1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E58F-0ED0-4CAA-AC52-8EC2A2C4462A}">
  <dimension ref="A2:D110"/>
  <sheetViews>
    <sheetView topLeftCell="A81" workbookViewId="0">
      <selection activeCell="K99" sqref="K99"/>
    </sheetView>
  </sheetViews>
  <sheetFormatPr defaultRowHeight="15" x14ac:dyDescent="0.25"/>
  <cols>
    <col min="1" max="1" width="38.85546875" style="14" customWidth="1"/>
    <col min="2" max="2" width="16.85546875" customWidth="1"/>
    <col min="3" max="3" width="29.5703125" style="13" customWidth="1"/>
  </cols>
  <sheetData>
    <row r="2" spans="1:4" x14ac:dyDescent="0.25">
      <c r="A2" s="14" t="s">
        <v>34</v>
      </c>
      <c r="B2" s="23" t="s">
        <v>18</v>
      </c>
      <c r="C2" s="23" t="s">
        <v>24</v>
      </c>
      <c r="D2" s="23" t="s">
        <v>33</v>
      </c>
    </row>
    <row r="3" spans="1:4" ht="15.75" x14ac:dyDescent="0.25">
      <c r="A3" s="14" t="str">
        <f>B3&amp;"-"&amp;C3</f>
        <v>Conservador-Papel</v>
      </c>
      <c r="B3" s="13" t="s">
        <v>19</v>
      </c>
      <c r="C3" s="13" t="s">
        <v>27</v>
      </c>
      <c r="D3" s="20">
        <v>0.3</v>
      </c>
    </row>
    <row r="4" spans="1:4" ht="15.75" x14ac:dyDescent="0.25">
      <c r="A4" s="14" t="str">
        <f t="shared" ref="A4:A20" si="0">B4&amp;"-"&amp;C4</f>
        <v>Conservador-Tijolo</v>
      </c>
      <c r="B4" s="13" t="s">
        <v>19</v>
      </c>
      <c r="C4" s="13" t="s">
        <v>28</v>
      </c>
      <c r="D4" s="21">
        <v>0.5</v>
      </c>
    </row>
    <row r="5" spans="1:4" ht="15.75" x14ac:dyDescent="0.25">
      <c r="A5" s="14" t="str">
        <f t="shared" si="0"/>
        <v>Conservador-Híbrido</v>
      </c>
      <c r="B5" s="13" t="s">
        <v>19</v>
      </c>
      <c r="C5" s="13" t="s">
        <v>29</v>
      </c>
      <c r="D5" s="21">
        <v>0.1</v>
      </c>
    </row>
    <row r="6" spans="1:4" ht="15.75" x14ac:dyDescent="0.25">
      <c r="A6" s="14" t="str">
        <f t="shared" si="0"/>
        <v>Conservador-FOFs</v>
      </c>
      <c r="B6" s="13" t="s">
        <v>19</v>
      </c>
      <c r="C6" s="13" t="s">
        <v>30</v>
      </c>
      <c r="D6" s="21">
        <v>0.1</v>
      </c>
    </row>
    <row r="7" spans="1:4" ht="15.75" x14ac:dyDescent="0.25">
      <c r="A7" s="14" t="str">
        <f t="shared" si="0"/>
        <v>Conservador-Desenvolvimento</v>
      </c>
      <c r="B7" s="13" t="s">
        <v>19</v>
      </c>
      <c r="C7" s="13" t="s">
        <v>31</v>
      </c>
      <c r="D7" s="21">
        <v>0</v>
      </c>
    </row>
    <row r="8" spans="1:4" ht="16.5" thickBot="1" x14ac:dyDescent="0.3">
      <c r="A8" s="61" t="str">
        <f t="shared" si="0"/>
        <v>Conservador-Hotelarias</v>
      </c>
      <c r="B8" s="24" t="s">
        <v>19</v>
      </c>
      <c r="C8" s="24" t="s">
        <v>32</v>
      </c>
      <c r="D8" s="25">
        <v>0</v>
      </c>
    </row>
    <row r="9" spans="1:4" ht="15.75" thickTop="1" x14ac:dyDescent="0.25">
      <c r="A9" s="14" t="str">
        <f t="shared" si="0"/>
        <v>Moderado-Papel</v>
      </c>
      <c r="B9" s="13" t="s">
        <v>22</v>
      </c>
      <c r="C9" s="13" t="s">
        <v>27</v>
      </c>
      <c r="D9" s="26">
        <v>0.32</v>
      </c>
    </row>
    <row r="10" spans="1:4" x14ac:dyDescent="0.25">
      <c r="A10" s="14" t="str">
        <f t="shared" si="0"/>
        <v>Moderado-Tijolo</v>
      </c>
      <c r="B10" s="13" t="s">
        <v>22</v>
      </c>
      <c r="C10" s="13" t="s">
        <v>28</v>
      </c>
      <c r="D10" s="26">
        <v>0.4</v>
      </c>
    </row>
    <row r="11" spans="1:4" x14ac:dyDescent="0.25">
      <c r="A11" s="14" t="str">
        <f t="shared" si="0"/>
        <v>Moderado-Híbrido</v>
      </c>
      <c r="B11" s="13" t="s">
        <v>22</v>
      </c>
      <c r="C11" s="13" t="s">
        <v>29</v>
      </c>
      <c r="D11" s="26">
        <v>0.08</v>
      </c>
    </row>
    <row r="12" spans="1:4" x14ac:dyDescent="0.25">
      <c r="A12" s="14" t="str">
        <f t="shared" si="0"/>
        <v>Moderado-FOFs</v>
      </c>
      <c r="B12" s="13" t="s">
        <v>22</v>
      </c>
      <c r="C12" s="13" t="s">
        <v>30</v>
      </c>
      <c r="D12" s="26">
        <v>0.1</v>
      </c>
    </row>
    <row r="13" spans="1:4" x14ac:dyDescent="0.25">
      <c r="A13" s="14" t="str">
        <f t="shared" si="0"/>
        <v>Moderado-Desenvolvimento</v>
      </c>
      <c r="B13" s="13" t="s">
        <v>22</v>
      </c>
      <c r="C13" s="13" t="s">
        <v>31</v>
      </c>
      <c r="D13" s="26">
        <v>0.05</v>
      </c>
    </row>
    <row r="14" spans="1:4" ht="15.75" thickBot="1" x14ac:dyDescent="0.3">
      <c r="A14" s="61" t="str">
        <f t="shared" si="0"/>
        <v>Moderado-Hotelarias</v>
      </c>
      <c r="B14" s="24" t="s">
        <v>22</v>
      </c>
      <c r="C14" s="24" t="s">
        <v>32</v>
      </c>
      <c r="D14" s="27">
        <v>0.05</v>
      </c>
    </row>
    <row r="15" spans="1:4" ht="15.75" thickTop="1" x14ac:dyDescent="0.25">
      <c r="A15" s="14" t="str">
        <f t="shared" si="0"/>
        <v>Agressivo-Papel</v>
      </c>
      <c r="B15" s="13" t="s">
        <v>23</v>
      </c>
      <c r="C15" s="13" t="s">
        <v>27</v>
      </c>
      <c r="D15" s="26">
        <v>0.5</v>
      </c>
    </row>
    <row r="16" spans="1:4" x14ac:dyDescent="0.25">
      <c r="A16" s="14" t="str">
        <f t="shared" si="0"/>
        <v>Agressivo-Tijolo</v>
      </c>
      <c r="B16" s="13" t="s">
        <v>23</v>
      </c>
      <c r="C16" s="13" t="s">
        <v>28</v>
      </c>
      <c r="D16" s="26">
        <v>0.1</v>
      </c>
    </row>
    <row r="17" spans="1:4" x14ac:dyDescent="0.25">
      <c r="A17" s="14" t="str">
        <f t="shared" si="0"/>
        <v>Agressivo-Híbrido</v>
      </c>
      <c r="B17" s="13" t="s">
        <v>23</v>
      </c>
      <c r="C17" s="13" t="s">
        <v>29</v>
      </c>
      <c r="D17" s="26">
        <v>0.05</v>
      </c>
    </row>
    <row r="18" spans="1:4" x14ac:dyDescent="0.25">
      <c r="A18" s="14" t="str">
        <f t="shared" si="0"/>
        <v>Agressivo-FOFs</v>
      </c>
      <c r="B18" s="13" t="s">
        <v>23</v>
      </c>
      <c r="C18" s="13" t="s">
        <v>30</v>
      </c>
      <c r="D18" s="26">
        <v>0.05</v>
      </c>
    </row>
    <row r="19" spans="1:4" x14ac:dyDescent="0.25">
      <c r="A19" s="14" t="str">
        <f t="shared" si="0"/>
        <v>Agressivo-Desenvolvimento</v>
      </c>
      <c r="B19" s="13" t="s">
        <v>23</v>
      </c>
      <c r="C19" s="13" t="s">
        <v>31</v>
      </c>
      <c r="D19" s="26">
        <v>0.2</v>
      </c>
    </row>
    <row r="20" spans="1:4" x14ac:dyDescent="0.25">
      <c r="A20" s="14" t="str">
        <f t="shared" si="0"/>
        <v>Agressivo-Hotelarias</v>
      </c>
      <c r="B20" s="13" t="s">
        <v>23</v>
      </c>
      <c r="C20" s="13" t="s">
        <v>32</v>
      </c>
      <c r="D20" s="26">
        <v>0.1</v>
      </c>
    </row>
    <row r="23" spans="1:4" x14ac:dyDescent="0.25">
      <c r="A23" s="14" t="s">
        <v>34</v>
      </c>
      <c r="B23" s="23" t="s">
        <v>18</v>
      </c>
      <c r="C23" s="23" t="s">
        <v>51</v>
      </c>
      <c r="D23" s="23" t="s">
        <v>33</v>
      </c>
    </row>
    <row r="24" spans="1:4" ht="15.75" x14ac:dyDescent="0.25">
      <c r="A24" s="14" t="str">
        <f>B24&amp;"-"&amp;C24</f>
        <v>Conservador-Renda Fixa/Tesouro Direto</v>
      </c>
      <c r="B24" s="13" t="s">
        <v>19</v>
      </c>
      <c r="C24" s="13" t="s">
        <v>42</v>
      </c>
      <c r="D24" s="20">
        <v>0.7</v>
      </c>
    </row>
    <row r="25" spans="1:4" ht="15.75" x14ac:dyDescent="0.25">
      <c r="A25" s="14" t="str">
        <f t="shared" ref="A25:A88" si="1">B25&amp;"-"&amp;C25</f>
        <v>Conservador-Fundos Imobiliários</v>
      </c>
      <c r="B25" s="13" t="s">
        <v>19</v>
      </c>
      <c r="C25" s="13" t="s">
        <v>37</v>
      </c>
      <c r="D25" s="21">
        <v>0.1</v>
      </c>
    </row>
    <row r="26" spans="1:4" ht="15.75" x14ac:dyDescent="0.25">
      <c r="A26" s="14" t="str">
        <f t="shared" si="1"/>
        <v>Conservador-ETFs</v>
      </c>
      <c r="B26" s="13" t="s">
        <v>19</v>
      </c>
      <c r="C26" s="13" t="s">
        <v>38</v>
      </c>
      <c r="D26" s="21">
        <v>0.1</v>
      </c>
    </row>
    <row r="27" spans="1:4" ht="15.75" x14ac:dyDescent="0.25">
      <c r="A27" s="14" t="str">
        <f t="shared" si="1"/>
        <v>Conservador-Ações BR</v>
      </c>
      <c r="B27" s="13" t="s">
        <v>19</v>
      </c>
      <c r="C27" s="13" t="s">
        <v>40</v>
      </c>
      <c r="D27" s="21">
        <v>0.05</v>
      </c>
    </row>
    <row r="28" spans="1:4" ht="15.75" x14ac:dyDescent="0.25">
      <c r="A28" s="14" t="str">
        <f t="shared" si="1"/>
        <v>Conservador-Ações EUA</v>
      </c>
      <c r="B28" s="13" t="s">
        <v>19</v>
      </c>
      <c r="C28" s="13" t="s">
        <v>39</v>
      </c>
      <c r="D28" s="21">
        <v>0.05</v>
      </c>
    </row>
    <row r="29" spans="1:4" ht="16.5" thickBot="1" x14ac:dyDescent="0.3">
      <c r="A29" s="61" t="str">
        <f t="shared" si="1"/>
        <v>Conservador-Criptomoedas</v>
      </c>
      <c r="B29" s="24" t="s">
        <v>19</v>
      </c>
      <c r="C29" s="24" t="s">
        <v>41</v>
      </c>
      <c r="D29" s="25">
        <v>0</v>
      </c>
    </row>
    <row r="30" spans="1:4" ht="15.75" thickTop="1" x14ac:dyDescent="0.25">
      <c r="A30" s="14" t="str">
        <f t="shared" si="1"/>
        <v>Moderado-Renda Fixa/Tesouro Direto</v>
      </c>
      <c r="B30" s="13" t="s">
        <v>22</v>
      </c>
      <c r="C30" s="13" t="s">
        <v>42</v>
      </c>
      <c r="D30" s="26">
        <v>0.4</v>
      </c>
    </row>
    <row r="31" spans="1:4" x14ac:dyDescent="0.25">
      <c r="A31" s="14" t="str">
        <f t="shared" si="1"/>
        <v>Moderado-Fundos Imobiliários</v>
      </c>
      <c r="B31" s="13" t="s">
        <v>22</v>
      </c>
      <c r="C31" s="13" t="s">
        <v>37</v>
      </c>
      <c r="D31" s="26">
        <v>0.15</v>
      </c>
    </row>
    <row r="32" spans="1:4" x14ac:dyDescent="0.25">
      <c r="A32" s="14" t="str">
        <f t="shared" si="1"/>
        <v>Moderado-ETFs</v>
      </c>
      <c r="B32" s="13" t="s">
        <v>22</v>
      </c>
      <c r="C32" s="13" t="s">
        <v>38</v>
      </c>
      <c r="D32" s="26">
        <v>0.15</v>
      </c>
    </row>
    <row r="33" spans="1:4" x14ac:dyDescent="0.25">
      <c r="A33" s="14" t="str">
        <f t="shared" si="1"/>
        <v>Moderado-Ações BR</v>
      </c>
      <c r="B33" s="13" t="s">
        <v>22</v>
      </c>
      <c r="C33" s="13" t="s">
        <v>40</v>
      </c>
      <c r="D33" s="26">
        <v>0.1</v>
      </c>
    </row>
    <row r="34" spans="1:4" x14ac:dyDescent="0.25">
      <c r="A34" s="14" t="str">
        <f t="shared" si="1"/>
        <v>Moderado-Ações EUA</v>
      </c>
      <c r="B34" s="13" t="s">
        <v>22</v>
      </c>
      <c r="C34" s="13" t="s">
        <v>39</v>
      </c>
      <c r="D34" s="26">
        <v>0.15</v>
      </c>
    </row>
    <row r="35" spans="1:4" ht="15.75" thickBot="1" x14ac:dyDescent="0.3">
      <c r="A35" s="61" t="str">
        <f t="shared" si="1"/>
        <v>Moderado-Criptomoedas</v>
      </c>
      <c r="B35" s="24" t="s">
        <v>22</v>
      </c>
      <c r="C35" s="24" t="s">
        <v>41</v>
      </c>
      <c r="D35" s="27">
        <v>0.05</v>
      </c>
    </row>
    <row r="36" spans="1:4" ht="15.75" thickTop="1" x14ac:dyDescent="0.25">
      <c r="A36" s="14" t="str">
        <f t="shared" si="1"/>
        <v>Agressivo-Renda Fixa/Tesouro Direto</v>
      </c>
      <c r="B36" s="13" t="s">
        <v>23</v>
      </c>
      <c r="C36" s="13" t="s">
        <v>42</v>
      </c>
      <c r="D36" s="26">
        <v>0.1</v>
      </c>
    </row>
    <row r="37" spans="1:4" x14ac:dyDescent="0.25">
      <c r="A37" s="14" t="str">
        <f t="shared" si="1"/>
        <v>Agressivo-Fundos Imobiliários</v>
      </c>
      <c r="B37" s="13" t="s">
        <v>23</v>
      </c>
      <c r="C37" s="13" t="s">
        <v>37</v>
      </c>
      <c r="D37" s="26">
        <v>0.1</v>
      </c>
    </row>
    <row r="38" spans="1:4" x14ac:dyDescent="0.25">
      <c r="A38" s="14" t="str">
        <f t="shared" si="1"/>
        <v>Agressivo-ETFs</v>
      </c>
      <c r="B38" s="13" t="s">
        <v>23</v>
      </c>
      <c r="C38" s="13" t="s">
        <v>38</v>
      </c>
      <c r="D38" s="26">
        <v>0.2</v>
      </c>
    </row>
    <row r="39" spans="1:4" x14ac:dyDescent="0.25">
      <c r="A39" s="14" t="str">
        <f t="shared" si="1"/>
        <v>Agressivo-Ações BR</v>
      </c>
      <c r="B39" s="13" t="s">
        <v>23</v>
      </c>
      <c r="C39" s="13" t="s">
        <v>40</v>
      </c>
      <c r="D39" s="26">
        <v>0.25</v>
      </c>
    </row>
    <row r="40" spans="1:4" x14ac:dyDescent="0.25">
      <c r="A40" s="14" t="str">
        <f t="shared" si="1"/>
        <v>Agressivo-Ações EUA</v>
      </c>
      <c r="B40" s="13" t="s">
        <v>23</v>
      </c>
      <c r="C40" s="13" t="s">
        <v>39</v>
      </c>
      <c r="D40" s="26">
        <v>0.25</v>
      </c>
    </row>
    <row r="41" spans="1:4" x14ac:dyDescent="0.25">
      <c r="A41" s="14" t="str">
        <f t="shared" si="1"/>
        <v>Agressivo-Criptomoedas</v>
      </c>
      <c r="B41" s="13" t="s">
        <v>23</v>
      </c>
      <c r="C41" s="13" t="s">
        <v>41</v>
      </c>
      <c r="D41" s="26">
        <v>0.1</v>
      </c>
    </row>
    <row r="42" spans="1:4" x14ac:dyDescent="0.25">
      <c r="B42" s="13"/>
      <c r="D42" s="26"/>
    </row>
    <row r="43" spans="1:4" x14ac:dyDescent="0.25">
      <c r="A43" s="14" t="str">
        <f t="shared" si="1"/>
        <v>-</v>
      </c>
    </row>
    <row r="44" spans="1:4" x14ac:dyDescent="0.25">
      <c r="A44" s="14" t="s">
        <v>34</v>
      </c>
      <c r="B44" s="23" t="s">
        <v>18</v>
      </c>
      <c r="C44" s="23" t="s">
        <v>51</v>
      </c>
      <c r="D44" s="23" t="s">
        <v>33</v>
      </c>
    </row>
    <row r="45" spans="1:4" x14ac:dyDescent="0.25">
      <c r="A45" s="14" t="str">
        <f t="shared" si="1"/>
        <v>Conservador-Commodities e Energia</v>
      </c>
      <c r="B45" s="13" t="s">
        <v>19</v>
      </c>
      <c r="C45" s="13" t="s">
        <v>44</v>
      </c>
      <c r="D45" s="26">
        <v>0.15</v>
      </c>
    </row>
    <row r="46" spans="1:4" x14ac:dyDescent="0.25">
      <c r="A46" s="14" t="str">
        <f t="shared" si="1"/>
        <v>Conservador-Financeiro</v>
      </c>
      <c r="B46" s="13" t="s">
        <v>19</v>
      </c>
      <c r="C46" s="13" t="s">
        <v>45</v>
      </c>
      <c r="D46" s="26">
        <v>0.25</v>
      </c>
    </row>
    <row r="47" spans="1:4" x14ac:dyDescent="0.25">
      <c r="A47" s="14" t="str">
        <f t="shared" si="1"/>
        <v>Conservador-Consumo</v>
      </c>
      <c r="B47" s="13" t="s">
        <v>19</v>
      </c>
      <c r="C47" s="13" t="s">
        <v>46</v>
      </c>
      <c r="D47" s="26">
        <v>0.1</v>
      </c>
    </row>
    <row r="48" spans="1:4" x14ac:dyDescent="0.25">
      <c r="A48" s="14" t="str">
        <f t="shared" si="1"/>
        <v>Conservador-Construção e Imobiliário</v>
      </c>
      <c r="B48" s="13" t="s">
        <v>19</v>
      </c>
      <c r="C48" s="13" t="s">
        <v>47</v>
      </c>
      <c r="D48" s="26">
        <v>0.1</v>
      </c>
    </row>
    <row r="49" spans="1:4" x14ac:dyDescent="0.25">
      <c r="A49" s="14" t="str">
        <f t="shared" si="1"/>
        <v>Conservador-Transporte e Logística</v>
      </c>
      <c r="B49" s="13" t="s">
        <v>19</v>
      </c>
      <c r="C49" s="13" t="s">
        <v>48</v>
      </c>
      <c r="D49" s="26">
        <v>0.1</v>
      </c>
    </row>
    <row r="50" spans="1:4" x14ac:dyDescent="0.25">
      <c r="A50" s="14" t="str">
        <f t="shared" si="1"/>
        <v>Conservador-Tecnologia</v>
      </c>
      <c r="B50" s="13" t="s">
        <v>19</v>
      </c>
      <c r="C50" s="13" t="s">
        <v>50</v>
      </c>
      <c r="D50" s="26">
        <v>0.05</v>
      </c>
    </row>
    <row r="51" spans="1:4" ht="16.5" thickBot="1" x14ac:dyDescent="0.3">
      <c r="A51" s="61" t="str">
        <f t="shared" si="1"/>
        <v>Conservador-Utilidade Pública</v>
      </c>
      <c r="B51" s="24" t="s">
        <v>19</v>
      </c>
      <c r="C51" s="24" t="s">
        <v>49</v>
      </c>
      <c r="D51" s="25">
        <v>0.25</v>
      </c>
    </row>
    <row r="52" spans="1:4" ht="15.75" thickTop="1" x14ac:dyDescent="0.25">
      <c r="A52" s="14" t="str">
        <f t="shared" si="1"/>
        <v>Moderado-Commodities e Energia</v>
      </c>
      <c r="B52" s="13" t="s">
        <v>22</v>
      </c>
      <c r="C52" s="13" t="s">
        <v>44</v>
      </c>
      <c r="D52" s="26">
        <v>0.2</v>
      </c>
    </row>
    <row r="53" spans="1:4" x14ac:dyDescent="0.25">
      <c r="A53" s="14" t="str">
        <f t="shared" si="1"/>
        <v>Moderado-Financeiro</v>
      </c>
      <c r="B53" s="13" t="s">
        <v>22</v>
      </c>
      <c r="C53" s="13" t="s">
        <v>45</v>
      </c>
      <c r="D53" s="26">
        <v>0.2</v>
      </c>
    </row>
    <row r="54" spans="1:4" x14ac:dyDescent="0.25">
      <c r="A54" s="14" t="str">
        <f t="shared" si="1"/>
        <v>Moderado-Consumo</v>
      </c>
      <c r="B54" s="13" t="s">
        <v>22</v>
      </c>
      <c r="C54" s="13" t="s">
        <v>46</v>
      </c>
      <c r="D54" s="26">
        <v>0.15</v>
      </c>
    </row>
    <row r="55" spans="1:4" x14ac:dyDescent="0.25">
      <c r="A55" s="14" t="str">
        <f t="shared" si="1"/>
        <v>Moderado-Construção e Imobiliário</v>
      </c>
      <c r="B55" s="13" t="s">
        <v>22</v>
      </c>
      <c r="C55" s="13" t="s">
        <v>47</v>
      </c>
      <c r="D55" s="26">
        <v>0.1</v>
      </c>
    </row>
    <row r="56" spans="1:4" x14ac:dyDescent="0.25">
      <c r="A56" s="14" t="str">
        <f t="shared" si="1"/>
        <v>Moderado-Transporte e Logística</v>
      </c>
      <c r="B56" s="13" t="s">
        <v>22</v>
      </c>
      <c r="C56" s="13" t="s">
        <v>48</v>
      </c>
      <c r="D56" s="26">
        <v>0.1</v>
      </c>
    </row>
    <row r="57" spans="1:4" x14ac:dyDescent="0.25">
      <c r="A57" s="14" t="str">
        <f t="shared" si="1"/>
        <v>Moderado-Tecnologia</v>
      </c>
      <c r="B57" s="13" t="s">
        <v>22</v>
      </c>
      <c r="C57" s="13" t="s">
        <v>50</v>
      </c>
      <c r="D57" s="26">
        <v>0.1</v>
      </c>
    </row>
    <row r="58" spans="1:4" ht="16.5" thickBot="1" x14ac:dyDescent="0.3">
      <c r="A58" s="61" t="str">
        <f t="shared" si="1"/>
        <v>Moderado-Utilidade Pública</v>
      </c>
      <c r="B58" s="24" t="s">
        <v>22</v>
      </c>
      <c r="C58" s="24" t="s">
        <v>49</v>
      </c>
      <c r="D58" s="25">
        <v>0.15</v>
      </c>
    </row>
    <row r="59" spans="1:4" ht="15.75" thickTop="1" x14ac:dyDescent="0.25">
      <c r="A59" s="14" t="str">
        <f t="shared" si="1"/>
        <v>Agressivo-Commodities e Energia</v>
      </c>
      <c r="B59" s="13" t="s">
        <v>23</v>
      </c>
      <c r="C59" s="13" t="s">
        <v>44</v>
      </c>
      <c r="D59" s="26">
        <v>0.15</v>
      </c>
    </row>
    <row r="60" spans="1:4" x14ac:dyDescent="0.25">
      <c r="A60" s="14" t="str">
        <f t="shared" si="1"/>
        <v>Agressivo-Financeiro</v>
      </c>
      <c r="B60" s="13" t="s">
        <v>23</v>
      </c>
      <c r="C60" s="13" t="s">
        <v>45</v>
      </c>
      <c r="D60" s="26">
        <v>0.15</v>
      </c>
    </row>
    <row r="61" spans="1:4" x14ac:dyDescent="0.25">
      <c r="A61" s="14" t="str">
        <f t="shared" si="1"/>
        <v>Agressivo-Consumo</v>
      </c>
      <c r="B61" s="13" t="s">
        <v>23</v>
      </c>
      <c r="C61" s="13" t="s">
        <v>46</v>
      </c>
      <c r="D61" s="26">
        <v>0.2</v>
      </c>
    </row>
    <row r="62" spans="1:4" x14ac:dyDescent="0.25">
      <c r="A62" s="14" t="str">
        <f t="shared" si="1"/>
        <v>Agressivo-Construção e Imobiliário</v>
      </c>
      <c r="B62" s="13" t="s">
        <v>23</v>
      </c>
      <c r="C62" s="13" t="s">
        <v>47</v>
      </c>
      <c r="D62" s="26">
        <v>0.1</v>
      </c>
    </row>
    <row r="63" spans="1:4" x14ac:dyDescent="0.25">
      <c r="A63" s="14" t="str">
        <f t="shared" si="1"/>
        <v>Agressivo-Transporte e Logística</v>
      </c>
      <c r="B63" s="13" t="s">
        <v>23</v>
      </c>
      <c r="C63" s="13" t="s">
        <v>48</v>
      </c>
      <c r="D63" s="26">
        <v>0.1</v>
      </c>
    </row>
    <row r="64" spans="1:4" x14ac:dyDescent="0.25">
      <c r="A64" s="14" t="str">
        <f t="shared" si="1"/>
        <v>Agressivo-Tecnologia</v>
      </c>
      <c r="B64" s="13" t="s">
        <v>23</v>
      </c>
      <c r="C64" s="13" t="s">
        <v>50</v>
      </c>
      <c r="D64" s="26">
        <v>0.2</v>
      </c>
    </row>
    <row r="65" spans="1:4" x14ac:dyDescent="0.25">
      <c r="A65" s="14" t="str">
        <f t="shared" si="1"/>
        <v>Agressivo-Utilidade Pública</v>
      </c>
      <c r="B65" s="13" t="s">
        <v>23</v>
      </c>
      <c r="C65" s="13" t="s">
        <v>49</v>
      </c>
      <c r="D65" s="26">
        <v>0.1</v>
      </c>
    </row>
    <row r="66" spans="1:4" x14ac:dyDescent="0.25">
      <c r="A66" s="14" t="str">
        <f t="shared" si="1"/>
        <v>-</v>
      </c>
    </row>
    <row r="67" spans="1:4" x14ac:dyDescent="0.25">
      <c r="A67" s="14" t="str">
        <f t="shared" si="1"/>
        <v>-</v>
      </c>
    </row>
    <row r="68" spans="1:4" x14ac:dyDescent="0.25">
      <c r="A68" s="14" t="str">
        <f t="shared" si="1"/>
        <v>Perfil-</v>
      </c>
      <c r="B68" s="23" t="s">
        <v>18</v>
      </c>
      <c r="D68" s="23" t="s">
        <v>33</v>
      </c>
    </row>
    <row r="69" spans="1:4" x14ac:dyDescent="0.25">
      <c r="A69" s="14" t="str">
        <f t="shared" si="1"/>
        <v>Conservador-VALE3</v>
      </c>
      <c r="B69" s="13" t="s">
        <v>19</v>
      </c>
      <c r="C69" s="13" t="s">
        <v>53</v>
      </c>
      <c r="D69" s="26">
        <v>0.15</v>
      </c>
    </row>
    <row r="70" spans="1:4" x14ac:dyDescent="0.25">
      <c r="A70" s="14" t="str">
        <f t="shared" si="1"/>
        <v>Conservador-ITUB4</v>
      </c>
      <c r="B70" s="13" t="s">
        <v>19</v>
      </c>
      <c r="C70" s="13" t="s">
        <v>59</v>
      </c>
      <c r="D70" s="26">
        <v>0.25</v>
      </c>
    </row>
    <row r="71" spans="1:4" x14ac:dyDescent="0.25">
      <c r="A71" s="14" t="str">
        <f t="shared" si="1"/>
        <v>Conservador-LREN3</v>
      </c>
      <c r="B71" s="13" t="s">
        <v>19</v>
      </c>
      <c r="C71" s="13" t="s">
        <v>60</v>
      </c>
      <c r="D71" s="26">
        <v>0.1</v>
      </c>
    </row>
    <row r="72" spans="1:4" x14ac:dyDescent="0.25">
      <c r="A72" s="14" t="str">
        <f t="shared" si="1"/>
        <v>Conservador-EZTC3</v>
      </c>
      <c r="B72" s="13" t="s">
        <v>19</v>
      </c>
      <c r="C72" s="13" t="s">
        <v>54</v>
      </c>
      <c r="D72" s="26">
        <v>0.1</v>
      </c>
    </row>
    <row r="73" spans="1:4" x14ac:dyDescent="0.25">
      <c r="A73" s="14" t="str">
        <f t="shared" si="1"/>
        <v>Conservador-RAIL3</v>
      </c>
      <c r="B73" s="13" t="s">
        <v>19</v>
      </c>
      <c r="C73" s="13" t="s">
        <v>55</v>
      </c>
      <c r="D73" s="26">
        <v>0.1</v>
      </c>
    </row>
    <row r="74" spans="1:4" x14ac:dyDescent="0.25">
      <c r="A74" s="14" t="str">
        <f t="shared" si="1"/>
        <v>Conservador-TOTS3</v>
      </c>
      <c r="B74" s="13" t="s">
        <v>19</v>
      </c>
      <c r="C74" s="13" t="s">
        <v>56</v>
      </c>
      <c r="D74" s="26">
        <v>0.05</v>
      </c>
    </row>
    <row r="75" spans="1:4" ht="16.5" thickBot="1" x14ac:dyDescent="0.3">
      <c r="A75" s="14" t="str">
        <f t="shared" si="1"/>
        <v>Conservador-TAEE11</v>
      </c>
      <c r="B75" s="24" t="s">
        <v>19</v>
      </c>
      <c r="C75" s="24" t="s">
        <v>52</v>
      </c>
      <c r="D75" s="25">
        <v>0.25</v>
      </c>
    </row>
    <row r="76" spans="1:4" ht="15.75" thickTop="1" x14ac:dyDescent="0.25">
      <c r="A76" s="14" t="str">
        <f t="shared" si="1"/>
        <v>Moderado-VALE3</v>
      </c>
      <c r="B76" s="13" t="s">
        <v>22</v>
      </c>
      <c r="C76" s="13" t="s">
        <v>53</v>
      </c>
      <c r="D76" s="26">
        <v>0.2</v>
      </c>
    </row>
    <row r="77" spans="1:4" x14ac:dyDescent="0.25">
      <c r="A77" s="14" t="str">
        <f t="shared" si="1"/>
        <v>Moderado-ITUB4</v>
      </c>
      <c r="B77" s="13" t="s">
        <v>22</v>
      </c>
      <c r="C77" s="13" t="s">
        <v>59</v>
      </c>
      <c r="D77" s="26">
        <v>0.2</v>
      </c>
    </row>
    <row r="78" spans="1:4" x14ac:dyDescent="0.25">
      <c r="A78" s="14" t="str">
        <f t="shared" si="1"/>
        <v>Moderado-LREN3</v>
      </c>
      <c r="B78" s="13" t="s">
        <v>22</v>
      </c>
      <c r="C78" s="13" t="s">
        <v>60</v>
      </c>
      <c r="D78" s="26">
        <v>0.15</v>
      </c>
    </row>
    <row r="79" spans="1:4" x14ac:dyDescent="0.25">
      <c r="A79" s="14" t="str">
        <f t="shared" si="1"/>
        <v>Moderado-EZTC3</v>
      </c>
      <c r="B79" s="13" t="s">
        <v>22</v>
      </c>
      <c r="C79" s="13" t="s">
        <v>54</v>
      </c>
      <c r="D79" s="26">
        <v>0.1</v>
      </c>
    </row>
    <row r="80" spans="1:4" x14ac:dyDescent="0.25">
      <c r="A80" s="14" t="str">
        <f t="shared" si="1"/>
        <v>Moderado-RAIL3</v>
      </c>
      <c r="B80" s="13" t="s">
        <v>22</v>
      </c>
      <c r="C80" s="13" t="s">
        <v>55</v>
      </c>
      <c r="D80" s="26">
        <v>0.1</v>
      </c>
    </row>
    <row r="81" spans="1:4" x14ac:dyDescent="0.25">
      <c r="A81" s="14" t="str">
        <f t="shared" si="1"/>
        <v>Moderado-TOTS3</v>
      </c>
      <c r="B81" s="13" t="s">
        <v>22</v>
      </c>
      <c r="C81" s="13" t="s">
        <v>56</v>
      </c>
      <c r="D81" s="26">
        <v>0.1</v>
      </c>
    </row>
    <row r="82" spans="1:4" ht="16.5" thickBot="1" x14ac:dyDescent="0.3">
      <c r="A82" s="14" t="str">
        <f t="shared" si="1"/>
        <v>Moderado-TAEE11</v>
      </c>
      <c r="B82" s="24" t="s">
        <v>22</v>
      </c>
      <c r="C82" s="24" t="s">
        <v>52</v>
      </c>
      <c r="D82" s="25">
        <v>0.15</v>
      </c>
    </row>
    <row r="83" spans="1:4" ht="15.75" thickTop="1" x14ac:dyDescent="0.25">
      <c r="A83" s="14" t="str">
        <f t="shared" si="1"/>
        <v>Agressivo-VALE3</v>
      </c>
      <c r="B83" s="13" t="s">
        <v>23</v>
      </c>
      <c r="C83" s="13" t="s">
        <v>53</v>
      </c>
      <c r="D83" s="26">
        <v>0.15</v>
      </c>
    </row>
    <row r="84" spans="1:4" x14ac:dyDescent="0.25">
      <c r="A84" s="14" t="str">
        <f t="shared" si="1"/>
        <v>Agressivo-ITUB4</v>
      </c>
      <c r="B84" s="13" t="s">
        <v>23</v>
      </c>
      <c r="C84" s="13" t="s">
        <v>59</v>
      </c>
      <c r="D84" s="26">
        <v>0.15</v>
      </c>
    </row>
    <row r="85" spans="1:4" x14ac:dyDescent="0.25">
      <c r="A85" s="14" t="str">
        <f t="shared" si="1"/>
        <v>Agressivo-LREN3</v>
      </c>
      <c r="B85" s="13" t="s">
        <v>23</v>
      </c>
      <c r="C85" s="13" t="s">
        <v>60</v>
      </c>
      <c r="D85" s="26">
        <v>0.2</v>
      </c>
    </row>
    <row r="86" spans="1:4" x14ac:dyDescent="0.25">
      <c r="A86" s="14" t="str">
        <f t="shared" si="1"/>
        <v>Agressivo-EZTC3</v>
      </c>
      <c r="B86" s="13" t="s">
        <v>23</v>
      </c>
      <c r="C86" s="13" t="s">
        <v>54</v>
      </c>
      <c r="D86" s="26">
        <v>0.1</v>
      </c>
    </row>
    <row r="87" spans="1:4" x14ac:dyDescent="0.25">
      <c r="A87" s="14" t="str">
        <f t="shared" si="1"/>
        <v>Agressivo-RAIL3</v>
      </c>
      <c r="B87" s="13" t="s">
        <v>23</v>
      </c>
      <c r="C87" s="13" t="s">
        <v>55</v>
      </c>
      <c r="D87" s="26">
        <v>0.1</v>
      </c>
    </row>
    <row r="88" spans="1:4" x14ac:dyDescent="0.25">
      <c r="A88" s="14" t="str">
        <f t="shared" si="1"/>
        <v>Agressivo-TOTS3</v>
      </c>
      <c r="B88" s="13" t="s">
        <v>23</v>
      </c>
      <c r="C88" s="13" t="s">
        <v>56</v>
      </c>
      <c r="D88" s="26">
        <v>0.2</v>
      </c>
    </row>
    <row r="89" spans="1:4" ht="15.75" thickBot="1" x14ac:dyDescent="0.3">
      <c r="A89" s="14" t="str">
        <f t="shared" ref="A89" si="2">B89&amp;"-"&amp;C89</f>
        <v>Agressivo-TAEE11</v>
      </c>
      <c r="B89" s="13" t="s">
        <v>23</v>
      </c>
      <c r="C89" s="24" t="s">
        <v>52</v>
      </c>
      <c r="D89" s="26">
        <v>0.1</v>
      </c>
    </row>
    <row r="90" spans="1:4" ht="15.75" thickTop="1" x14ac:dyDescent="0.25"/>
    <row r="92" spans="1:4" x14ac:dyDescent="0.25">
      <c r="A92" s="14" t="s">
        <v>34</v>
      </c>
      <c r="B92" s="23" t="s">
        <v>18</v>
      </c>
      <c r="C92" s="23" t="s">
        <v>24</v>
      </c>
      <c r="D92" s="23" t="s">
        <v>33</v>
      </c>
    </row>
    <row r="93" spans="1:4" ht="15.75" x14ac:dyDescent="0.25">
      <c r="A93" s="14" t="str">
        <f>B93&amp;"-"&amp;C93</f>
        <v>Conservador-KNCR11</v>
      </c>
      <c r="B93" s="13" t="s">
        <v>19</v>
      </c>
      <c r="C93" s="13" t="s">
        <v>61</v>
      </c>
      <c r="D93" s="20">
        <v>0.35</v>
      </c>
    </row>
    <row r="94" spans="1:4" ht="15.75" x14ac:dyDescent="0.25">
      <c r="A94" s="14" t="str">
        <f>B94&amp;"-"&amp;C94</f>
        <v>Conservador-HGLG11</v>
      </c>
      <c r="B94" s="13" t="s">
        <v>19</v>
      </c>
      <c r="C94" s="13" t="s">
        <v>62</v>
      </c>
      <c r="D94" s="21">
        <v>0.25</v>
      </c>
    </row>
    <row r="95" spans="1:4" ht="15.75" x14ac:dyDescent="0.25">
      <c r="A95" s="14" t="str">
        <f>B95&amp;"-"&amp;C95</f>
        <v>Conservador-XPLG11</v>
      </c>
      <c r="B95" s="13" t="s">
        <v>19</v>
      </c>
      <c r="C95" s="13" t="s">
        <v>63</v>
      </c>
      <c r="D95" s="21">
        <v>0.15</v>
      </c>
    </row>
    <row r="96" spans="1:4" ht="15.75" x14ac:dyDescent="0.25">
      <c r="A96" s="14" t="str">
        <f>B96&amp;"-"&amp;C96</f>
        <v>Conservador-BCFF11</v>
      </c>
      <c r="B96" s="13" t="s">
        <v>19</v>
      </c>
      <c r="C96" s="13" t="s">
        <v>64</v>
      </c>
      <c r="D96" s="21">
        <v>0.1</v>
      </c>
    </row>
    <row r="97" spans="1:4" ht="15.75" x14ac:dyDescent="0.25">
      <c r="A97" s="14" t="str">
        <f>B97&amp;"-"&amp;C97</f>
        <v>Conservador-RZAK11</v>
      </c>
      <c r="B97" s="13" t="s">
        <v>19</v>
      </c>
      <c r="C97" s="13" t="s">
        <v>65</v>
      </c>
      <c r="D97" s="21">
        <v>0.1</v>
      </c>
    </row>
    <row r="98" spans="1:4" ht="16.5" thickBot="1" x14ac:dyDescent="0.3">
      <c r="A98" s="61" t="str">
        <f>B98&amp;"-"&amp;C98</f>
        <v>Conservador-HTMX11</v>
      </c>
      <c r="B98" s="24" t="s">
        <v>19</v>
      </c>
      <c r="C98" s="24" t="s">
        <v>66</v>
      </c>
      <c r="D98" s="25">
        <v>0.05</v>
      </c>
    </row>
    <row r="99" spans="1:4" ht="15.75" thickTop="1" x14ac:dyDescent="0.25">
      <c r="A99" s="14" t="str">
        <f t="shared" ref="A99:A110" si="3">B99&amp;"-"&amp;C99</f>
        <v>Moderado-KNCR11</v>
      </c>
      <c r="B99" s="13" t="s">
        <v>22</v>
      </c>
      <c r="C99" s="13" t="s">
        <v>61</v>
      </c>
      <c r="D99" s="26">
        <v>0.25</v>
      </c>
    </row>
    <row r="100" spans="1:4" x14ac:dyDescent="0.25">
      <c r="A100" s="14" t="str">
        <f t="shared" si="3"/>
        <v>Moderado-HGLG11</v>
      </c>
      <c r="B100" s="13" t="s">
        <v>22</v>
      </c>
      <c r="C100" s="13" t="s">
        <v>62</v>
      </c>
      <c r="D100" s="26">
        <v>0.25</v>
      </c>
    </row>
    <row r="101" spans="1:4" x14ac:dyDescent="0.25">
      <c r="A101" s="14" t="str">
        <f t="shared" si="3"/>
        <v>Moderado-XPLG11</v>
      </c>
      <c r="B101" s="13" t="s">
        <v>22</v>
      </c>
      <c r="C101" s="13" t="s">
        <v>63</v>
      </c>
      <c r="D101" s="26">
        <v>0.2</v>
      </c>
    </row>
    <row r="102" spans="1:4" x14ac:dyDescent="0.25">
      <c r="A102" s="14" t="str">
        <f t="shared" si="3"/>
        <v>Moderado-BCFF11</v>
      </c>
      <c r="B102" s="13" t="s">
        <v>22</v>
      </c>
      <c r="C102" s="13" t="s">
        <v>64</v>
      </c>
      <c r="D102" s="26">
        <v>0.1</v>
      </c>
    </row>
    <row r="103" spans="1:4" x14ac:dyDescent="0.25">
      <c r="A103" s="14" t="str">
        <f t="shared" si="3"/>
        <v>Moderado-RZAK11</v>
      </c>
      <c r="B103" s="13" t="s">
        <v>22</v>
      </c>
      <c r="C103" s="13" t="s">
        <v>65</v>
      </c>
      <c r="D103" s="26">
        <v>0.1</v>
      </c>
    </row>
    <row r="104" spans="1:4" ht="15.75" thickBot="1" x14ac:dyDescent="0.3">
      <c r="A104" s="61" t="str">
        <f t="shared" si="3"/>
        <v>Moderado-HTMX11</v>
      </c>
      <c r="B104" s="24" t="s">
        <v>22</v>
      </c>
      <c r="C104" s="24" t="s">
        <v>66</v>
      </c>
      <c r="D104" s="27">
        <v>0.1</v>
      </c>
    </row>
    <row r="105" spans="1:4" ht="15.75" thickTop="1" x14ac:dyDescent="0.25">
      <c r="A105" s="14" t="str">
        <f t="shared" si="3"/>
        <v>Agressivo-KNCR11</v>
      </c>
      <c r="B105" s="13" t="s">
        <v>23</v>
      </c>
      <c r="C105" s="13" t="s">
        <v>61</v>
      </c>
      <c r="D105" s="26">
        <v>0.15</v>
      </c>
    </row>
    <row r="106" spans="1:4" x14ac:dyDescent="0.25">
      <c r="A106" s="14" t="str">
        <f t="shared" si="3"/>
        <v>Agressivo-HGLG11</v>
      </c>
      <c r="B106" s="13" t="s">
        <v>23</v>
      </c>
      <c r="C106" s="13" t="s">
        <v>62</v>
      </c>
      <c r="D106" s="26">
        <v>0.2</v>
      </c>
    </row>
    <row r="107" spans="1:4" x14ac:dyDescent="0.25">
      <c r="A107" s="14" t="str">
        <f t="shared" si="3"/>
        <v>Agressivo-XPLG11</v>
      </c>
      <c r="B107" s="13" t="s">
        <v>23</v>
      </c>
      <c r="C107" s="13" t="s">
        <v>63</v>
      </c>
      <c r="D107" s="26">
        <v>0.2</v>
      </c>
    </row>
    <row r="108" spans="1:4" x14ac:dyDescent="0.25">
      <c r="A108" s="14" t="str">
        <f t="shared" si="3"/>
        <v>Agressivo-BCFF11</v>
      </c>
      <c r="B108" s="13" t="s">
        <v>23</v>
      </c>
      <c r="C108" s="13" t="s">
        <v>64</v>
      </c>
      <c r="D108" s="26">
        <v>0.1</v>
      </c>
    </row>
    <row r="109" spans="1:4" x14ac:dyDescent="0.25">
      <c r="A109" s="14" t="str">
        <f t="shared" si="3"/>
        <v>Agressivo-RZAK11</v>
      </c>
      <c r="B109" s="13" t="s">
        <v>23</v>
      </c>
      <c r="C109" s="13" t="s">
        <v>65</v>
      </c>
      <c r="D109" s="26">
        <v>0.2</v>
      </c>
    </row>
    <row r="110" spans="1:4" x14ac:dyDescent="0.25">
      <c r="A110" s="14" t="str">
        <f t="shared" si="3"/>
        <v>Agressivo-HTMX11</v>
      </c>
      <c r="B110" s="13" t="s">
        <v>23</v>
      </c>
      <c r="C110" s="13" t="s">
        <v>66</v>
      </c>
      <c r="D110" s="26">
        <v>0.15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Rendimento_Carteira</vt:lpstr>
      <vt:lpstr>Salario</vt:lpstr>
      <vt:lpstr>Sugestao</vt:lpstr>
      <vt:lpstr>Taxa_Mensal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Cardoso Andrade</dc:creator>
  <cp:lastModifiedBy>Leticia Andrade</cp:lastModifiedBy>
  <dcterms:created xsi:type="dcterms:W3CDTF">2025-05-28T19:38:40Z</dcterms:created>
  <dcterms:modified xsi:type="dcterms:W3CDTF">2025-05-29T19:28:08Z</dcterms:modified>
</cp:coreProperties>
</file>