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omments1.xml" ContentType="application/vnd.openxmlformats-officedocument.spreadsheetml.comments+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EstaPasta_de_trabalho" defaultThemeVersion="124226"/>
  <mc:AlternateContent xmlns:mc="http://schemas.openxmlformats.org/markup-compatibility/2006">
    <mc:Choice Requires="x15">
      <x15ac:absPath xmlns:x15ac="http://schemas.microsoft.com/office/spreadsheetml/2010/11/ac" url="C:\Users\Leandro\Documents\dsv\Lar\versoes\"/>
    </mc:Choice>
  </mc:AlternateContent>
  <workbookProtection workbookPassword="DF8E" lockStructure="1"/>
  <bookViews>
    <workbookView xWindow="0" yWindow="0" windowWidth="20490" windowHeight="7755" tabRatio="945" firstSheet="1" activeTab="7"/>
  </bookViews>
  <sheets>
    <sheet name="Capa" sheetId="17" r:id="rId1"/>
    <sheet name="Introdução" sheetId="12" r:id="rId2"/>
    <sheet name="Recomendações" sheetId="14" r:id="rId3"/>
    <sheet name="01.Contracapa" sheetId="15" r:id="rId4"/>
    <sheet name="02.Especificações do Boleto" sheetId="8" r:id="rId5"/>
    <sheet name="03.Remessa - CNAB400" sheetId="3" state="hidden" r:id="rId6"/>
    <sheet name="04.Retorno - CNAB400" sheetId="10" state="hidden" r:id="rId7"/>
    <sheet name="03.Remessa - Opção CNAB240" sheetId="9" r:id="rId8"/>
    <sheet name="04.Retorno - Opção CNAB240" sheetId="13" r:id="rId9"/>
    <sheet name="05.Pré-homologação de Boletos" sheetId="16" r:id="rId10"/>
    <sheet name="06.Funções em Delphi" sheetId="11" r:id="rId11"/>
  </sheets>
  <definedNames>
    <definedName name="_07._Pré_homologação_de_boletos">Introdução!$A$15</definedName>
    <definedName name="_xlnm._FilterDatabase" localSheetId="3" hidden="1">'01.Contracapa'!$IU$2:$IV$656</definedName>
    <definedName name="_xlnm.Print_Area" localSheetId="3">'01.Contracapa'!$A$1:$N$103</definedName>
    <definedName name="_xlnm.Print_Area" localSheetId="4">'02.Especificações do Boleto'!$B$4:$N$309</definedName>
    <definedName name="_xlnm.Print_Area" localSheetId="7">'03.Remessa - Opção CNAB240'!$A$4:$K$224</definedName>
  </definedNames>
  <calcPr calcId="152511"/>
</workbook>
</file>

<file path=xl/calcChain.xml><?xml version="1.0" encoding="utf-8"?>
<calcChain xmlns="http://schemas.openxmlformats.org/spreadsheetml/2006/main">
  <c r="C43" i="16" l="1"/>
  <c r="D43" i="16"/>
  <c r="K7" i="15"/>
  <c r="B5" i="16"/>
  <c r="B45" i="16" s="1"/>
  <c r="B6" i="16"/>
  <c r="B46" i="16"/>
  <c r="B7" i="16"/>
  <c r="B47" i="16"/>
  <c r="G31" i="16"/>
  <c r="C15" i="16"/>
  <c r="C57" i="16"/>
  <c r="C17" i="16"/>
  <c r="D15" i="16"/>
  <c r="D57" i="16"/>
  <c r="E15" i="16"/>
  <c r="F15" i="16"/>
  <c r="G15" i="16"/>
  <c r="G57" i="16"/>
  <c r="I15" i="16"/>
  <c r="I57" i="16"/>
  <c r="J15" i="16"/>
  <c r="J57" i="16"/>
  <c r="K15" i="16"/>
  <c r="K57" i="16"/>
  <c r="L15" i="16"/>
  <c r="M15" i="16"/>
  <c r="M57" i="16"/>
  <c r="O15" i="16"/>
  <c r="P15" i="16"/>
  <c r="Q15" i="16"/>
  <c r="Q57" i="16"/>
  <c r="R15" i="16"/>
  <c r="R57" i="16"/>
  <c r="S15" i="16"/>
  <c r="S57" i="16"/>
  <c r="U15" i="16"/>
  <c r="U57" i="16"/>
  <c r="V15" i="16"/>
  <c r="V57" i="16"/>
  <c r="W15" i="16"/>
  <c r="X15" i="16"/>
  <c r="X57" i="16"/>
  <c r="Y15" i="16"/>
  <c r="Z15" i="16"/>
  <c r="AB15" i="16"/>
  <c r="AB57" i="16"/>
  <c r="AC15" i="16"/>
  <c r="AC57" i="16"/>
  <c r="AD15" i="16"/>
  <c r="AD57" i="16"/>
  <c r="AE15" i="16"/>
  <c r="AE57" i="16"/>
  <c r="AF15" i="16"/>
  <c r="AH15" i="16"/>
  <c r="AH57" i="16"/>
  <c r="AI15" i="16"/>
  <c r="AJ15" i="16"/>
  <c r="AK15" i="16"/>
  <c r="AL15" i="16"/>
  <c r="AL57" i="16"/>
  <c r="AM15" i="16"/>
  <c r="AM57" i="16"/>
  <c r="AO15" i="16"/>
  <c r="AQ15" i="16"/>
  <c r="AQ57" i="16"/>
  <c r="AR15" i="16"/>
  <c r="AR57" i="16"/>
  <c r="AS15" i="16"/>
  <c r="AT15" i="16"/>
  <c r="AT57" i="16"/>
  <c r="AU15" i="16"/>
  <c r="AV15" i="16"/>
  <c r="AW15" i="16"/>
  <c r="AW57" i="16"/>
  <c r="AX15" i="16"/>
  <c r="AY15" i="16"/>
  <c r="AZ15" i="16"/>
  <c r="AZ57" i="16"/>
  <c r="BA15" i="16"/>
  <c r="BB15" i="16"/>
  <c r="BC15" i="16"/>
  <c r="BC57" i="16"/>
  <c r="BD15" i="16"/>
  <c r="C16" i="16"/>
  <c r="D16" i="16"/>
  <c r="D58" i="16"/>
  <c r="E16" i="16"/>
  <c r="F16" i="16"/>
  <c r="F58" i="16"/>
  <c r="F17" i="16"/>
  <c r="C33" i="16"/>
  <c r="D33" i="16"/>
  <c r="E33" i="16"/>
  <c r="F33" i="16"/>
  <c r="C37" i="16"/>
  <c r="E43" i="16"/>
  <c r="F43" i="16"/>
  <c r="B48" i="16"/>
  <c r="T25" i="16"/>
  <c r="T27" i="16"/>
  <c r="B49" i="16"/>
  <c r="AF31" i="16"/>
  <c r="AK16" i="16"/>
  <c r="AK58" i="16"/>
  <c r="AK17" i="16"/>
  <c r="B52" i="16"/>
  <c r="I41" i="16"/>
  <c r="B53" i="16"/>
  <c r="B55" i="16"/>
  <c r="U41" i="16"/>
  <c r="BD16" i="16"/>
  <c r="BD58" i="16"/>
  <c r="BD17" i="16"/>
  <c r="E57" i="16"/>
  <c r="E17" i="16"/>
  <c r="F57" i="16"/>
  <c r="L57" i="16"/>
  <c r="O57" i="16"/>
  <c r="P57" i="16"/>
  <c r="W57" i="16"/>
  <c r="Y57" i="16"/>
  <c r="Z57" i="16"/>
  <c r="AF57" i="16"/>
  <c r="AI57" i="16"/>
  <c r="AJ57" i="16"/>
  <c r="AK57" i="16"/>
  <c r="AO57" i="16"/>
  <c r="AS57" i="16"/>
  <c r="AU57" i="16"/>
  <c r="AV57" i="16"/>
  <c r="AX57" i="16"/>
  <c r="AY57" i="16"/>
  <c r="BA57" i="16"/>
  <c r="BB57" i="16"/>
  <c r="BD57" i="16"/>
  <c r="C58" i="16"/>
  <c r="B17" i="16"/>
  <c r="E58" i="16"/>
  <c r="C60" i="16"/>
  <c r="D60" i="16"/>
  <c r="E60" i="16"/>
  <c r="E62" i="16"/>
  <c r="F60" i="16"/>
  <c r="C61" i="16"/>
  <c r="C62" i="16"/>
  <c r="D61" i="16"/>
  <c r="E61" i="16"/>
  <c r="F61" i="16"/>
  <c r="D62" i="16"/>
  <c r="K38" i="16"/>
  <c r="AE31" i="16"/>
  <c r="AJ16" i="16"/>
  <c r="AJ58" i="16"/>
  <c r="AJ17" i="16"/>
  <c r="AE33" i="16"/>
  <c r="AE60" i="16"/>
  <c r="Z31" i="16"/>
  <c r="AM41" i="16"/>
  <c r="AM43" i="16"/>
  <c r="U25" i="16"/>
  <c r="F62" i="16"/>
  <c r="Q25" i="16"/>
  <c r="V31" i="16"/>
  <c r="V25" i="16"/>
  <c r="V27" i="16"/>
  <c r="S25" i="16"/>
  <c r="W25" i="16"/>
  <c r="AC31" i="16"/>
  <c r="R25" i="16"/>
  <c r="R27" i="16"/>
  <c r="B54" i="16"/>
  <c r="P41" i="16"/>
  <c r="D17" i="16"/>
  <c r="AG31" i="16"/>
  <c r="AG33" i="16"/>
  <c r="AG60" i="16"/>
  <c r="S27" i="16"/>
  <c r="Y31" i="16"/>
  <c r="Y33" i="16"/>
  <c r="Q27" i="16"/>
  <c r="AB31" i="16"/>
  <c r="AF16" i="16"/>
  <c r="AF58" i="16"/>
  <c r="AF17" i="16"/>
  <c r="AA31" i="16"/>
  <c r="U27" i="16"/>
  <c r="AT41" i="16"/>
  <c r="AT43" i="16"/>
  <c r="X31" i="16"/>
  <c r="AB16" i="16"/>
  <c r="AB58" i="16"/>
  <c r="AB17" i="16"/>
  <c r="AD16" i="16"/>
  <c r="AD58" i="16"/>
  <c r="AD17" i="16"/>
  <c r="AB33" i="16"/>
  <c r="AB60" i="16"/>
  <c r="AA33" i="16"/>
  <c r="AA61" i="16"/>
  <c r="AE16" i="16"/>
  <c r="AE58" i="16"/>
  <c r="AE17" i="16"/>
  <c r="AN41" i="16"/>
  <c r="AN43" i="16"/>
  <c r="X33" i="16"/>
  <c r="X60" i="16"/>
  <c r="AK41" i="16"/>
  <c r="AK43" i="16"/>
  <c r="AL41" i="16"/>
  <c r="AL43" i="16"/>
  <c r="AC16" i="16"/>
  <c r="AC58" i="16"/>
  <c r="AC17" i="16"/>
  <c r="AA60" i="16"/>
  <c r="AA62" i="16"/>
  <c r="X61" i="16"/>
  <c r="G33" i="16"/>
  <c r="G61" i="16"/>
  <c r="G16" i="16"/>
  <c r="G58" i="16"/>
  <c r="G17" i="16"/>
  <c r="V41" i="16"/>
  <c r="V43" i="16"/>
  <c r="G25" i="16"/>
  <c r="G27" i="16"/>
  <c r="P25" i="16"/>
  <c r="P27" i="16"/>
  <c r="K25" i="16"/>
  <c r="P31" i="16"/>
  <c r="M25" i="16"/>
  <c r="R31" i="16"/>
  <c r="J25" i="16"/>
  <c r="J27" i="16"/>
  <c r="L25" i="16"/>
  <c r="Q31" i="16"/>
  <c r="H25" i="16"/>
  <c r="H27" i="16"/>
  <c r="N25" i="16"/>
  <c r="N27" i="16"/>
  <c r="O25" i="16"/>
  <c r="O27" i="16"/>
  <c r="I25" i="16"/>
  <c r="I27" i="16"/>
  <c r="N31" i="16"/>
  <c r="AB41" i="16"/>
  <c r="AB43" i="16"/>
  <c r="M31" i="16"/>
  <c r="M33" i="16"/>
  <c r="N33" i="16"/>
  <c r="N60" i="16"/>
  <c r="P16" i="16"/>
  <c r="P58" i="16"/>
  <c r="P17" i="16"/>
  <c r="O31" i="16"/>
  <c r="O33" i="16"/>
  <c r="S31" i="16"/>
  <c r="S33" i="16"/>
  <c r="M27" i="16"/>
  <c r="K27" i="16"/>
  <c r="L27" i="16"/>
  <c r="G60" i="16"/>
  <c r="G62" i="16"/>
  <c r="V16" i="16"/>
  <c r="V58" i="16"/>
  <c r="V17" i="16"/>
  <c r="Y60" i="16"/>
  <c r="Y62" i="16"/>
  <c r="Y61" i="16"/>
  <c r="I43" i="16"/>
  <c r="AR16" i="16"/>
  <c r="AR58" i="16"/>
  <c r="AR17" i="16"/>
  <c r="AG41" i="16"/>
  <c r="AG43" i="16"/>
  <c r="AO41" i="16"/>
  <c r="AO43" i="16"/>
  <c r="Z33" i="16"/>
  <c r="AL16" i="16"/>
  <c r="AL58" i="16"/>
  <c r="AL17" i="16"/>
  <c r="O41" i="16"/>
  <c r="K41" i="16"/>
  <c r="J41" i="16"/>
  <c r="AF33" i="16"/>
  <c r="AF61" i="16"/>
  <c r="R41" i="16"/>
  <c r="H41" i="16"/>
  <c r="T41" i="16"/>
  <c r="BC16" i="16"/>
  <c r="BC58" i="16"/>
  <c r="BC17" i="16"/>
  <c r="X62" i="16"/>
  <c r="S41" i="16"/>
  <c r="AE61" i="16"/>
  <c r="AE62" i="16"/>
  <c r="N61" i="16"/>
  <c r="N62" i="16"/>
  <c r="Q41" i="16"/>
  <c r="AR41" i="16"/>
  <c r="AR43" i="16"/>
  <c r="AS41" i="16"/>
  <c r="AS43" i="16"/>
  <c r="O60" i="16"/>
  <c r="O61" i="16"/>
  <c r="AY16" i="16"/>
  <c r="AY58" i="16"/>
  <c r="AY17" i="16"/>
  <c r="P43" i="16"/>
  <c r="M60" i="16"/>
  <c r="M61" i="16"/>
  <c r="R33" i="16"/>
  <c r="U16" i="16"/>
  <c r="U58" i="16"/>
  <c r="U17" i="16"/>
  <c r="AF41" i="16"/>
  <c r="AF43" i="16"/>
  <c r="V33" i="16"/>
  <c r="Y16" i="16"/>
  <c r="Y58" i="16"/>
  <c r="Y17" i="16"/>
  <c r="AJ41" i="16"/>
  <c r="AJ43" i="16"/>
  <c r="S61" i="16"/>
  <c r="S60" i="16"/>
  <c r="AD41" i="16"/>
  <c r="AD43" i="16"/>
  <c r="P33" i="16"/>
  <c r="R16" i="16"/>
  <c r="R58" i="16"/>
  <c r="R17" i="16"/>
  <c r="AP41" i="16"/>
  <c r="AP43" i="16"/>
  <c r="AC33" i="16"/>
  <c r="AH16" i="16"/>
  <c r="AH58" i="16"/>
  <c r="AH17" i="16"/>
  <c r="Q33" i="16"/>
  <c r="S16" i="16"/>
  <c r="S58" i="16"/>
  <c r="S17" i="16"/>
  <c r="AE41" i="16"/>
  <c r="AE43" i="16"/>
  <c r="AA41" i="16"/>
  <c r="AA43" i="16"/>
  <c r="AG61" i="16"/>
  <c r="AG62" i="16"/>
  <c r="W27" i="16"/>
  <c r="M41" i="16"/>
  <c r="N41" i="16"/>
  <c r="U43" i="16"/>
  <c r="T43" i="16"/>
  <c r="AF60" i="16"/>
  <c r="AF62" i="16"/>
  <c r="AC41" i="16"/>
  <c r="AC43" i="16"/>
  <c r="Q16" i="16"/>
  <c r="Q58" i="16"/>
  <c r="Q17" i="16"/>
  <c r="U31" i="16"/>
  <c r="T31" i="16"/>
  <c r="O16" i="16"/>
  <c r="O58" i="16"/>
  <c r="O17" i="16"/>
  <c r="AB61" i="16"/>
  <c r="AB62" i="16"/>
  <c r="L41" i="16"/>
  <c r="S43" i="16"/>
  <c r="BB16" i="16"/>
  <c r="BB58" i="16"/>
  <c r="BB17" i="16"/>
  <c r="J43" i="16"/>
  <c r="AS16" i="16"/>
  <c r="AS58" i="16"/>
  <c r="AS17" i="16"/>
  <c r="Z61" i="16"/>
  <c r="Z60" i="16"/>
  <c r="S62" i="16"/>
  <c r="AZ16" i="16"/>
  <c r="AZ58" i="16"/>
  <c r="AZ17" i="16"/>
  <c r="Q43" i="16"/>
  <c r="BA16" i="16"/>
  <c r="BA58" i="16"/>
  <c r="BA17" i="16"/>
  <c r="R43" i="16"/>
  <c r="AT16" i="16"/>
  <c r="AT58" i="16"/>
  <c r="AT17" i="16"/>
  <c r="K43" i="16"/>
  <c r="AX16" i="16"/>
  <c r="AX58" i="16"/>
  <c r="AX17" i="16"/>
  <c r="O43" i="16"/>
  <c r="AQ16" i="16"/>
  <c r="AQ58" i="16"/>
  <c r="AQ17" i="16"/>
  <c r="H43" i="16"/>
  <c r="X16" i="16"/>
  <c r="X58" i="16"/>
  <c r="X17" i="16"/>
  <c r="AI41" i="16"/>
  <c r="AI43" i="16"/>
  <c r="U33" i="16"/>
  <c r="P60" i="16"/>
  <c r="P61" i="16"/>
  <c r="AC60" i="16"/>
  <c r="AC61" i="16"/>
  <c r="V61" i="16"/>
  <c r="V60" i="16"/>
  <c r="AU16" i="16"/>
  <c r="AU58" i="16"/>
  <c r="AU17" i="16"/>
  <c r="L43" i="16"/>
  <c r="Q60" i="16"/>
  <c r="Q61" i="16"/>
  <c r="R61" i="16"/>
  <c r="R60" i="16"/>
  <c r="R62" i="16"/>
  <c r="AW16" i="16"/>
  <c r="AW58" i="16"/>
  <c r="AW17" i="16"/>
  <c r="N43" i="16"/>
  <c r="T33" i="16"/>
  <c r="AH41" i="16"/>
  <c r="AH43" i="16"/>
  <c r="W16" i="16"/>
  <c r="W58" i="16"/>
  <c r="W17" i="16"/>
  <c r="AV16" i="16"/>
  <c r="AV58" i="16"/>
  <c r="AV17" i="16"/>
  <c r="M43" i="16"/>
  <c r="M62" i="16"/>
  <c r="O62" i="16"/>
  <c r="V62" i="16"/>
  <c r="Z62" i="16"/>
  <c r="Q62" i="16"/>
  <c r="P62" i="16"/>
  <c r="U60" i="16"/>
  <c r="U62" i="16"/>
  <c r="U61" i="16"/>
  <c r="T60" i="16"/>
  <c r="T61" i="16"/>
  <c r="AC62" i="16"/>
  <c r="T62" i="16"/>
  <c r="W62" i="16"/>
  <c r="W63" i="16"/>
  <c r="W64" i="16"/>
  <c r="W34" i="16"/>
  <c r="Z16" i="16"/>
  <c r="Z58" i="16"/>
  <c r="Z17" i="16"/>
  <c r="E11" i="15"/>
  <c r="E25" i="16" l="1"/>
  <c r="F25" i="16"/>
  <c r="C25" i="16"/>
  <c r="D25" i="16"/>
  <c r="C27" i="16" l="1"/>
  <c r="H31" i="16"/>
  <c r="D27" i="16"/>
  <c r="I31" i="16"/>
  <c r="K31" i="16"/>
  <c r="F27" i="16"/>
  <c r="J31" i="16"/>
  <c r="E27" i="16"/>
  <c r="X41" i="16" l="1"/>
  <c r="X43" i="16" s="1"/>
  <c r="I33" i="16"/>
  <c r="J16" i="16"/>
  <c r="J58" i="16" s="1"/>
  <c r="J17" i="16" s="1"/>
  <c r="I16" i="16"/>
  <c r="I58" i="16" s="1"/>
  <c r="I17" i="16" s="1"/>
  <c r="W41" i="16"/>
  <c r="W43" i="16" s="1"/>
  <c r="H33" i="16"/>
  <c r="Y41" i="16"/>
  <c r="Y43" i="16" s="1"/>
  <c r="K16" i="16"/>
  <c r="K58" i="16" s="1"/>
  <c r="K17" i="16" s="1"/>
  <c r="J33" i="16"/>
  <c r="Z41" i="16"/>
  <c r="Z43" i="16" s="1"/>
  <c r="K33" i="16"/>
  <c r="L16" i="16"/>
  <c r="L58" i="16" s="1"/>
  <c r="L17" i="16" s="1"/>
  <c r="X28" i="16"/>
  <c r="AD31" i="16" s="1"/>
  <c r="K60" i="16" l="1"/>
  <c r="K61" i="16"/>
  <c r="H61" i="16"/>
  <c r="H60" i="16"/>
  <c r="I60" i="16"/>
  <c r="I62" i="16" s="1"/>
  <c r="I61" i="16"/>
  <c r="AQ41" i="16"/>
  <c r="AQ43" i="16" s="1"/>
  <c r="AD33" i="16"/>
  <c r="AI16" i="16"/>
  <c r="AI58" i="16" s="1"/>
  <c r="AI17" i="16" s="1"/>
  <c r="J61" i="16"/>
  <c r="J60" i="16"/>
  <c r="J62" i="16" s="1"/>
  <c r="C66" i="16"/>
  <c r="K62" i="16" l="1"/>
  <c r="H62" i="16"/>
  <c r="L62" i="16" s="1"/>
  <c r="L63" i="16" s="1"/>
  <c r="L64" i="16" s="1"/>
  <c r="L34" i="16" s="1"/>
  <c r="M16" i="16" s="1"/>
  <c r="M58" i="16" s="1"/>
  <c r="M17" i="16" s="1"/>
  <c r="C67" i="16"/>
  <c r="AT44" i="16" s="1"/>
  <c r="AD61" i="16"/>
  <c r="AD60" i="16"/>
  <c r="AD62" i="16" l="1"/>
  <c r="AH62" i="16" s="1"/>
  <c r="AH63" i="16" s="1"/>
  <c r="AH64" i="16" s="1"/>
  <c r="AH34" i="16" s="1"/>
  <c r="AM16" i="16" s="1"/>
  <c r="AM58" i="16" s="1"/>
  <c r="AM17" i="16" s="1"/>
  <c r="AO16" i="16"/>
  <c r="AO58" i="16" s="1"/>
  <c r="AO17" i="16" s="1"/>
  <c r="G41" i="16"/>
</calcChain>
</file>

<file path=xl/comments1.xml><?xml version="1.0" encoding="utf-8"?>
<comments xmlns="http://schemas.openxmlformats.org/spreadsheetml/2006/main">
  <authors>
    <author>Cooperativa central de crédito do ES</author>
  </authors>
  <commentList>
    <comment ref="X28" authorId="0" shapeId="0">
      <text>
        <r>
          <rPr>
            <b/>
            <sz val="8"/>
            <color indexed="81"/>
            <rFont val="Tahoma"/>
            <family val="2"/>
          </rPr>
          <t xml:space="preserve">CÁLCULO DO DÍGITO VERIFICADOR DO NOSSO NÚMERO:
</t>
        </r>
        <r>
          <rPr>
            <b/>
            <sz val="8"/>
            <color indexed="81"/>
            <rFont val="Tahoma"/>
            <family val="2"/>
          </rPr>
          <t>Número da Cooperativa    9(4) – A ser informado pela Cooperativa 
Código do Cliente   9(10) – A ser informado pela Cooperativa
Nosso Número   9(7) – Iniciado em 1
Constante para cálculo  = 3197</t>
        </r>
        <r>
          <rPr>
            <b/>
            <sz val="8"/>
            <color indexed="81"/>
            <rFont val="Tahoma"/>
            <family val="2"/>
          </rPr>
          <t xml:space="preserve">
1) Concatenar na seqüência completando com zero à esquerda. 
</t>
        </r>
        <r>
          <rPr>
            <sz val="8"/>
            <color indexed="81"/>
            <rFont val="Tahoma"/>
            <family val="2"/>
          </rPr>
          <t>Ex.:
Número da Cooperativa  = 0001   /   Número do Cliente  = 1-9  /   Nosso Número  = 21
000100000000190000021</t>
        </r>
        <r>
          <rPr>
            <b/>
            <sz val="8"/>
            <color indexed="81"/>
            <rFont val="Tahoma"/>
            <family val="2"/>
          </rPr>
          <t xml:space="preserve">
2) Alinhar a constante com a seqüência repetindo de trás para frente.
</t>
        </r>
        <r>
          <rPr>
            <sz val="8"/>
            <color indexed="81"/>
            <rFont val="Tahoma"/>
            <family val="2"/>
          </rPr>
          <t>Ex.:
000100000000190000021
319731973197319731973</t>
        </r>
        <r>
          <rPr>
            <b/>
            <sz val="8"/>
            <color indexed="81"/>
            <rFont val="Tahoma"/>
            <family val="2"/>
          </rPr>
          <t xml:space="preserve">
3) Multiplicar cada componente da seqüência com o seu correspondente da constante e somar os resultados.
</t>
        </r>
        <r>
          <rPr>
            <sz val="8"/>
            <color indexed="81"/>
            <rFont val="Tahoma"/>
            <family val="2"/>
          </rPr>
          <t>Ex.:
1*7 + 1*3 + 9*1 + 2*7 + 1*3 = 36</t>
        </r>
        <r>
          <rPr>
            <b/>
            <sz val="8"/>
            <color indexed="81"/>
            <rFont val="Tahoma"/>
            <family val="2"/>
          </rPr>
          <t xml:space="preserve">
4) Calcular o Resto através do Módulo 11.
</t>
        </r>
        <r>
          <rPr>
            <sz val="8"/>
            <color indexed="81"/>
            <rFont val="Tahoma"/>
            <family val="2"/>
          </rPr>
          <t>Ex.:
36/11 = 3
Resto = 3</t>
        </r>
        <r>
          <rPr>
            <b/>
            <sz val="8"/>
            <color indexed="81"/>
            <rFont val="Tahoma"/>
            <family val="2"/>
          </rPr>
          <t xml:space="preserve">
5) O resto da divisão deverá ser subtraído de 11 achando assim o DV (Se o Resto for igual a 0 ou 1 então o DV é igual a 0).
</t>
        </r>
        <r>
          <rPr>
            <sz val="8"/>
            <color indexed="81"/>
            <rFont val="Tahoma"/>
            <family val="2"/>
          </rPr>
          <t>Ex.:
11 – 3 = 8
Nosso Número + DV = 21-8</t>
        </r>
      </text>
    </comment>
  </commentList>
</comments>
</file>

<file path=xl/sharedStrings.xml><?xml version="1.0" encoding="utf-8"?>
<sst xmlns="http://schemas.openxmlformats.org/spreadsheetml/2006/main" count="3562" uniqueCount="2180">
  <si>
    <t>X(04)</t>
  </si>
  <si>
    <t>Tipo de Emissão:
1 - Cooperativa
2 - Cliente</t>
  </si>
  <si>
    <t>Código do Desconto 2
'0'  =  Não Conceder desconto
'1'  =  Valor Fixo Até a Data Informada
'2'  =  Percentual Até a Data Informada</t>
  </si>
  <si>
    <t>Código do Desconto 3
'0'  =  Não Conceder desconto
'1'  =  Valor Fixo Até a Data Informada
'2'  =  Percentual Até a Data Informada</t>
  </si>
  <si>
    <t>Código do Desconto 1
'0'  =  Não Conceder desconto
'1'  =  Valor Fixo Até a Data Informada
'2'  =  Percentual Até a Data Informada</t>
  </si>
  <si>
    <t>Identificação do Banco: "756 - BANCOOB S/A"</t>
  </si>
  <si>
    <r>
      <t xml:space="preserve">Dígito Verificador do Prefixo: Neste Campo Sempre será retornado o valor zero </t>
    </r>
    <r>
      <rPr>
        <b/>
        <sz val="10"/>
        <rFont val="Arial"/>
        <family val="2"/>
      </rPr>
      <t>"0"</t>
    </r>
  </si>
  <si>
    <t>3213-1</t>
  </si>
  <si>
    <t>3369-3</t>
  </si>
  <si>
    <t>3370-7</t>
  </si>
  <si>
    <t>4419-9</t>
  </si>
  <si>
    <t>4420-2</t>
  </si>
  <si>
    <t>4495-4</t>
  </si>
  <si>
    <t>4496-2</t>
  </si>
  <si>
    <t>4497-0</t>
  </si>
  <si>
    <t>4498-9</t>
  </si>
  <si>
    <t>4499-7</t>
  </si>
  <si>
    <t>4500-4</t>
  </si>
  <si>
    <t>4501-2</t>
  </si>
  <si>
    <t>4502-0</t>
  </si>
  <si>
    <t>4503-9</t>
  </si>
  <si>
    <t>4504-7</t>
  </si>
  <si>
    <t>4505-5</t>
  </si>
  <si>
    <t>4506-3</t>
  </si>
  <si>
    <t>4507-1</t>
  </si>
  <si>
    <t>4508-0</t>
  </si>
  <si>
    <t>4509-8</t>
  </si>
  <si>
    <t>4511-0</t>
  </si>
  <si>
    <t>4512-8</t>
  </si>
  <si>
    <t>4514-4</t>
  </si>
  <si>
    <t>4515-2</t>
  </si>
  <si>
    <t>4516-0</t>
  </si>
  <si>
    <t>4517-9</t>
  </si>
  <si>
    <t>4518-7</t>
  </si>
  <si>
    <t>4519-5</t>
  </si>
  <si>
    <t>4521-7</t>
  </si>
  <si>
    <t>4522-5</t>
  </si>
  <si>
    <t>4524-1</t>
  </si>
  <si>
    <t>4527-6</t>
  </si>
  <si>
    <t>4530-6</t>
  </si>
  <si>
    <t>4531-4</t>
  </si>
  <si>
    <t>4532-2</t>
  </si>
  <si>
    <t>4535-7</t>
  </si>
  <si>
    <t>4536-5</t>
  </si>
  <si>
    <t>4540-3</t>
  </si>
  <si>
    <t>4541-1</t>
  </si>
  <si>
    <t>4542-0</t>
  </si>
  <si>
    <t>4543-8</t>
  </si>
  <si>
    <t>4544-6</t>
  </si>
  <si>
    <t>4546-2</t>
  </si>
  <si>
    <t>4547-0</t>
  </si>
  <si>
    <t>4551-9</t>
  </si>
  <si>
    <t>4552-7</t>
  </si>
  <si>
    <t>4553-5</t>
  </si>
  <si>
    <t>4555-1</t>
  </si>
  <si>
    <t>4559-4</t>
  </si>
  <si>
    <t>4561-6</t>
  </si>
  <si>
    <t>4565-9</t>
  </si>
  <si>
    <t>4566-7</t>
  </si>
  <si>
    <t>4571-3</t>
  </si>
  <si>
    <t>4573-0</t>
  </si>
  <si>
    <t>4574-8</t>
  </si>
  <si>
    <t>4576-4</t>
  </si>
  <si>
    <t>4577-2</t>
  </si>
  <si>
    <t>4578-0</t>
  </si>
  <si>
    <t>4579-9</t>
  </si>
  <si>
    <t>4580-2</t>
  </si>
  <si>
    <t>4582-9</t>
  </si>
  <si>
    <t>4583-7</t>
  </si>
  <si>
    <t>4586-1</t>
  </si>
  <si>
    <t>4587-0</t>
  </si>
  <si>
    <t>4588-8</t>
  </si>
  <si>
    <t>4590-0</t>
  </si>
  <si>
    <t>4591-8</t>
  </si>
  <si>
    <t>4592-6</t>
  </si>
  <si>
    <t>4593-4</t>
  </si>
  <si>
    <t>4595-0</t>
  </si>
  <si>
    <t>4599-3</t>
  </si>
  <si>
    <t>4600-0</t>
  </si>
  <si>
    <t>4601-9</t>
  </si>
  <si>
    <t>4602-7</t>
  </si>
  <si>
    <t>4603-5</t>
  </si>
  <si>
    <t>4604-3</t>
  </si>
  <si>
    <t>5047-4</t>
  </si>
  <si>
    <t>5074-1</t>
  </si>
  <si>
    <t>5084-9</t>
  </si>
  <si>
    <t>5087-3</t>
  </si>
  <si>
    <t>5094-6</t>
  </si>
  <si>
    <t>5104-7</t>
  </si>
  <si>
    <t>5114-4</t>
  </si>
  <si>
    <t>5124-1</t>
  </si>
  <si>
    <t>5134-9</t>
  </si>
  <si>
    <t>5142-0</t>
  </si>
  <si>
    <t>5144-6</t>
  </si>
  <si>
    <t>5157-8</t>
  </si>
  <si>
    <t>5177-2</t>
  </si>
  <si>
    <t>5207-8</t>
  </si>
  <si>
    <t>5217-5</t>
  </si>
  <si>
    <t>5247-7</t>
  </si>
  <si>
    <t>5501-8</t>
  </si>
  <si>
    <t>2021-4</t>
  </si>
  <si>
    <t>2022-2</t>
  </si>
  <si>
    <t>4510-1</t>
  </si>
  <si>
    <t>4569-1</t>
  </si>
  <si>
    <t>SICOOB PLANALTO CENTRAL</t>
  </si>
  <si>
    <t>SICOOB CENTRAL UNICOOB</t>
  </si>
  <si>
    <t>CENTRALCREDI</t>
  </si>
  <si>
    <t xml:space="preserve">UNIPRIME CENTRAL </t>
  </si>
  <si>
    <t>SICOOB CREDITAIPU</t>
  </si>
  <si>
    <t xml:space="preserve">SICOOB COOPECREDI </t>
  </si>
  <si>
    <t>SICOOB OESTECREDI</t>
  </si>
  <si>
    <t>SICOOB MAXICRÉDITO</t>
  </si>
  <si>
    <t>SICOOB CREDISUDESTE</t>
  </si>
  <si>
    <t>SICOOB CREDINTER</t>
  </si>
  <si>
    <t>SICOOB CREDIGRANDE</t>
  </si>
  <si>
    <t>SICOOB CREDIRURAL</t>
  </si>
  <si>
    <t>SICOOB CREDIMOTA</t>
  </si>
  <si>
    <t>SICOOB CREDICERIPA</t>
  </si>
  <si>
    <t>SICOOB CREDICAZOLA</t>
  </si>
  <si>
    <t>SICOOB COCRE</t>
  </si>
  <si>
    <t>CECRES</t>
  </si>
  <si>
    <t>SICOOB NORTE SUL</t>
  </si>
  <si>
    <t>SICOOB CREDISC</t>
  </si>
  <si>
    <t>ACREDICOOP</t>
  </si>
  <si>
    <t>SICOOB BLUCREDI SUL</t>
  </si>
  <si>
    <t>SICOOB CREDITRAN</t>
  </si>
  <si>
    <t>SICOOB VALE DO JAMARI</t>
  </si>
  <si>
    <t>SICOOB CREDLÍDER</t>
  </si>
  <si>
    <t>SICOOB CERRADO</t>
  </si>
  <si>
    <t>SICOOB PORTOCREDI</t>
  </si>
  <si>
    <t>SICOOB ADVOCACIA</t>
  </si>
  <si>
    <t>SICOOB CENTRO</t>
  </si>
  <si>
    <t>SICOOB JURISCREDCELG</t>
  </si>
  <si>
    <t>SICOOB SAÚDE</t>
  </si>
  <si>
    <t>ECOCREDI</t>
  </si>
  <si>
    <t>SICOOB MANAUS</t>
  </si>
  <si>
    <t>FEDERALCRED NORDESTE</t>
  </si>
  <si>
    <t>COOPEC</t>
  </si>
  <si>
    <t>CREDIALIANÇA</t>
  </si>
  <si>
    <t>SICOOB ARCOMCREDI</t>
  </si>
  <si>
    <t>SICOOB ASCICRED</t>
  </si>
  <si>
    <t>SICOOOB CECREMEF</t>
  </si>
  <si>
    <t>SICOOB AC CREDI</t>
  </si>
  <si>
    <t>SICOOB COOCREZ</t>
  </si>
  <si>
    <t>SICOOB CECREMEC</t>
  </si>
  <si>
    <t>SICOOB COOPSEF</t>
  </si>
  <si>
    <t>SICOOB CREDITÁBIL</t>
  </si>
  <si>
    <t>SICOOB CREDICENM</t>
  </si>
  <si>
    <t>SICOOB COSMIPA</t>
  </si>
  <si>
    <t>CREDIBELGO</t>
  </si>
  <si>
    <t>SICOOB LAGOACRED GERAIS</t>
  </si>
  <si>
    <t>SICOOB CREDINOVA</t>
  </si>
  <si>
    <t>SICOOB COPESITA</t>
  </si>
  <si>
    <t>SICOOB CREDSAÚDE</t>
  </si>
  <si>
    <t>SICOOB COOPCREDI</t>
  </si>
  <si>
    <t>SICOOB BRASÍLIA</t>
  </si>
  <si>
    <t>COOPERCRET LTDA</t>
  </si>
  <si>
    <t>COOPMAIALUIZA</t>
  </si>
  <si>
    <t>SICOOB AGROAMBIENTAL</t>
  </si>
  <si>
    <t>SICOOB COOPERPLAN</t>
  </si>
  <si>
    <t>SICOOB UFVCREDI</t>
  </si>
  <si>
    <t>SICOOB CREDIGERAIS</t>
  </si>
  <si>
    <t>SICOOB CREDFAZ SERVIDOR FEDERA</t>
  </si>
  <si>
    <t>SICOOB CREDIMOGIANA</t>
  </si>
  <si>
    <t>SICOOB CREDMETAL</t>
  </si>
  <si>
    <t>SICOOB EMPRESARIAL MT</t>
  </si>
  <si>
    <t>SICOOB SUL DE MINAS</t>
  </si>
  <si>
    <t>SICOOB COOMPERJ</t>
  </si>
  <si>
    <t>SICOOB JURISCRED/PI</t>
  </si>
  <si>
    <t>SICOOB ARDOCREDI</t>
  </si>
  <si>
    <t xml:space="preserve">SICOOB CREDICAPITAL </t>
  </si>
  <si>
    <t>SICOOB CREDICONSUMO</t>
  </si>
  <si>
    <t>SICOOV COOPERCRÉDITO</t>
  </si>
  <si>
    <t>CREDCREA FLORIANOPOLIS</t>
  </si>
  <si>
    <t>SICOOB SINDICRED RN</t>
  </si>
  <si>
    <t>CREDIMILSUL</t>
  </si>
  <si>
    <t>VIACREDI ALTO VALE</t>
  </si>
  <si>
    <t>JUDCRED</t>
  </si>
  <si>
    <t>SICOOB ACICRED</t>
  </si>
  <si>
    <t>SICOOB PAULISTA</t>
  </si>
  <si>
    <t>SICOOB CREDJUS</t>
  </si>
  <si>
    <t>SICOOB COOPARA</t>
  </si>
  <si>
    <t>OZAZCRED</t>
  </si>
  <si>
    <t>SICOOB CREDICHAPADA</t>
  </si>
  <si>
    <t>RÁPIDO LUXO CAMPINAS LTDA</t>
  </si>
  <si>
    <t>COPACRED</t>
  </si>
  <si>
    <t>CREDIAFAM</t>
  </si>
  <si>
    <t>COOPERMETA</t>
  </si>
  <si>
    <t>COOPERCREDI ACSC</t>
  </si>
  <si>
    <t>COOCRESB</t>
  </si>
  <si>
    <t>CREDIABC</t>
  </si>
  <si>
    <t>CRED SERV</t>
  </si>
  <si>
    <t>SICOOB PORTAL</t>
  </si>
  <si>
    <t>COOPERHIDRO</t>
  </si>
  <si>
    <t>SICOOB COOPERFAC</t>
  </si>
  <si>
    <t>COOPER VERA CRUZ</t>
  </si>
  <si>
    <t xml:space="preserve">COOPERPARQUES </t>
  </si>
  <si>
    <t>COOPER 7</t>
  </si>
  <si>
    <t>COOPERALESP</t>
  </si>
  <si>
    <t>COOPERDADOS</t>
  </si>
  <si>
    <t>AVIBRAS</t>
  </si>
  <si>
    <t>USAGRO</t>
  </si>
  <si>
    <t>COOPERNITRO</t>
  </si>
  <si>
    <t xml:space="preserve">COOPER-SEKURIT </t>
  </si>
  <si>
    <t>SICOOB AGRESTE ALAGOANO</t>
  </si>
  <si>
    <t>COOPERATIVA FIBERGLAS</t>
  </si>
  <si>
    <t>PILONCRED</t>
  </si>
  <si>
    <t>SELENE</t>
  </si>
  <si>
    <t>COOPERPAK</t>
  </si>
  <si>
    <t>CREDI-CAMDA</t>
  </si>
  <si>
    <t>COOPERMERCK</t>
  </si>
  <si>
    <t>CREDISCOOP</t>
  </si>
  <si>
    <t>CREDIUNIFI</t>
  </si>
  <si>
    <t>GRUPO PPG</t>
  </si>
  <si>
    <t>EMPRESAS ITAU</t>
  </si>
  <si>
    <t>ITAPIRA</t>
  </si>
  <si>
    <t>CREDI NESTLÉ</t>
  </si>
  <si>
    <t>COOPAZ</t>
  </si>
  <si>
    <t>MONDELEZ</t>
  </si>
  <si>
    <t>COFASA</t>
  </si>
  <si>
    <t>COOPERFEIS</t>
  </si>
  <si>
    <t>USICRED</t>
  </si>
  <si>
    <t>CONFAB</t>
  </si>
  <si>
    <t>CREDICONT</t>
  </si>
  <si>
    <t>CREDIAÇOS</t>
  </si>
  <si>
    <t>COOPERALPINA</t>
  </si>
  <si>
    <t>PARKER HANNIFIN</t>
  </si>
  <si>
    <t>COOPERBMC</t>
  </si>
  <si>
    <t>COOPERCRED UNILEVER</t>
  </si>
  <si>
    <t>CREDIRHODIA PAULÍNEA</t>
  </si>
  <si>
    <t>COOPERCAROL</t>
  </si>
  <si>
    <t>TRANSULCRED</t>
  </si>
  <si>
    <t>BOMBRIL</t>
  </si>
  <si>
    <t>NOVELIS</t>
  </si>
  <si>
    <t>COOPERCERES</t>
  </si>
  <si>
    <t>CREDMIL</t>
  </si>
  <si>
    <t>COOPERTREM</t>
  </si>
  <si>
    <t>CREDIAÇOS MOGI</t>
  </si>
  <si>
    <t>COOPERELEKTRO</t>
  </si>
  <si>
    <t>CREDMABE</t>
  </si>
  <si>
    <t>COOPUNESP</t>
  </si>
  <si>
    <t>SICOOB ALCATEL</t>
  </si>
  <si>
    <t>VILLARES METALS</t>
  </si>
  <si>
    <t>UNICOPER</t>
  </si>
  <si>
    <t>COOPMERC</t>
  </si>
  <si>
    <t>FDE</t>
  </si>
  <si>
    <t>COOPMWM INTERNACIONAL</t>
  </si>
  <si>
    <t>SICOOB ESPINHARAS</t>
  </si>
  <si>
    <t>CREDICACOAL</t>
  </si>
  <si>
    <t>CREDIESPIGÃO</t>
  </si>
  <si>
    <t>ROLIMCREDI</t>
  </si>
  <si>
    <t>UNIPRIME PIONEIRA DO PARANÁ</t>
  </si>
  <si>
    <t>CREDIBRAS</t>
  </si>
  <si>
    <t>CREDISIS JI-CRED</t>
  </si>
  <si>
    <t>FLORIANÓPOLIS</t>
  </si>
  <si>
    <t>CREDCOM-RN</t>
  </si>
  <si>
    <t>CUIABÁ</t>
  </si>
  <si>
    <t>TANGARÁ DA SERRA</t>
  </si>
  <si>
    <t>PERNAMBUCRED</t>
  </si>
  <si>
    <t>RONDÓNOPOLIS</t>
  </si>
  <si>
    <t>SINOP</t>
  </si>
  <si>
    <t>PRIMAVERA DO LESTE</t>
  </si>
  <si>
    <t>SORRISO</t>
  </si>
  <si>
    <t>LUCAS DO RIO VERDE</t>
  </si>
  <si>
    <t>COOPJUR</t>
  </si>
  <si>
    <t>CREDUNI</t>
  </si>
  <si>
    <t>COOMAMP</t>
  </si>
  <si>
    <t>COOPERJURIS</t>
  </si>
  <si>
    <t>BELO HORIZONTE</t>
  </si>
  <si>
    <t>CACHOEIRO DE ITAPEMIRIM</t>
  </si>
  <si>
    <t xml:space="preserve">Carteira/Modalidade:
01 = Simples Com Registro
03 = Garantida Caucionada
</t>
  </si>
  <si>
    <r>
      <rPr>
        <b/>
        <i/>
        <sz val="10"/>
        <rFont val="Arial"/>
        <family val="2"/>
      </rPr>
      <t>Cálculo do digito verificador dos Campos 1, 2 e 3 (módulo 10):</t>
    </r>
    <r>
      <rPr>
        <sz val="10"/>
        <rFont val="Arial"/>
        <family val="2"/>
      </rPr>
      <t xml:space="preserve">
Para calcular o dígito verificador da linha digitável deve-se multiplicar cada dígito da linha digitável pelo seu respectivo índice de multiplicação gerando um somatório. Deve-se calcular o dígito através da diferença entre o número múltiplo de 10, igual ou imediatamente superior ao somatório.
a) os multiplicadores começam com o número 2 /dois/, sempre pela direita, alternando-se 1 e 2;
b) multiplicar cada algarismo que compõe o número pelo seu respectivo peso (multiplicador);
c) caso o resultado da multiplicação seja maior que 9 (nove) deverão ser somados os algarismos do produto, até reduzi-lo a um único algarismo:
     a. Exemplo: Resultado igual a 18, então 1+8 = 9
d) subtrair o total apurado no item anterior, da dezena imediatamente superior ao total apurado;
     a. Exemplo: Resultado da soma igual a 25, então 30 - 25 
e) o resultado obtido será o dígito verificador do número;
     a. Exemplo: 30-25 = 5 então 5 é o Dígito Verificador
</t>
    </r>
    <r>
      <rPr>
        <b/>
        <i/>
        <sz val="10"/>
        <rFont val="Arial"/>
        <family val="2"/>
      </rPr>
      <t>Cálculo do fator de vencimento:</t>
    </r>
    <r>
      <rPr>
        <sz val="10"/>
        <rFont val="Arial"/>
        <family val="2"/>
      </rPr>
      <t xml:space="preserve">
O fator de vencimento do título é definido pela diferença da data de vencimento do título e a data base (03/07/2000), acrescido de 1000. Caso o titulo não tenha data de vencimento o fator será preenchido com zeros.
fator de vencimento = (data de vencimento) - (03/07/2000) + 1000
</t>
    </r>
    <r>
      <rPr>
        <b/>
        <sz val="10"/>
        <color indexed="10"/>
        <rFont val="Arial"/>
        <family val="2"/>
      </rPr>
      <t>OBSERVAÇÃO IMPORTANTE</t>
    </r>
    <r>
      <rPr>
        <b/>
        <sz val="10"/>
        <rFont val="Arial"/>
        <family val="2"/>
      </rPr>
      <t xml:space="preserve">
</t>
    </r>
    <r>
      <rPr>
        <sz val="10"/>
        <rFont val="Arial"/>
        <family val="2"/>
      </rPr>
      <t xml:space="preserve">Em 22/02/2025 o Fator de Vencimento deverá retornar automaticamente para o fator </t>
    </r>
    <r>
      <rPr>
        <b/>
        <sz val="10"/>
        <rFont val="Arial"/>
        <family val="2"/>
      </rPr>
      <t>1000</t>
    </r>
    <r>
      <rPr>
        <sz val="10"/>
        <rFont val="Arial"/>
        <family val="2"/>
      </rPr>
      <t>.</t>
    </r>
    <r>
      <rPr>
        <b/>
        <sz val="10"/>
        <rFont val="Arial"/>
        <family val="2"/>
      </rPr>
      <t xml:space="preserve"> </t>
    </r>
    <r>
      <rPr>
        <sz val="10"/>
        <rFont val="Arial"/>
        <family val="2"/>
      </rPr>
      <t xml:space="preserve">A data de 22/02/2025 </t>
    </r>
    <r>
      <rPr>
        <sz val="10"/>
        <rFont val="Arial"/>
        <family val="2"/>
      </rPr>
      <t xml:space="preserve">deverá ser adotada como nova </t>
    </r>
    <r>
      <rPr>
        <b/>
        <sz val="10"/>
        <rFont val="Arial"/>
        <family val="2"/>
      </rPr>
      <t>DATA BASE</t>
    </r>
    <r>
      <rPr>
        <sz val="10"/>
        <rFont val="Arial"/>
        <family val="2"/>
      </rPr>
      <t xml:space="preserve"> para o cálculo.
fator de vencimento = (data de vencimento) - (22/02/2025) + 1000
</t>
    </r>
    <r>
      <rPr>
        <b/>
        <i/>
        <sz val="10"/>
        <rFont val="Arial"/>
        <family val="2"/>
      </rPr>
      <t>Cálculo do digito verificador do Código de Barras (módulo 11):</t>
    </r>
    <r>
      <rPr>
        <sz val="10"/>
        <rFont val="Arial"/>
        <family val="2"/>
      </rPr>
      <t xml:space="preserve">
Para calcular o dígito verificador do código de barras deve-se multiplicar cada dígito do código de barras pelo seu respectivo índice de multiplicação gerando um somatório. Deve-se calcular o dígito através do módulo 11 do somatório.
a) o índice de multiplicação deve ser gerado com pesos de 2 a 9, da direita para a esquerda sem incluir a posição do dígito verificador. O primeiro dígito da direita para a esquerda será multiplicado por 2, o segundo por 3 e assim sucessivamente;
b) multiplicar cada algarismo que compõe o número pelo seu respectivo peso (multiplicador);
c) os resultados das multiplicações deverão ser somados;
d) o total da soma deverá ser dividido por 11;
     a. Exemplo: 35 / 11 = 3 e resto 2
e) o resto da divisão deverá ser subtraído de 11.
     a. Exemplo:  11 - 2 = 9
f) se o resultado da subtração for igual a 0 (zero), 1 (um) ou maior que 9 (nove) deverão assumir o dígito igual a 1 (um);
g) se não, o resultado da subtração será Dígito Verificador.
</t>
    </r>
  </si>
  <si>
    <t>Uso Empresa Beneficiário: Identificação do Título na Empresa: Campo destinado para uso do Beneficiário para identificação do Título.</t>
  </si>
  <si>
    <t>Nº do Contr. da Operação de Crédito: Número adotado pela Empresa Beneficiária para identificação do número do contrato.</t>
  </si>
  <si>
    <t>Código do Cliente</t>
  </si>
  <si>
    <t>Prefixo do Título: Informa Espécie do Título
DM = Duplicata Mercantil
CH = Cheque
DS = Duplicata de Serviço
PC  = Parcela de Consórcio
OU = Outros</t>
  </si>
  <si>
    <t>Recomendações para Implantação:</t>
  </si>
  <si>
    <t>Destina-se a orientar o associado, qual dos Layouts abaixo irá melhor atender as necessidades na implantação do serviço de cobrança bancária.</t>
  </si>
  <si>
    <t>Tipo Distribuição
1 – Cooperativa
2 - Cliente</t>
  </si>
  <si>
    <t>Número do Contrato Garantia:                                                                                                                                                                                                                                                                     Para Carteira 1 preencher "00000";
Para Carteira 3 preencher com o  número do contrato sem DV.</t>
  </si>
  <si>
    <t>DV do contrato:                                                                                                                                                                                                                                                                     Para Carteira 1 preencher "0";
Para Carteira 3 preencher com o Dígito Verificador.</t>
  </si>
  <si>
    <t>0001-9</t>
  </si>
  <si>
    <t>2016-8</t>
  </si>
  <si>
    <t>4483-0</t>
  </si>
  <si>
    <t>4484-9</t>
  </si>
  <si>
    <t>4485-7</t>
  </si>
  <si>
    <t>4486-5</t>
  </si>
  <si>
    <t>4487-3</t>
  </si>
  <si>
    <t>4488-1</t>
  </si>
  <si>
    <t>4489-0</t>
  </si>
  <si>
    <t>4490-3</t>
  </si>
  <si>
    <t>4491-1</t>
  </si>
  <si>
    <t>4492-0</t>
  </si>
  <si>
    <t>4493-8</t>
  </si>
  <si>
    <t>5043-1</t>
  </si>
  <si>
    <t>5951-0</t>
  </si>
  <si>
    <t>SICOOB CENTRAL ES</t>
  </si>
  <si>
    <t>SICOOB CENTRAL BA</t>
  </si>
  <si>
    <t>SICOOB CENTRAL CREDIMINAS</t>
  </si>
  <si>
    <t>SICOOB GOIÁS CENTRAL</t>
  </si>
  <si>
    <t>SICOOB CENTRAL SC</t>
  </si>
  <si>
    <t>SICOOB SP</t>
  </si>
  <si>
    <t>SICOOB NORTE</t>
  </si>
  <si>
    <t>FEDERALCRED CENTRAL</t>
  </si>
  <si>
    <t>SICOOB CENTRAL CECREMGE</t>
  </si>
  <si>
    <t>SICOOB CENTRAL CECRESP</t>
  </si>
  <si>
    <t>SICOOB CENTRAL AMAZÔNIA</t>
  </si>
  <si>
    <t>SICOOB CENTRAL NE</t>
  </si>
  <si>
    <t>SICOOB CENTRAL MT/MS</t>
  </si>
  <si>
    <t>CECRERS</t>
  </si>
  <si>
    <t>CECRED</t>
  </si>
  <si>
    <t>SICOOB CENTRAL RIO</t>
  </si>
  <si>
    <t>SICOOB SUL- LITORÂNEO</t>
  </si>
  <si>
    <t>SICOOB SUL</t>
  </si>
  <si>
    <t>SICOOB LESTE CAPIXABA</t>
  </si>
  <si>
    <t>SICOOB CENTRO-SERRANO</t>
  </si>
  <si>
    <t>SICOOB SUL-SERRANO</t>
  </si>
  <si>
    <t>SICOOB COOPERE</t>
  </si>
  <si>
    <t>SICOOB COPELBA</t>
  </si>
  <si>
    <t>SICOOB COOPERBOM</t>
  </si>
  <si>
    <t>SICOOB COSTA DO DESCOBRIMENTO</t>
  </si>
  <si>
    <t>SICOOB CREDITE</t>
  </si>
  <si>
    <t>SICOOB SERTÃO</t>
  </si>
  <si>
    <t>SICOOB CREDIRIODOCE</t>
  </si>
  <si>
    <t>SICOOB CREDICANOINHAS/SC</t>
  </si>
  <si>
    <t>SICOOB CREDIAL/SC</t>
  </si>
  <si>
    <t>SICOOB CREDIRIO SC</t>
  </si>
  <si>
    <t>SICOOB ALTO VALE</t>
  </si>
  <si>
    <t>SICOOB/SC CREDINORTE</t>
  </si>
  <si>
    <t>SICOOB VIDEIRA/SC</t>
  </si>
  <si>
    <t>SICOOB CAÇADOR/SC</t>
  </si>
  <si>
    <t>SICOOB SÃO MIGUEL SC</t>
  </si>
  <si>
    <t>SICOOB AGRORURAL</t>
  </si>
  <si>
    <t>SICOOB CENTRO-SUL</t>
  </si>
  <si>
    <t>SICOOB CARLOS CHAGAS</t>
  </si>
  <si>
    <t>SICOOB CREDIJEQUITINHONHA</t>
  </si>
  <si>
    <t>SICOOB CREDICOPE</t>
  </si>
  <si>
    <t>SICOOB CREDILIVRE</t>
  </si>
  <si>
    <t>SICOOB CREDINORTE</t>
  </si>
  <si>
    <t>SICOOB CREDIVALE</t>
  </si>
  <si>
    <t>SICOOB CREDI-RURAL</t>
  </si>
  <si>
    <t>SICOOB COOPERCRED</t>
  </si>
  <si>
    <t>SICOOB MINEIROS</t>
  </si>
  <si>
    <t>SICOOB CREDIGOIÁS</t>
  </si>
  <si>
    <t>SICOOB DO VALE</t>
  </si>
  <si>
    <t>SICOOB PALMEIRAS</t>
  </si>
  <si>
    <t>SICOOB CREDIFORTE</t>
  </si>
  <si>
    <t>SICOOB CREDISAÚDE</t>
  </si>
  <si>
    <t>SICOOB GOIÂNIA</t>
  </si>
  <si>
    <t>SICOOB VALCREDI/SC</t>
  </si>
  <si>
    <t>SICOOB - CREDIAUC/SC</t>
  </si>
  <si>
    <t>SICOOB/SC CREDIJA</t>
  </si>
  <si>
    <t>SICOOB CREDICAMPOS SC</t>
  </si>
  <si>
    <t>SICOOB CREDITAPIRANGA SC</t>
  </si>
  <si>
    <t>SICOOB CREDISULCA SC</t>
  </si>
  <si>
    <t>SICOOB CREDIMOC SC</t>
  </si>
  <si>
    <t>SICOOB NOROESTE SC</t>
  </si>
  <si>
    <t>SICOOB CREDIVALE/SC</t>
  </si>
  <si>
    <t>SICOOB/SC CREDICANOAS</t>
  </si>
  <si>
    <t>SICOOB CREDICARU SC</t>
  </si>
  <si>
    <t>SICOOB CREDIPLANALTO SC</t>
  </si>
  <si>
    <t>SICOOB/SC CREDIPÉROLA</t>
  </si>
  <si>
    <t>SICOOB/SC CREDISERRA</t>
  </si>
  <si>
    <t>SICOOB CREDIOESTE</t>
  </si>
  <si>
    <t>SICOOB CREDIALP</t>
  </si>
  <si>
    <t>SICOOB COOPEROSA</t>
  </si>
  <si>
    <t>SICOOB ARACREDI</t>
  </si>
  <si>
    <t>SICOOB CREDIARA</t>
  </si>
  <si>
    <t>SICOOB UNIÃO CENTRO OESTE</t>
  </si>
  <si>
    <t>SICOOB CREDIBAM</t>
  </si>
  <si>
    <t>SICOOB BELCREDI</t>
  </si>
  <si>
    <t>SICOOB CREDIBOM</t>
  </si>
  <si>
    <t>SICOOB CREDISUCESSO</t>
  </si>
  <si>
    <t>SICOOB CREDICAMPINA</t>
  </si>
  <si>
    <t>SICOOB CREDIBELO</t>
  </si>
  <si>
    <t>SICOOB CREDIAGRO</t>
  </si>
  <si>
    <t>SICOOB CREDCAM</t>
  </si>
  <si>
    <t>SICOOB CREDICAPI</t>
  </si>
  <si>
    <t>SICOOB CARMOCREDI</t>
  </si>
  <si>
    <t>SICOOB CREDICARPA</t>
  </si>
  <si>
    <t>SICOOB CREDICARMO</t>
  </si>
  <si>
    <t>SICOOB CREDICARMOMINAS</t>
  </si>
  <si>
    <t>SICOOB CREDICENTRO</t>
  </si>
  <si>
    <t>SICOOB CREDIVERDE</t>
  </si>
  <si>
    <t>SICOOB CREDINDAIÁ</t>
  </si>
  <si>
    <t>SICOOB CREDICAMPO</t>
  </si>
  <si>
    <t>SICOOB CREDIESMERALDAS</t>
  </si>
  <si>
    <t>SICOOB CREDIFOR</t>
  </si>
  <si>
    <t>SICOOB FRUTAL</t>
  </si>
  <si>
    <t>SICOOB CREDIGUAPÉ</t>
  </si>
  <si>
    <t>SICOOB GUARANICREDI</t>
  </si>
  <si>
    <t>SICOOB AGROCREDI</t>
  </si>
  <si>
    <t>SICOOB CREDITAMA</t>
  </si>
  <si>
    <t>SICOOB CREDIMIL</t>
  </si>
  <si>
    <t>SICOOB ITAPAGIPE</t>
  </si>
  <si>
    <t>SICOOB CREDIUNA</t>
  </si>
  <si>
    <t>SICOOB CREDIPONTAL</t>
  </si>
  <si>
    <t>SICOOB CREDIVAG</t>
  </si>
  <si>
    <t>SICOOB CREDIPINHO</t>
  </si>
  <si>
    <t>SICOOB CREDIPRATA</t>
  </si>
  <si>
    <t>SICOOB CREDICAF</t>
  </si>
  <si>
    <t>SICOOB CREDILUZ</t>
  </si>
  <si>
    <t>SICOOB CREDIMAC</t>
  </si>
  <si>
    <t>SICOOB MONTECREDI</t>
  </si>
  <si>
    <t>SICOOB CREDINOR</t>
  </si>
  <si>
    <t>SICOOB SÃO FRANCISCO</t>
  </si>
  <si>
    <t>SICOOB CREDIPARAOPEBA</t>
  </si>
  <si>
    <t>SICOOB CREDIPATOS</t>
  </si>
  <si>
    <t>SICOOB COOPACREDI</t>
  </si>
  <si>
    <t>SICOOB CREDIPEL</t>
  </si>
  <si>
    <t>SICOOB CREDIPIMENTA</t>
  </si>
  <si>
    <t>SICOOB CREDICOOP</t>
  </si>
  <si>
    <t>SICOOB CREDIPÉU</t>
  </si>
  <si>
    <t>SICOOB UNIÃO</t>
  </si>
  <si>
    <t>SICOOB CREDICOASA</t>
  </si>
  <si>
    <t>SICOOB CREDIMONTE</t>
  </si>
  <si>
    <t>SICOOB CREDICOOPERTRIL</t>
  </si>
  <si>
    <t>SICOOB CREDISÃOGONÇALO</t>
  </si>
  <si>
    <t>SICOOB CREDIVASS</t>
  </si>
  <si>
    <t>SICOOB SAROMCREDI</t>
  </si>
  <si>
    <t>SICOOB NOSSOCRÉDITO</t>
  </si>
  <si>
    <t>SICOOB CREDIVERTENTES</t>
  </si>
  <si>
    <t>SICOOB CREDISAVI</t>
  </si>
  <si>
    <t>SICOOB CREDISETE</t>
  </si>
  <si>
    <t>SICOOB CREDITIROS</t>
  </si>
  <si>
    <t>SICOOB COPERSUL</t>
  </si>
  <si>
    <t>SICOOB UBERABA</t>
  </si>
  <si>
    <t>SICOOB NOROESTE DE MINAS</t>
  </si>
  <si>
    <t>SICOOB CREDIVAR</t>
  </si>
  <si>
    <t>SICOOB CREDIVAZ</t>
  </si>
  <si>
    <t>SICOOB CREDIMATA</t>
  </si>
  <si>
    <t>SICOOB COCREALPA</t>
  </si>
  <si>
    <t>SICOOB CREDICITRUS</t>
  </si>
  <si>
    <t>SICOOB CREDICAP</t>
  </si>
  <si>
    <t>SICOOB CREDIGUAÇU</t>
  </si>
  <si>
    <t>SICOOB CREDICOCAPEC</t>
  </si>
  <si>
    <t>SICOOB COOCRELIVRE</t>
  </si>
  <si>
    <t>SICOOB CREDICOONAI</t>
  </si>
  <si>
    <t>SICOOB COCRED</t>
  </si>
  <si>
    <t>COOPCRED</t>
  </si>
  <si>
    <t>SICOOB CREDCOOPER</t>
  </si>
  <si>
    <t>SICOOB CREDITRIL</t>
  </si>
  <si>
    <t>SICOOB CREDICONQUISTA</t>
  </si>
  <si>
    <t>SICOOB EXTREMO SUL</t>
  </si>
  <si>
    <t>CREDIFIESC</t>
  </si>
  <si>
    <t>SICOOB CREDIJUR</t>
  </si>
  <si>
    <t>SICOOB/SC CREDIUNIÃO</t>
  </si>
  <si>
    <t>SICOOB SUDOESTE</t>
  </si>
  <si>
    <t>SICOOB-CREDIARAUCÁRIA/SC</t>
  </si>
  <si>
    <t>SICOOB CREDCOOP</t>
  </si>
  <si>
    <t>VIACREDI</t>
  </si>
  <si>
    <t>COOPERCRED DE JOINVILLE</t>
  </si>
  <si>
    <t>SICOOB TRENTOCREDI SC</t>
  </si>
  <si>
    <t>SICOOB CREDIJU</t>
  </si>
  <si>
    <t>SICOOB CREDSEGURO</t>
  </si>
  <si>
    <t>SICOOB MULTICREDI SC</t>
  </si>
  <si>
    <t>SICOOB/SC CREDISSERRANA</t>
  </si>
  <si>
    <t>SICOOB CREDIRAMA</t>
  </si>
  <si>
    <t>FEDERALCRED</t>
  </si>
  <si>
    <t>SICOOB CREDIROCHAS</t>
  </si>
  <si>
    <t>SICOOB CREDICAPA</t>
  </si>
  <si>
    <t>SICOOB CREDIPAR</t>
  </si>
  <si>
    <t>SICOOB CREDISG</t>
  </si>
  <si>
    <t>SICOOB CREDIP</t>
  </si>
  <si>
    <t>SICOOB OUROCREDI</t>
  </si>
  <si>
    <t>SICOOB CREDMAC</t>
  </si>
  <si>
    <t>CREDIFORTE</t>
  </si>
  <si>
    <t>SICOOB CREDI-SGPA</t>
  </si>
  <si>
    <t>SICOOB - TRANSCREDI</t>
  </si>
  <si>
    <t>SICOOB COOPEMAR</t>
  </si>
  <si>
    <t>SICOOB CRED EXECUTIVO</t>
  </si>
  <si>
    <t>SICOOB BONFIM</t>
  </si>
  <si>
    <t>SICOOB ENGECRED-GO</t>
  </si>
  <si>
    <t>SICOOB LOJICRED</t>
  </si>
  <si>
    <t>SICOOB CREDJURD</t>
  </si>
  <si>
    <t>SICOOB CENTRO SUL</t>
  </si>
  <si>
    <t>CREDPOM</t>
  </si>
  <si>
    <t>CECRISACRED</t>
  </si>
  <si>
    <t>SICOOB CREDISUL</t>
  </si>
  <si>
    <t>SICOOB CREDINOSSO</t>
  </si>
  <si>
    <t>SICOOB DO VALE RIO CRIXÁS</t>
  </si>
  <si>
    <t>SICOOB CREDIFIEMG</t>
  </si>
  <si>
    <t>SICOOB EMPRECRED</t>
  </si>
  <si>
    <t>SICOOB SECOVICRED</t>
  </si>
  <si>
    <t>CREDICOR - SC</t>
  </si>
  <si>
    <t>SICOOB CREDI COMIGO</t>
  </si>
  <si>
    <t>SICOOB INDACREDI</t>
  </si>
  <si>
    <t>SICOOB CREDILEITE</t>
  </si>
  <si>
    <t>SICOOB CREDMED</t>
  </si>
  <si>
    <t>SICOOB EMPRESARIAL</t>
  </si>
  <si>
    <t>SICOOB CREDICER</t>
  </si>
  <si>
    <t>SICOOB COOPREM</t>
  </si>
  <si>
    <t>SICOOB CREDIADAG</t>
  </si>
  <si>
    <t>SICOOB CREDEMPRESAS - AM</t>
  </si>
  <si>
    <t>FEDERALCRED LESTE</t>
  </si>
  <si>
    <t>SAUDECRED</t>
  </si>
  <si>
    <t>SICOOB CEJASCRED</t>
  </si>
  <si>
    <t>SICOOB EXECUTIVO</t>
  </si>
  <si>
    <t>SICOOB JUDICIÁRIO</t>
  </si>
  <si>
    <t>COOPJUD</t>
  </si>
  <si>
    <t>CRED-UFES</t>
  </si>
  <si>
    <t>SICOOB CREDICOM</t>
  </si>
  <si>
    <t>SICOOB COFAL</t>
  </si>
  <si>
    <t>SICOOB DIVICRED</t>
  </si>
  <si>
    <t>SICOOB CREDICOPA</t>
  </si>
  <si>
    <t>SICOOB VALE DO AÇO</t>
  </si>
  <si>
    <t>CRED COPERCANA</t>
  </si>
  <si>
    <t>SICOOB CREDIJUSTRA</t>
  </si>
  <si>
    <t>CREMENDES</t>
  </si>
  <si>
    <t>COOP-JUSTIÇA</t>
  </si>
  <si>
    <t>COOPESA</t>
  </si>
  <si>
    <t>CREDICOPLANA</t>
  </si>
  <si>
    <t>CECREF</t>
  </si>
  <si>
    <t>SICOOB COOPJUS</t>
  </si>
  <si>
    <t>SICOOB NOSSACOOP</t>
  </si>
  <si>
    <t>SICOOB CREDESP</t>
  </si>
  <si>
    <t>SICOOB CENTRO OESTE</t>
  </si>
  <si>
    <t>SICOOB ACICREDI</t>
  </si>
  <si>
    <t>COSEMI</t>
  </si>
  <si>
    <t>SICOOB CREDIMEPI</t>
  </si>
  <si>
    <t>SICOOB CREDIPARNOR</t>
  </si>
  <si>
    <t>CREDIAL</t>
  </si>
  <si>
    <t>SICOOB PARAISOCRED</t>
  </si>
  <si>
    <t>SICOOB CREDIMED</t>
  </si>
  <si>
    <t>SICOOB CREDIEMPAR</t>
  </si>
  <si>
    <t>CREDISUL</t>
  </si>
  <si>
    <t>SICOOB SERTÃO MINAS</t>
  </si>
  <si>
    <t>SICOOB CREDIMONTES</t>
  </si>
  <si>
    <t>CREDFENAS</t>
  </si>
  <si>
    <t>SICOOB COPERMEC</t>
  </si>
  <si>
    <t>SICOOB COOPEMATA</t>
  </si>
  <si>
    <t>SICOOB NOSSACRED</t>
  </si>
  <si>
    <t>SICOOB ENGECRED</t>
  </si>
  <si>
    <t>SICOOB COOPER - AÇÃO</t>
  </si>
  <si>
    <t>SICOOB COOESA</t>
  </si>
  <si>
    <t>COIMPPA</t>
  </si>
  <si>
    <t>SICOOB FEDERAL PARÁ</t>
  </si>
  <si>
    <t>COOCPRM</t>
  </si>
  <si>
    <t>CERTEL</t>
  </si>
  <si>
    <t>COOPSEBRAE</t>
  </si>
  <si>
    <t>COOPESPE</t>
  </si>
  <si>
    <t>CREDIPOL</t>
  </si>
  <si>
    <t>ELETROCRED</t>
  </si>
  <si>
    <t>COOPERFORTE</t>
  </si>
  <si>
    <t>COOSUFF</t>
  </si>
  <si>
    <t>COOPVALE</t>
  </si>
  <si>
    <t>SICOOB COOPERTEC</t>
  </si>
  <si>
    <t>SICOOB FEDERAL</t>
  </si>
  <si>
    <t>COOPERTEL</t>
  </si>
  <si>
    <t>CREDIRHODIA</t>
  </si>
  <si>
    <t>COOPEMESP</t>
  </si>
  <si>
    <t>CREDICORSEGS</t>
  </si>
  <si>
    <t>CREDIJUD</t>
  </si>
  <si>
    <t>BOM-CREDI</t>
  </si>
  <si>
    <t>SICOOB LEGISLATIVO</t>
  </si>
  <si>
    <t>SICOOB COOPEMG</t>
  </si>
  <si>
    <t>SICOOB ARACOOP</t>
  </si>
  <si>
    <t>COOPMIL</t>
  </si>
  <si>
    <t>COOFER</t>
  </si>
  <si>
    <t>SICOOB JUS-MP</t>
  </si>
  <si>
    <t>CREDSEF</t>
  </si>
  <si>
    <t>COOPERVALE</t>
  </si>
  <si>
    <t>SICOOB COOPERCREDI - SP</t>
  </si>
  <si>
    <t>COPERCRED</t>
  </si>
  <si>
    <t>COOPREV LTDA</t>
  </si>
  <si>
    <t>CREDS</t>
  </si>
  <si>
    <t>SICOOB CREDIPAJEÚ</t>
  </si>
  <si>
    <t>SICOOB COOPERCORREIOS</t>
  </si>
  <si>
    <t>CREDIALCOA</t>
  </si>
  <si>
    <t>CREDICOR/RJ</t>
  </si>
  <si>
    <t>CREDSUPER</t>
  </si>
  <si>
    <t>SICOOB CANTAREIRA</t>
  </si>
  <si>
    <t>SICOOB CREDMALHAS</t>
  </si>
  <si>
    <t>SICOOB CREDPIT</t>
  </si>
  <si>
    <t>SICOOB MULTIPLO</t>
  </si>
  <si>
    <t>SICOOB SERVIDOR</t>
  </si>
  <si>
    <t>CRESSEM</t>
  </si>
  <si>
    <t>COECELPA</t>
  </si>
  <si>
    <t>SICOOB CRED ACIF</t>
  </si>
  <si>
    <t>INFOCRERJ</t>
  </si>
  <si>
    <t>COPERMED DE JABOTICABAL</t>
  </si>
  <si>
    <t>ALCOOP SÃO ROQUE</t>
  </si>
  <si>
    <t>COOPTRANSP</t>
  </si>
  <si>
    <t>SICOOB METROPOLITANO</t>
  </si>
  <si>
    <t>SICOOB VALE DO IGUAÇU</t>
  </si>
  <si>
    <t>SICOOB TRÊS FRONTEIRAS</t>
  </si>
  <si>
    <t>SICOOB EDUC PARÁ</t>
  </si>
  <si>
    <t>SICOOB PRIMAVERA</t>
  </si>
  <si>
    <t>SICOOB CREDILESTE</t>
  </si>
  <si>
    <t>SICOOB ARAGUAIA</t>
  </si>
  <si>
    <t>SICOOB OESTE</t>
  </si>
  <si>
    <t>JURISCRED</t>
  </si>
  <si>
    <t>COCRESUL</t>
  </si>
  <si>
    <t>SICOOB NORTE DO PARANÁ</t>
  </si>
  <si>
    <t>SICOOB CREDISERV</t>
  </si>
  <si>
    <t>SICOOB NOROESTE DO PARANÁ</t>
  </si>
  <si>
    <t>SICOOB CRED UFU</t>
  </si>
  <si>
    <t>SICOOB ALIANÇA</t>
  </si>
  <si>
    <t>SICOOB CREDIBRASIL</t>
  </si>
  <si>
    <t>SICOOB CREDIÇUCAR</t>
  </si>
  <si>
    <t>SICOOB CREDIAC</t>
  </si>
  <si>
    <t>MAGISCRED</t>
  </si>
  <si>
    <t>SICOOB ARENITO</t>
  </si>
  <si>
    <t>SICOOB MARECHAL</t>
  </si>
  <si>
    <t>COOPEMATER</t>
  </si>
  <si>
    <t>SICOOB SAGRI</t>
  </si>
  <si>
    <t>SICOOB INTEGRADO</t>
  </si>
  <si>
    <t>SICOOB BOMBEIROS</t>
  </si>
  <si>
    <t>SICOOB ARAPONGAS</t>
  </si>
  <si>
    <t>SICOOB MÉDIO OESTE</t>
  </si>
  <si>
    <t>SICOOB CENTRO LESTE</t>
  </si>
  <si>
    <t>OURICRED</t>
  </si>
  <si>
    <t>SICOOB CREDIACISC</t>
  </si>
  <si>
    <t>GRANCRED NOROESTE PAULISTA</t>
  </si>
  <si>
    <t>CREDIPRODESP</t>
  </si>
  <si>
    <t>SICOOB CREDILOJISTA</t>
  </si>
  <si>
    <t>ADVRJ CRED</t>
  </si>
  <si>
    <t>SICOOB CREDICOR/SP</t>
  </si>
  <si>
    <t>COOPERSERV</t>
  </si>
  <si>
    <t>SICOOB CREDIACISA</t>
  </si>
  <si>
    <t>SICOOB COOPERAC</t>
  </si>
  <si>
    <t>COSAE</t>
  </si>
  <si>
    <t>CONCREDI</t>
  </si>
  <si>
    <t>SICOOB CREDIACIL</t>
  </si>
  <si>
    <t>SICOOB INTEGRAÇÃO</t>
  </si>
  <si>
    <t>SICOOB CREDIALTO</t>
  </si>
  <si>
    <t>CREDCEG</t>
  </si>
  <si>
    <t>SICOOB CRED-ACI</t>
  </si>
  <si>
    <t>SICOOB CREDIACIPREV</t>
  </si>
  <si>
    <t>SICOOB CRED-ACILPA</t>
  </si>
  <si>
    <t>CREDELESC</t>
  </si>
  <si>
    <t>SICOOB CREDIMA</t>
  </si>
  <si>
    <t>CREDIFOZ</t>
  </si>
  <si>
    <t>METALCRED DA GRANDE SÃO PAULO</t>
  </si>
  <si>
    <t>SICOOB CREDIACIRC</t>
  </si>
  <si>
    <t>SICOOB COOPERACE</t>
  </si>
  <si>
    <t>CREDICOMIN</t>
  </si>
  <si>
    <t>TRANSPOCRED</t>
  </si>
  <si>
    <t>SICOOB COOPERASO</t>
  </si>
  <si>
    <t>SICOOB DOURADOS</t>
  </si>
  <si>
    <t>COODPERJ</t>
  </si>
  <si>
    <t>CREVISC</t>
  </si>
  <si>
    <t>SCRCRED</t>
  </si>
  <si>
    <t>COOPECIC</t>
  </si>
  <si>
    <t>CECME ALUMAR</t>
  </si>
  <si>
    <t>RODOCRÉDITO</t>
  </si>
  <si>
    <t>SICOOB CECRESA</t>
  </si>
  <si>
    <t>PROMOCRED</t>
  </si>
  <si>
    <t>SICOOB CREDIBESP</t>
  </si>
  <si>
    <t>SICOOB COLORADO</t>
  </si>
  <si>
    <t>SICOOB CGCRED</t>
  </si>
  <si>
    <t>SICOOB GRANDE SÃO PAULO</t>
  </si>
  <si>
    <t>BARRACRED COSAN</t>
  </si>
  <si>
    <t>SICOOB CREDEMPRESAS-AP</t>
  </si>
  <si>
    <t>CREDIPRODAM</t>
  </si>
  <si>
    <t>NOSSA TERRA</t>
  </si>
  <si>
    <t>COOPERCREDI FLEURY</t>
  </si>
  <si>
    <t>SICOOB COOPERNAPI</t>
  </si>
  <si>
    <t>COOPERACS-SP</t>
  </si>
  <si>
    <t>COOPEREMBRAER</t>
  </si>
  <si>
    <t>4494-6</t>
  </si>
  <si>
    <t>COOPINCOR</t>
  </si>
  <si>
    <t>SETE LAGOAS</t>
  </si>
  <si>
    <t>CURVELO</t>
  </si>
  <si>
    <t>BETIM</t>
  </si>
  <si>
    <t>COOMARCA</t>
  </si>
  <si>
    <t>PEDRO LEOPOLDO</t>
  </si>
  <si>
    <t>NOVA SERRANA</t>
  </si>
  <si>
    <t>PARÁ DE MINAS</t>
  </si>
  <si>
    <t>VARGINHA</t>
  </si>
  <si>
    <t>TRÊS PONTAS</t>
  </si>
  <si>
    <t>FORMIGA</t>
  </si>
  <si>
    <t>ARCOS</t>
  </si>
  <si>
    <t>DIVINÓPOLIS</t>
  </si>
  <si>
    <t>CAMPO BELO</t>
  </si>
  <si>
    <t>SICREDI EMPRESÁRIOS GUARULHOS</t>
  </si>
  <si>
    <t>ITAÚNA</t>
  </si>
  <si>
    <t>LAVRAS</t>
  </si>
  <si>
    <t>SÃO SEBASTIÃO DO PARAÍSO</t>
  </si>
  <si>
    <t>PASSOS</t>
  </si>
  <si>
    <t>UBERABA</t>
  </si>
  <si>
    <t>ITURAMA</t>
  </si>
  <si>
    <t>LEOPOLDINA</t>
  </si>
  <si>
    <t>MURIAÉ</t>
  </si>
  <si>
    <t>CATAGUASES</t>
  </si>
  <si>
    <t>JUIZ DE FORA</t>
  </si>
  <si>
    <t>SANTOS DUMONT</t>
  </si>
  <si>
    <t>SÃO JOÃO NEPOMUCENO</t>
  </si>
  <si>
    <t>ARAXÁ</t>
  </si>
  <si>
    <t>UBERLÂNDIA</t>
  </si>
  <si>
    <t>ARAGUARI</t>
  </si>
  <si>
    <t>ITUIUTABA</t>
  </si>
  <si>
    <t>MONTE CARMELO</t>
  </si>
  <si>
    <t>CATALÃO</t>
  </si>
  <si>
    <t>VIÇOSA</t>
  </si>
  <si>
    <t>PONTE NOVA</t>
  </si>
  <si>
    <t>GOVERNADOR VALADARES</t>
  </si>
  <si>
    <t>TEÓFILO OTONI</t>
  </si>
  <si>
    <t>VISCONDE DO RIO BRANCO</t>
  </si>
  <si>
    <t>SÃO LOURENÇO</t>
  </si>
  <si>
    <t>TRÊS CORAÇÕES</t>
  </si>
  <si>
    <t>CAXAMBU</t>
  </si>
  <si>
    <t>CRUZÍLIA</t>
  </si>
  <si>
    <t>ITAJUBÁ</t>
  </si>
  <si>
    <t>VITÓRIA</t>
  </si>
  <si>
    <t>POÇOS DE CALDAS</t>
  </si>
  <si>
    <t>ALFENAS</t>
  </si>
  <si>
    <t>GUAXUPÉ</t>
  </si>
  <si>
    <t>ANDRADAS</t>
  </si>
  <si>
    <t>PATOS DE MINAS</t>
  </si>
  <si>
    <t>PATROCÍNIO</t>
  </si>
  <si>
    <t>COROMANDEL</t>
  </si>
  <si>
    <t>PARACATU</t>
  </si>
  <si>
    <t>FEIRA DE SANTANA</t>
  </si>
  <si>
    <t>SANTO ANTÔNIO DE JESUS</t>
  </si>
  <si>
    <t>VITÓRIA DA CONQUISTA</t>
  </si>
  <si>
    <t>EUNÁPOLIS</t>
  </si>
  <si>
    <t>TEIXEIRA DE FREITAS</t>
  </si>
  <si>
    <t>PORTO SEGURO</t>
  </si>
  <si>
    <t>POUSO ALEGRE</t>
  </si>
  <si>
    <t>BAMBUÍ</t>
  </si>
  <si>
    <t>UNAÍ</t>
  </si>
  <si>
    <t>MACHADO</t>
  </si>
  <si>
    <t>9999-6</t>
  </si>
  <si>
    <t>CENTRAL AGENCIAS</t>
  </si>
  <si>
    <t>Distribuição:</t>
  </si>
  <si>
    <t>4418-0</t>
  </si>
  <si>
    <t>Código da Multa:
'0'  =  Isento
'1'  =  Valor Fixo
'2'  =  Percentual</t>
  </si>
  <si>
    <t>Preencher com as características da carteira do Beneficiário.</t>
  </si>
  <si>
    <t>Dados do Beneficiário</t>
  </si>
  <si>
    <t>Código do beneficiário/cliente - verificar na planilha "Capa" deste arquivo</t>
  </si>
  <si>
    <t>Valor do boleto - Em casos de cobrança com valor em aberto (o valor a ser pago é preenchido pelo próprio pagador) ou cobrança em moeda variável, deve ser preenchido com zeros</t>
  </si>
  <si>
    <t xml:space="preserve">Tipo de Inscrição do Beneficiário:
"01" = CPF
"02" = CNPJ  </t>
  </si>
  <si>
    <t>Número do CPF/CNPJ do Beneficiário</t>
  </si>
  <si>
    <t>Número do Convênio de Cobrança do Beneficiário: "000000"</t>
  </si>
  <si>
    <t>Dados do Desenvolvedor do Sistema Próprio do Beneficiário</t>
  </si>
  <si>
    <t>Último Nosso Número Beneficiário</t>
  </si>
  <si>
    <t>Nome do Beneficiário</t>
  </si>
  <si>
    <t>Empresa - Beneficiário que firmou o convênio de prestação de serviços com o Sicoob</t>
  </si>
  <si>
    <t>Conta Corrente (Empresa) - Número da conta do corrente do convênio firmado entre Sicoob e Beneficiário para a prestação do serviço de cobrança.</t>
  </si>
  <si>
    <t>Uso Empresa Beneficiário</t>
  </si>
  <si>
    <t>Identificação do Título na Empresa: Campo destinado para uso do Beneficiário para identificação do Título.</t>
  </si>
  <si>
    <t xml:space="preserve">Tipo de Inscrição do Pagador:
"01" = CPF
"02" = CNPJ </t>
  </si>
  <si>
    <t>Número do CNPJ ou CPF do Pagador</t>
  </si>
  <si>
    <t>Nome do Pagador</t>
  </si>
  <si>
    <t>Endereço do Pagador</t>
  </si>
  <si>
    <t>Bairro do Pagador</t>
  </si>
  <si>
    <t>CEP do Pagador</t>
  </si>
  <si>
    <t>Cidade do Pagador</t>
  </si>
  <si>
    <t>UF do Pagador</t>
  </si>
  <si>
    <t>Abatimento não aproveitado pelo Pagador</t>
  </si>
  <si>
    <t>CPF/CNPJ do Pagador</t>
  </si>
  <si>
    <t>Dados do Pagador</t>
  </si>
  <si>
    <t>Tipo de Inscrição Pagador:
'1'  =  CPF
'2'  =  CGC / CNPJ</t>
  </si>
  <si>
    <t>Informação ao Pagador</t>
  </si>
  <si>
    <t>Valor do pagamento efetuado pelo Pagador referente ao título de cobrança, expresso em
moeda corrente.</t>
  </si>
  <si>
    <t>Ocorr. do Pagador</t>
  </si>
  <si>
    <t>Cód. Bco. Corresp. na Compensação: Caso o Beneficiário não tenha contratado a opção de Banco Correspondente com o Sicoob, virá preenchido com '756';
Caso o Beneficiário tenha contratado a opção de Banco Correspondente com o Sicoob virá preenchido com '001' (Banco do Brasil)</t>
  </si>
  <si>
    <t>Código p/ Baixa/Devolução</t>
  </si>
  <si>
    <t>Prazo p/ Baixa/Devolução</t>
  </si>
  <si>
    <t>Código da Moeda</t>
  </si>
  <si>
    <t>Número do Contrato</t>
  </si>
  <si>
    <t>Código do Banco na Compensação: "756"</t>
  </si>
  <si>
    <t>Dados da Cooperativa</t>
  </si>
  <si>
    <t>756-0</t>
  </si>
  <si>
    <t>3010-4</t>
  </si>
  <si>
    <t>Cooperativa-DV:</t>
  </si>
  <si>
    <t>Nome:</t>
  </si>
  <si>
    <t>Banco-DV:</t>
  </si>
  <si>
    <t>3001-5</t>
  </si>
  <si>
    <t>3003-1</t>
  </si>
  <si>
    <t>3007-4</t>
  </si>
  <si>
    <t>3008-2</t>
  </si>
  <si>
    <t>3009-0</t>
  </si>
  <si>
    <t>3260-3</t>
  </si>
  <si>
    <t>Nome</t>
  </si>
  <si>
    <t>Cooperativas</t>
  </si>
  <si>
    <t>Cliente-DV:</t>
  </si>
  <si>
    <t>Nome/Razão Social:</t>
  </si>
  <si>
    <t>CPF/CNPJ:</t>
  </si>
  <si>
    <t>Conta-DV:</t>
  </si>
  <si>
    <t>Carteira/Modalidade:</t>
  </si>
  <si>
    <t>Emissão:</t>
  </si>
  <si>
    <t>Pessoa de Contato:</t>
  </si>
  <si>
    <t>E-mail:</t>
  </si>
  <si>
    <t>DV Nosso Número</t>
  </si>
  <si>
    <t>Nosso Número</t>
  </si>
  <si>
    <t>Nº Cliente</t>
  </si>
  <si>
    <t>Cliente</t>
  </si>
  <si>
    <t>Coop.</t>
  </si>
  <si>
    <t>Cooperativa</t>
  </si>
  <si>
    <t>Fator de Vencimento</t>
  </si>
  <si>
    <t>Banco</t>
  </si>
  <si>
    <t>Moeda</t>
  </si>
  <si>
    <t>Fator Venc.</t>
  </si>
  <si>
    <t>Valor</t>
  </si>
  <si>
    <t>Carteira</t>
  </si>
  <si>
    <t>Modalidade</t>
  </si>
  <si>
    <t>Parcela</t>
  </si>
  <si>
    <t>Carteira/Modalidade</t>
  </si>
  <si>
    <t>DV do 1º Grupo</t>
  </si>
  <si>
    <t>DV do 2º Grupo</t>
  </si>
  <si>
    <t>DV do 3º Grupo</t>
  </si>
  <si>
    <t>Preencha os campos com os dados do título</t>
  </si>
  <si>
    <t>Nosso Número sem Dígito Verificador</t>
  </si>
  <si>
    <t>Linha Digitável Completa</t>
  </si>
  <si>
    <t>Conferência</t>
  </si>
  <si>
    <t>Linha Digitável informada</t>
  </si>
  <si>
    <t>Linha Digitável calculada para os dados informados</t>
  </si>
  <si>
    <t>.</t>
  </si>
  <si>
    <t>Resultado da Pré-homologação</t>
  </si>
  <si>
    <t>DV 1º Grupo</t>
  </si>
  <si>
    <t>DV 2º Grupo</t>
  </si>
  <si>
    <t>DV 3º Grupo</t>
  </si>
  <si>
    <t>DV Cód. Barras</t>
  </si>
  <si>
    <t>Nosso Número sem DV</t>
  </si>
  <si>
    <t>Constante p/ Cálc. Fator Vencimento</t>
  </si>
  <si>
    <t>Valor (parte inteira)</t>
  </si>
  <si>
    <t>Valor (centavos)</t>
  </si>
  <si>
    <t>Linha Digitável Informada</t>
  </si>
  <si>
    <t>Linha Digitável Calculada</t>
  </si>
  <si>
    <t>DV's da Linha Digitável</t>
  </si>
  <si>
    <t>DV do Código de Barras</t>
  </si>
  <si>
    <t>DV do Cód. Barras</t>
  </si>
  <si>
    <t>Memória de Cálculo</t>
  </si>
  <si>
    <t>Vencimento</t>
  </si>
  <si>
    <t>Constante</t>
  </si>
  <si>
    <t>Sicoob</t>
  </si>
  <si>
    <t>Informado pela Cooperativa / Agência</t>
  </si>
  <si>
    <t>Campo 1</t>
  </si>
  <si>
    <t>Campo 2</t>
  </si>
  <si>
    <t>Campo 3</t>
  </si>
  <si>
    <t>Campo 4</t>
  </si>
  <si>
    <t>Campo 5</t>
  </si>
  <si>
    <t>AAABC.DDDDE</t>
  </si>
  <si>
    <t>FFGGG.GGGGHI</t>
  </si>
  <si>
    <t>HHHHH.HHJJJK</t>
  </si>
  <si>
    <t>L</t>
  </si>
  <si>
    <t>MMMMNNNNNNNNNN</t>
  </si>
  <si>
    <t>A=</t>
  </si>
  <si>
    <t>B=</t>
  </si>
  <si>
    <t>C=</t>
  </si>
  <si>
    <t>D=</t>
  </si>
  <si>
    <t>E=</t>
  </si>
  <si>
    <t>F=</t>
  </si>
  <si>
    <t>G=</t>
  </si>
  <si>
    <t>H=</t>
  </si>
  <si>
    <t>I=</t>
  </si>
  <si>
    <t>J=</t>
  </si>
  <si>
    <t>K=</t>
  </si>
  <si>
    <t>L=</t>
  </si>
  <si>
    <t>M=</t>
  </si>
  <si>
    <t>N=</t>
  </si>
  <si>
    <t>Código do Sicoob na câmara de compensação - "756"</t>
  </si>
  <si>
    <t>Código da moeda - "9"</t>
  </si>
  <si>
    <t>Código da agência/cooperativa - verificar na planilha "Capa" deste arquivo</t>
  </si>
  <si>
    <t>Código da carteira - verificar na planilha "Capa" deste arquivo</t>
  </si>
  <si>
    <t>Dígito verificador do Campo 1 - vide demonstrativo de cálculo a seguir</t>
  </si>
  <si>
    <t>Código da modalidade - verificar na planilha "Capa" deste arquivo</t>
  </si>
  <si>
    <t>Dígito verificador do Campo 2 - vide demonstrativo de cálculo a seguir</t>
  </si>
  <si>
    <t>Dígito verificador do Campo 3 - vide demonstrativo de cálculo a seguir</t>
  </si>
  <si>
    <t>Dígito verificador do Código de Barras - vide demonstrativo de cálculo a seguir</t>
  </si>
  <si>
    <t>Fator de vencimento - vide demonstrativo de cálculo a seguir</t>
  </si>
  <si>
    <t>Número da parcela a que o boleto se refere - "001" se parcela única</t>
  </si>
  <si>
    <t>Nosso número do boleto</t>
  </si>
  <si>
    <t>HEADER</t>
  </si>
  <si>
    <t>SEQ</t>
  </si>
  <si>
    <t>INICIO</t>
  </si>
  <si>
    <t>FINAL</t>
  </si>
  <si>
    <t>TAM</t>
  </si>
  <si>
    <t>9(001)</t>
  </si>
  <si>
    <t>A(007)</t>
  </si>
  <si>
    <t>9(002)</t>
  </si>
  <si>
    <t>A(008)</t>
  </si>
  <si>
    <t>9(004)</t>
  </si>
  <si>
    <t>A(001)</t>
  </si>
  <si>
    <t>9(008)</t>
  </si>
  <si>
    <t>9(006)</t>
  </si>
  <si>
    <t>A(030)</t>
  </si>
  <si>
    <t>A(018)</t>
  </si>
  <si>
    <t>9(007)</t>
  </si>
  <si>
    <t>A(287)</t>
  </si>
  <si>
    <t>LAYOUT DO ARQUIVO DE REMESSA - CNAB400</t>
  </si>
  <si>
    <t>DETALHE</t>
  </si>
  <si>
    <t>9(01)</t>
  </si>
  <si>
    <t>9(02)</t>
  </si>
  <si>
    <t>9(14)</t>
  </si>
  <si>
    <t>9(04)</t>
  </si>
  <si>
    <t>9(08)</t>
  </si>
  <si>
    <t>X(01)</t>
  </si>
  <si>
    <t>9(06)</t>
  </si>
  <si>
    <t>X(25)</t>
  </si>
  <si>
    <t>9(11)</t>
  </si>
  <si>
    <t>Número da Parcela</t>
  </si>
  <si>
    <t>X(03)</t>
  </si>
  <si>
    <t>9(03)</t>
  </si>
  <si>
    <t>9(05)</t>
  </si>
  <si>
    <t>DV</t>
  </si>
  <si>
    <t>X(10)</t>
  </si>
  <si>
    <t>A(06)</t>
  </si>
  <si>
    <t>9(13)</t>
  </si>
  <si>
    <t>9(02)V9999</t>
  </si>
  <si>
    <t xml:space="preserve">Valor Abatimento </t>
  </si>
  <si>
    <t>9(11)V99</t>
  </si>
  <si>
    <t>A(40)</t>
  </si>
  <si>
    <t>A(37)</t>
  </si>
  <si>
    <t>X(15)</t>
  </si>
  <si>
    <t>A(15)</t>
  </si>
  <si>
    <t>A(02)</t>
  </si>
  <si>
    <t>X(40)</t>
  </si>
  <si>
    <t>X(02)</t>
  </si>
  <si>
    <t>TRAILLER</t>
  </si>
  <si>
    <t>X(193)</t>
  </si>
  <si>
    <t>LAYOUT DO ARQUIVO DE RETORNO - CNAB400</t>
  </si>
  <si>
    <t>Taxa de desconto</t>
  </si>
  <si>
    <t>9(03)V99</t>
  </si>
  <si>
    <t>Taxa de IOF</t>
  </si>
  <si>
    <t>9(01)V9999</t>
  </si>
  <si>
    <t>X(20)</t>
  </si>
  <si>
    <t xml:space="preserve">Valor da Tarifa </t>
  </si>
  <si>
    <t>9(05)V99</t>
  </si>
  <si>
    <t xml:space="preserve">Outras despesas </t>
  </si>
  <si>
    <t xml:space="preserve">Juros do desconto </t>
  </si>
  <si>
    <t>IOF do desconto</t>
  </si>
  <si>
    <t xml:space="preserve">Juros de Mora </t>
  </si>
  <si>
    <t xml:space="preserve">Outros recebimentos </t>
  </si>
  <si>
    <t xml:space="preserve">Valor do Lançamento </t>
  </si>
  <si>
    <t xml:space="preserve">Indicativo débito/crédito </t>
  </si>
  <si>
    <t xml:space="preserve">Indicativo valor </t>
  </si>
  <si>
    <t xml:space="preserve">Valor do Ajuste </t>
  </si>
  <si>
    <t>9(10)V99</t>
  </si>
  <si>
    <t>X(38)</t>
  </si>
  <si>
    <t>MÁSCARA</t>
  </si>
  <si>
    <t>Identificação do Registro Header: “0” (zero)</t>
  </si>
  <si>
    <t>CAMPO / DESCRIÇÃO / CONTEÚDO</t>
  </si>
  <si>
    <t>Tipo de Operação: “1” (um)</t>
  </si>
  <si>
    <t>Identificação por Extenso do Tipo de Operação: "REMESSA"</t>
  </si>
  <si>
    <t>Identificação do Tipo de Serviço: “01” (um)</t>
  </si>
  <si>
    <t>Identificação do Banco: "756BANCOOBCED"</t>
  </si>
  <si>
    <t>Seqüencial da Remessa: número seqüencial acrescido de 1 a cada remessa. Inicia com "0000001"</t>
  </si>
  <si>
    <t>Seqüencial do Registro:”000001”</t>
  </si>
  <si>
    <t>A = ALFANUMÉRICO          9 = NUMÉRICO          V = VÍRGULA DECIMAL ASSUMIDA</t>
  </si>
  <si>
    <t>Identificação do Registro Detalhe: 1 (um)</t>
  </si>
  <si>
    <t>9(12)</t>
  </si>
  <si>
    <t>Grupo de Valor: "00"</t>
  </si>
  <si>
    <t>Variação da Carteira: "000"</t>
  </si>
  <si>
    <t>Conta Caução: "0"</t>
  </si>
  <si>
    <t>Código de responsabilidade: "00000"</t>
  </si>
  <si>
    <t>DV do código de responsabilidade: "0"</t>
  </si>
  <si>
    <t>Seu Número/Número atribuído pela Empresa</t>
  </si>
  <si>
    <t xml:space="preserve">Valor do Titulo </t>
  </si>
  <si>
    <t>Número Banco: "756"</t>
  </si>
  <si>
    <t>Espécie do Título :
01 = Duplicata Mercantil
02 = Nota Promissória
03 = Nota de Seguro
05 = Recibo
06 = Duplicata Rural
08 = Letra de Câmbio
09 = Warrant
10 = Cheque
12 = Duplicata de Serviço
13 = Nota de Débito
14 = Triplicata Mercantil
15 = Triplicata de Serviço
18 = Fatura
20 = Apólice de Seguro
21 = Mensalidade Escolar
22 = Parcela de Consórcio
99 = Outros</t>
  </si>
  <si>
    <t>Aceite do Título:
"0" = Sem aceite
"1" = Com aceite</t>
  </si>
  <si>
    <t>Valor primeiro desconto:
Informar o valor do desconto, com duas casa decimais.
Preencher com zeros quando não for concedido nenhum desconto.</t>
  </si>
  <si>
    <t xml:space="preserve">Número de Dias Para Protesto:
Quantidade dias para envio protesto. Se = "0", utilizar dias protesto padrão do cliente cadastrado na cooperativa. </t>
  </si>
  <si>
    <t xml:space="preserve">Seqüencial do Registro: Incrementado em 1 a cada registro </t>
  </si>
  <si>
    <t>Identificação Registro Trailler: "9"</t>
  </si>
  <si>
    <t>Identificação do Registro Header: “0”</t>
  </si>
  <si>
    <t>Tipo de Operação: “2”</t>
  </si>
  <si>
    <t>Identificação Tipo de Operação “RETORNO”</t>
  </si>
  <si>
    <t>Identificação por Extenso do Tipo de Serviço:“COBRANÇA”</t>
  </si>
  <si>
    <t>Data da Gravação do Retorno: formato ddmmaa</t>
  </si>
  <si>
    <t>Seqüencial do Retorno: número seqüencial atribuído pelo Sicoob, acrescido de 1 a cada retorno. Inicia com "0000001"</t>
  </si>
  <si>
    <t>Data da Entrada/Liquidação: formato ddmmaa</t>
  </si>
  <si>
    <t>Data Vencimento Título: formato ddmmaa</t>
  </si>
  <si>
    <t>Valor Titulo</t>
  </si>
  <si>
    <t xml:space="preserve"> 9(11)V99</t>
  </si>
  <si>
    <t>DV prefixo recebedora</t>
  </si>
  <si>
    <t>Característica Cobrança</t>
  </si>
  <si>
    <t>Tipo de Registro: "3"</t>
  </si>
  <si>
    <t>Cód. Segmento do Registro Detalhe: "P"</t>
  </si>
  <si>
    <t>Número da Parcela: "01" se parcela única</t>
  </si>
  <si>
    <t>Agência Encarregada da Cobrança: "00000"</t>
  </si>
  <si>
    <t>Código para Baixa/Devolução: "0"</t>
  </si>
  <si>
    <t>Código da Moeda:
'02'  =  Dólar Americano Comercial (Venda)
'09'  = Real</t>
  </si>
  <si>
    <t>Empresa</t>
  </si>
  <si>
    <t>REGISTRO DETALHE SEGMENTO P</t>
  </si>
  <si>
    <t xml:space="preserve">- </t>
  </si>
  <si>
    <t>Número de Inscrição</t>
  </si>
  <si>
    <t>Sac. / Aval.</t>
  </si>
  <si>
    <t>Nome do Sacador/Avalista</t>
  </si>
  <si>
    <t>Emissão Boleto</t>
  </si>
  <si>
    <t>Distrib. Boleto</t>
  </si>
  <si>
    <t>1001-4</t>
  </si>
  <si>
    <t>1002-2</t>
  </si>
  <si>
    <t>1003-0</t>
  </si>
  <si>
    <t>1004-9</t>
  </si>
  <si>
    <t>1005-7</t>
  </si>
  <si>
    <t>1006-5</t>
  </si>
  <si>
    <t>1007-3</t>
  </si>
  <si>
    <t>1008-1</t>
  </si>
  <si>
    <t>2001-0</t>
  </si>
  <si>
    <t>2003-6</t>
  </si>
  <si>
    <t>2005-2</t>
  </si>
  <si>
    <t>2006-0</t>
  </si>
  <si>
    <t>2007-9</t>
  </si>
  <si>
    <t>2008-7</t>
  </si>
  <si>
    <t>2009-5</t>
  </si>
  <si>
    <t>2010-9</t>
  </si>
  <si>
    <t>2011-7</t>
  </si>
  <si>
    <t>3017-1</t>
  </si>
  <si>
    <t>3019-8</t>
  </si>
  <si>
    <t>3020-1</t>
  </si>
  <si>
    <t>3021-0</t>
  </si>
  <si>
    <t>3023-6</t>
  </si>
  <si>
    <t>3025-2</t>
  </si>
  <si>
    <t>3027-9</t>
  </si>
  <si>
    <t>3031-7</t>
  </si>
  <si>
    <t>3032-5</t>
  </si>
  <si>
    <t>3033-3</t>
  </si>
  <si>
    <t>3034-1</t>
  </si>
  <si>
    <t>3035-0</t>
  </si>
  <si>
    <t>3036-8</t>
  </si>
  <si>
    <t>3037-6</t>
  </si>
  <si>
    <t>3038-4</t>
  </si>
  <si>
    <t>3039-2</t>
  </si>
  <si>
    <t>3041-4</t>
  </si>
  <si>
    <t>3042-2</t>
  </si>
  <si>
    <t>3043-0</t>
  </si>
  <si>
    <t>3045-7</t>
  </si>
  <si>
    <t>3046-5</t>
  </si>
  <si>
    <t>3047-3</t>
  </si>
  <si>
    <t>3049-0</t>
  </si>
  <si>
    <t>3050-3</t>
  </si>
  <si>
    <t>3053-8</t>
  </si>
  <si>
    <t>3054-6</t>
  </si>
  <si>
    <t>3055-4</t>
  </si>
  <si>
    <t>3056-2</t>
  </si>
  <si>
    <t>3058-9</t>
  </si>
  <si>
    <t>3059-7</t>
  </si>
  <si>
    <t>3060-0</t>
  </si>
  <si>
    <t>3061-9</t>
  </si>
  <si>
    <t>3062-7</t>
  </si>
  <si>
    <t>3064-3</t>
  </si>
  <si>
    <t>3066-0</t>
  </si>
  <si>
    <t>3067-8</t>
  </si>
  <si>
    <t>3068-6</t>
  </si>
  <si>
    <t>3069-4</t>
  </si>
  <si>
    <t>3070-8</t>
  </si>
  <si>
    <t>3071-6</t>
  </si>
  <si>
    <t>3072-4</t>
  </si>
  <si>
    <t>3074-0</t>
  </si>
  <si>
    <t>3075-9</t>
  </si>
  <si>
    <t>3076-7</t>
  </si>
  <si>
    <t>3078-3</t>
  </si>
  <si>
    <t>3080-5</t>
  </si>
  <si>
    <t>3081-3</t>
  </si>
  <si>
    <t>3084-8</t>
  </si>
  <si>
    <t>3087-2</t>
  </si>
  <si>
    <t>3088-0</t>
  </si>
  <si>
    <t>3089-9</t>
  </si>
  <si>
    <t>3091-0</t>
  </si>
  <si>
    <t>3092-9</t>
  </si>
  <si>
    <t>3093-7</t>
  </si>
  <si>
    <t>3094-5</t>
  </si>
  <si>
    <t>3095-3</t>
  </si>
  <si>
    <t>3096-1</t>
  </si>
  <si>
    <t>3098-8</t>
  </si>
  <si>
    <t>3099-6</t>
  </si>
  <si>
    <t>3100-3</t>
  </si>
  <si>
    <t>3101-1</t>
  </si>
  <si>
    <t>3102-0</t>
  </si>
  <si>
    <t>3103-8</t>
  </si>
  <si>
    <t>3104-6</t>
  </si>
  <si>
    <t>3105-4</t>
  </si>
  <si>
    <t>3106-2</t>
  </si>
  <si>
    <t>3107-0</t>
  </si>
  <si>
    <t>3108-9</t>
  </si>
  <si>
    <t>3109-7</t>
  </si>
  <si>
    <t>3112-7</t>
  </si>
  <si>
    <t>3113-5</t>
  </si>
  <si>
    <t>3114-3</t>
  </si>
  <si>
    <t>3116-0</t>
  </si>
  <si>
    <t>3117-8</t>
  </si>
  <si>
    <t>3118-6</t>
  </si>
  <si>
    <t>3119-4</t>
  </si>
  <si>
    <t>3120-8</t>
  </si>
  <si>
    <t>3121-6</t>
  </si>
  <si>
    <t>3122-4</t>
  </si>
  <si>
    <t>3123-2</t>
  </si>
  <si>
    <t>3125-9</t>
  </si>
  <si>
    <t>3127-5</t>
  </si>
  <si>
    <t>3129-1</t>
  </si>
  <si>
    <t>3131-3</t>
  </si>
  <si>
    <t>3132-1</t>
  </si>
  <si>
    <t>3133-0</t>
  </si>
  <si>
    <t>3134-8</t>
  </si>
  <si>
    <t>3135-6</t>
  </si>
  <si>
    <t>3136-4</t>
  </si>
  <si>
    <t>3137-2</t>
  </si>
  <si>
    <t>3138-0</t>
  </si>
  <si>
    <t>3140-2</t>
  </si>
  <si>
    <t>3141-0</t>
  </si>
  <si>
    <t>3143-7</t>
  </si>
  <si>
    <t>3144-5</t>
  </si>
  <si>
    <t>3145-3</t>
  </si>
  <si>
    <t>3150-0</t>
  </si>
  <si>
    <t>3152-6</t>
  </si>
  <si>
    <t>3154-2</t>
  </si>
  <si>
    <t>3155-0</t>
  </si>
  <si>
    <t>3157-7</t>
  </si>
  <si>
    <t>3158-5</t>
  </si>
  <si>
    <t>3159-3</t>
  </si>
  <si>
    <t>3161-5</t>
  </si>
  <si>
    <t>3164-0</t>
  </si>
  <si>
    <t>3165-8</t>
  </si>
  <si>
    <t>3166-6</t>
  </si>
  <si>
    <t>3167-4</t>
  </si>
  <si>
    <t>3168-2</t>
  </si>
  <si>
    <t>3169-0</t>
  </si>
  <si>
    <t>3171-2</t>
  </si>
  <si>
    <t>3172-0</t>
  </si>
  <si>
    <t>3173-9</t>
  </si>
  <si>
    <t>3174-7</t>
  </si>
  <si>
    <t>3175-5</t>
  </si>
  <si>
    <t>3176-3</t>
  </si>
  <si>
    <t>3177-1</t>
  </si>
  <si>
    <t>3178-0</t>
  </si>
  <si>
    <t>3179-8</t>
  </si>
  <si>
    <t>3180-1</t>
  </si>
  <si>
    <t>3181-0</t>
  </si>
  <si>
    <t>3182-8</t>
  </si>
  <si>
    <t>3183-6</t>
  </si>
  <si>
    <t>3188-7</t>
  </si>
  <si>
    <t>3190-9</t>
  </si>
  <si>
    <t>3191-7</t>
  </si>
  <si>
    <t>3194-1</t>
  </si>
  <si>
    <t>3195-0</t>
  </si>
  <si>
    <t>3197-6</t>
  </si>
  <si>
    <t>3202-6</t>
  </si>
  <si>
    <t>3206-9</t>
  </si>
  <si>
    <t>3207-7</t>
  </si>
  <si>
    <t>3209-3</t>
  </si>
  <si>
    <t>3210-7</t>
  </si>
  <si>
    <t>3214-0</t>
  </si>
  <si>
    <t>3216-6</t>
  </si>
  <si>
    <t>3219-0</t>
  </si>
  <si>
    <t>3224-7</t>
  </si>
  <si>
    <t>3226-3</t>
  </si>
  <si>
    <t>3231-0</t>
  </si>
  <si>
    <t>3232-8</t>
  </si>
  <si>
    <t>3233-6</t>
  </si>
  <si>
    <t>3234-4</t>
  </si>
  <si>
    <t>3236-0</t>
  </si>
  <si>
    <t>3237-9</t>
  </si>
  <si>
    <t>3239-5</t>
  </si>
  <si>
    <t>3240-9</t>
  </si>
  <si>
    <t>3242-5</t>
  </si>
  <si>
    <t>3243-3</t>
  </si>
  <si>
    <t>3244-1</t>
  </si>
  <si>
    <t>3246-8</t>
  </si>
  <si>
    <t>3249-2</t>
  </si>
  <si>
    <t>3251-4</t>
  </si>
  <si>
    <t>3256-5</t>
  </si>
  <si>
    <t>3258-1</t>
  </si>
  <si>
    <t>3261-1</t>
  </si>
  <si>
    <t>Este documento tem por objetivo auxiliar os desenvolvedores de sistemas na implantação do serviço de cobrança nos padrões Sicoob. Constam instruções com relação ao padrão do boleto que deverá ser impresso, mecanismo de cálculo do nosso número, montagem da linha digitável e código de barras e um validador de linha digitável que poderá ser utilizado  no ambiente da empresa antes do boleto ser encaminhado para validação final pelas cooperativas.</t>
  </si>
  <si>
    <t>Após gerar boletos no sistema da empresa, utilizar esta planilha para validar as iformações que foram impressas no documento.</t>
  </si>
  <si>
    <t xml:space="preserve">INSTRUÇÕES PARA MONTAGEM E VALIDAÇÃO DE BOLETOS DE COBRANÇA </t>
  </si>
  <si>
    <t>3263-8</t>
  </si>
  <si>
    <t>3265-4</t>
  </si>
  <si>
    <t>3267-0</t>
  </si>
  <si>
    <t>3269-7</t>
  </si>
  <si>
    <t>3271-9</t>
  </si>
  <si>
    <t>3273-5</t>
  </si>
  <si>
    <t>3278-6</t>
  </si>
  <si>
    <t>3279-4</t>
  </si>
  <si>
    <t>3285-9</t>
  </si>
  <si>
    <t>3288-3</t>
  </si>
  <si>
    <t>3289-1</t>
  </si>
  <si>
    <t>3292-1</t>
  </si>
  <si>
    <t>3295-6</t>
  </si>
  <si>
    <t>3299-9</t>
  </si>
  <si>
    <t>3300-6</t>
  </si>
  <si>
    <t>3305-7</t>
  </si>
  <si>
    <t>3306-5</t>
  </si>
  <si>
    <t>3310-3</t>
  </si>
  <si>
    <t>3315-4</t>
  </si>
  <si>
    <t>3317-0</t>
  </si>
  <si>
    <t>3318-9</t>
  </si>
  <si>
    <t>3319-7</t>
  </si>
  <si>
    <t>3320-0</t>
  </si>
  <si>
    <t>3321-9</t>
  </si>
  <si>
    <t>3325-1</t>
  </si>
  <si>
    <t>3326-0</t>
  </si>
  <si>
    <t>3327-8</t>
  </si>
  <si>
    <t>3328-6</t>
  </si>
  <si>
    <t>3330-8</t>
  </si>
  <si>
    <t>3332-4</t>
  </si>
  <si>
    <t>3333-2</t>
  </si>
  <si>
    <t>3335-9</t>
  </si>
  <si>
    <t>3336-7</t>
  </si>
  <si>
    <t>3337-5</t>
  </si>
  <si>
    <t>3338-3</t>
  </si>
  <si>
    <t>3339-1</t>
  </si>
  <si>
    <t>3340-5</t>
  </si>
  <si>
    <t>3343-0</t>
  </si>
  <si>
    <t>3348-0</t>
  </si>
  <si>
    <t>3349-9</t>
  </si>
  <si>
    <t>3350-2</t>
  </si>
  <si>
    <t>3351-0</t>
  </si>
  <si>
    <t>3352-9</t>
  </si>
  <si>
    <t>3353-7</t>
  </si>
  <si>
    <t>3354-5</t>
  </si>
  <si>
    <t>3355-3</t>
  </si>
  <si>
    <t>3356-1</t>
  </si>
  <si>
    <t>3357-0</t>
  </si>
  <si>
    <t>3358-8</t>
  </si>
  <si>
    <t>3360-0</t>
  </si>
  <si>
    <t>3363-4</t>
  </si>
  <si>
    <t>3365-0</t>
  </si>
  <si>
    <t>3366-9</t>
  </si>
  <si>
    <t>4001-0</t>
  </si>
  <si>
    <t>4002-9</t>
  </si>
  <si>
    <t>4021-5</t>
  </si>
  <si>
    <t>4026-6</t>
  </si>
  <si>
    <t>4027-4</t>
  </si>
  <si>
    <t>4028-2</t>
  </si>
  <si>
    <t>4029-0</t>
  </si>
  <si>
    <t>4030-4</t>
  </si>
  <si>
    <t>4031-2</t>
  </si>
  <si>
    <t>4033-9</t>
  </si>
  <si>
    <t>4034-7</t>
  </si>
  <si>
    <t>4036-3</t>
  </si>
  <si>
    <t>4037-1</t>
  </si>
  <si>
    <t>4041-0</t>
  </si>
  <si>
    <t>4042-8</t>
  </si>
  <si>
    <t>4050-9</t>
  </si>
  <si>
    <t>4054-1</t>
  </si>
  <si>
    <t>4071-1</t>
  </si>
  <si>
    <t>4076-2</t>
  </si>
  <si>
    <t>4079-7</t>
  </si>
  <si>
    <t>4083-5</t>
  </si>
  <si>
    <t>4084-3</t>
  </si>
  <si>
    <t>4086-0</t>
  </si>
  <si>
    <t>4090-8</t>
  </si>
  <si>
    <t>4092-4</t>
  </si>
  <si>
    <t>4095-9</t>
  </si>
  <si>
    <t>4097-5</t>
  </si>
  <si>
    <t>4101-7</t>
  </si>
  <si>
    <t>4103-3</t>
  </si>
  <si>
    <t>4104-1</t>
  </si>
  <si>
    <t>4105-0</t>
  </si>
  <si>
    <t>4106-8</t>
  </si>
  <si>
    <t>4108-4</t>
  </si>
  <si>
    <t>4109-2</t>
  </si>
  <si>
    <t>4113-0</t>
  </si>
  <si>
    <t>4117-3</t>
  </si>
  <si>
    <t>4119-0</t>
  </si>
  <si>
    <t>4122-0</t>
  </si>
  <si>
    <t>4126-2</t>
  </si>
  <si>
    <t>4128-9</t>
  </si>
  <si>
    <t>4130-0</t>
  </si>
  <si>
    <t>4131-9</t>
  </si>
  <si>
    <t>4133-5</t>
  </si>
  <si>
    <t>4134-3</t>
  </si>
  <si>
    <t>4136-0</t>
  </si>
  <si>
    <t>4140-8</t>
  </si>
  <si>
    <t>4141-6</t>
  </si>
  <si>
    <t>4143-2</t>
  </si>
  <si>
    <t>4149-1</t>
  </si>
  <si>
    <t>4151-3</t>
  </si>
  <si>
    <t>4155-6</t>
  </si>
  <si>
    <t>4156-4</t>
  </si>
  <si>
    <t>4158-0</t>
  </si>
  <si>
    <t>4169-6</t>
  </si>
  <si>
    <t>4170-0</t>
  </si>
  <si>
    <t>4171-8</t>
  </si>
  <si>
    <t>4174-2</t>
  </si>
  <si>
    <t>4179-3</t>
  </si>
  <si>
    <t>4180-7</t>
  </si>
  <si>
    <t>4182-3</t>
  </si>
  <si>
    <t>4183-1</t>
  </si>
  <si>
    <t>4189-0</t>
  </si>
  <si>
    <t>4194-7</t>
  </si>
  <si>
    <t>4197-1</t>
  </si>
  <si>
    <t>4198-0</t>
  </si>
  <si>
    <t>4202-1</t>
  </si>
  <si>
    <t>4203-0</t>
  </si>
  <si>
    <t>4208-0</t>
  </si>
  <si>
    <t>4212-9</t>
  </si>
  <si>
    <t>4221-8</t>
  </si>
  <si>
    <t>4222-6</t>
  </si>
  <si>
    <t>4225-0</t>
  </si>
  <si>
    <t>4230-7</t>
  </si>
  <si>
    <t>4236-6</t>
  </si>
  <si>
    <t>4240-4</t>
  </si>
  <si>
    <t>4241-2</t>
  </si>
  <si>
    <t>4253-6</t>
  </si>
  <si>
    <t>4254-4</t>
  </si>
  <si>
    <t>4255-2</t>
  </si>
  <si>
    <t>4256-0</t>
  </si>
  <si>
    <t>4257-9</t>
  </si>
  <si>
    <t>4259-5</t>
  </si>
  <si>
    <t>4262-5</t>
  </si>
  <si>
    <t>4264-1</t>
  </si>
  <si>
    <t>4273-0</t>
  </si>
  <si>
    <t>4274-9</t>
  </si>
  <si>
    <t>4276-5</t>
  </si>
  <si>
    <t>4277-3</t>
  </si>
  <si>
    <t>4278-1</t>
  </si>
  <si>
    <t>4280-3</t>
  </si>
  <si>
    <t>4284-6</t>
  </si>
  <si>
    <t>4285-4</t>
  </si>
  <si>
    <t>4291-9</t>
  </si>
  <si>
    <t>4292-7</t>
  </si>
  <si>
    <t>4293-5</t>
  </si>
  <si>
    <t>4297-8</t>
  </si>
  <si>
    <t>4300-1</t>
  </si>
  <si>
    <t>4301-0</t>
  </si>
  <si>
    <t>4302-8</t>
  </si>
  <si>
    <t>4308-7</t>
  </si>
  <si>
    <t>4310-9</t>
  </si>
  <si>
    <t>4312-5</t>
  </si>
  <si>
    <t>4314-1</t>
  </si>
  <si>
    <t>4315-0</t>
  </si>
  <si>
    <t>4317-6</t>
  </si>
  <si>
    <t>4319-2</t>
  </si>
  <si>
    <t>4321-4</t>
  </si>
  <si>
    <t>4327-3</t>
  </si>
  <si>
    <t>4329-0</t>
  </si>
  <si>
    <t>4331-1</t>
  </si>
  <si>
    <t>4332-0</t>
  </si>
  <si>
    <t>4333-8</t>
  </si>
  <si>
    <t>4338-9</t>
  </si>
  <si>
    <t>4339-7</t>
  </si>
  <si>
    <t>4340-0</t>
  </si>
  <si>
    <t>4341-9</t>
  </si>
  <si>
    <t>4342-7</t>
  </si>
  <si>
    <t>4343-5</t>
  </si>
  <si>
    <t>4344-3</t>
  </si>
  <si>
    <t>4345-1</t>
  </si>
  <si>
    <t>4346-0</t>
  </si>
  <si>
    <t>4348-6</t>
  </si>
  <si>
    <t>4349-4</t>
  </si>
  <si>
    <t>4351-6</t>
  </si>
  <si>
    <t>4353-2</t>
  </si>
  <si>
    <t>4354-0</t>
  </si>
  <si>
    <t>4355-9</t>
  </si>
  <si>
    <t>4361-3</t>
  </si>
  <si>
    <t>4362-1</t>
  </si>
  <si>
    <t>4363-0</t>
  </si>
  <si>
    <t>4364-8</t>
  </si>
  <si>
    <t>4368-0</t>
  </si>
  <si>
    <t>4370-2</t>
  </si>
  <si>
    <t>4374-5</t>
  </si>
  <si>
    <t>4375-3</t>
  </si>
  <si>
    <t>4376-1</t>
  </si>
  <si>
    <t>4377-0</t>
  </si>
  <si>
    <t>4378-8</t>
  </si>
  <si>
    <t>4379-6</t>
  </si>
  <si>
    <t>4380-0</t>
  </si>
  <si>
    <t>4381-8</t>
  </si>
  <si>
    <t>4385-0</t>
  </si>
  <si>
    <t>4386-9</t>
  </si>
  <si>
    <t>4387-7</t>
  </si>
  <si>
    <t>4390-7</t>
  </si>
  <si>
    <t>4392-3</t>
  </si>
  <si>
    <t>4393-1</t>
  </si>
  <si>
    <t>4396-6</t>
  </si>
  <si>
    <t>4398-2</t>
  </si>
  <si>
    <t>4399-0</t>
  </si>
  <si>
    <t>4400-8</t>
  </si>
  <si>
    <t>4401-6</t>
  </si>
  <si>
    <t>4402-4</t>
  </si>
  <si>
    <t>4404-0</t>
  </si>
  <si>
    <t>4405-9</t>
  </si>
  <si>
    <t>4406-7</t>
  </si>
  <si>
    <t>4409-1</t>
  </si>
  <si>
    <t>4410-5</t>
  </si>
  <si>
    <t>4411-3</t>
  </si>
  <si>
    <t>4415-6</t>
  </si>
  <si>
    <t>4416-4</t>
  </si>
  <si>
    <t>4421-0</t>
  </si>
  <si>
    <t>4423-7</t>
  </si>
  <si>
    <t>4424-5</t>
  </si>
  <si>
    <t>4425-3</t>
  </si>
  <si>
    <t>4427-0</t>
  </si>
  <si>
    <t>4428-8</t>
  </si>
  <si>
    <t>4429-6</t>
  </si>
  <si>
    <t>4430-0</t>
  </si>
  <si>
    <t>4431-8</t>
  </si>
  <si>
    <t>4432-6</t>
  </si>
  <si>
    <t>4434-2</t>
  </si>
  <si>
    <t>4435-0</t>
  </si>
  <si>
    <t>4436-9</t>
  </si>
  <si>
    <t>4437-7</t>
  </si>
  <si>
    <t>4438-5</t>
  </si>
  <si>
    <t>4439-3</t>
  </si>
  <si>
    <t>4440-7</t>
  </si>
  <si>
    <t>4441-5</t>
  </si>
  <si>
    <t>4442-3</t>
  </si>
  <si>
    <t>4443-1</t>
  </si>
  <si>
    <t>4444-0</t>
  </si>
  <si>
    <t>4445-8</t>
  </si>
  <si>
    <t>4446-6</t>
  </si>
  <si>
    <t>4447-4</t>
  </si>
  <si>
    <t>4448-2</t>
  </si>
  <si>
    <t>4449-0</t>
  </si>
  <si>
    <t>4452-0</t>
  </si>
  <si>
    <t>4457-1</t>
  </si>
  <si>
    <t>4462-8</t>
  </si>
  <si>
    <t>4465-2</t>
  </si>
  <si>
    <t>4466-0</t>
  </si>
  <si>
    <t>4467-9</t>
  </si>
  <si>
    <t>4468-7</t>
  </si>
  <si>
    <t>4469-5</t>
  </si>
  <si>
    <t>4470-9</t>
  </si>
  <si>
    <t>4472-5</t>
  </si>
  <si>
    <t>4474-1</t>
  </si>
  <si>
    <t>4475-0</t>
  </si>
  <si>
    <t>4477-6</t>
  </si>
  <si>
    <t>4479-2</t>
  </si>
  <si>
    <t>4480-6</t>
  </si>
  <si>
    <t>4481-4</t>
  </si>
  <si>
    <t>5002-4</t>
  </si>
  <si>
    <t>5003-2</t>
  </si>
  <si>
    <t>5011-3</t>
  </si>
  <si>
    <t>5021-0</t>
  </si>
  <si>
    <t>5031-8</t>
  </si>
  <si>
    <t>5042-3</t>
  </si>
  <si>
    <t>5051-2</t>
  </si>
  <si>
    <t>5052-0</t>
  </si>
  <si>
    <t>5054-7</t>
  </si>
  <si>
    <t>5061-0</t>
  </si>
  <si>
    <t>5071-7</t>
  </si>
  <si>
    <t>5072-5</t>
  </si>
  <si>
    <t>5081-4</t>
  </si>
  <si>
    <t>5091-1</t>
  </si>
  <si>
    <t>5101-2</t>
  </si>
  <si>
    <t>5102-0</t>
  </si>
  <si>
    <t>5111-0</t>
  </si>
  <si>
    <t>5121-7</t>
  </si>
  <si>
    <t>5131-4</t>
  </si>
  <si>
    <t>5132-2</t>
  </si>
  <si>
    <t>5141-1</t>
  </si>
  <si>
    <t>5151-9</t>
  </si>
  <si>
    <t>5161-6</t>
  </si>
  <si>
    <t>5171-3</t>
  </si>
  <si>
    <t>5181-0</t>
  </si>
  <si>
    <t>5191-8</t>
  </si>
  <si>
    <t>5201-9</t>
  </si>
  <si>
    <t>5221-3</t>
  </si>
  <si>
    <t>5231-0</t>
  </si>
  <si>
    <t>5241-8</t>
  </si>
  <si>
    <t>5251-5</t>
  </si>
  <si>
    <t>5261-2</t>
  </si>
  <si>
    <t>5301-5</t>
  </si>
  <si>
    <t>5311-2</t>
  </si>
  <si>
    <t>5321-0</t>
  </si>
  <si>
    <t>5331-7</t>
  </si>
  <si>
    <t>5341-4</t>
  </si>
  <si>
    <t>5391-0</t>
  </si>
  <si>
    <t>5401-1</t>
  </si>
  <si>
    <t>5611-1</t>
  </si>
  <si>
    <t>5621-9</t>
  </si>
  <si>
    <t>5641-3</t>
  </si>
  <si>
    <t>5651-0</t>
  </si>
  <si>
    <t>5661-8</t>
  </si>
  <si>
    <t>5671-5</t>
  </si>
  <si>
    <t>5681-2</t>
  </si>
  <si>
    <t>5691-0</t>
  </si>
  <si>
    <t>5731-2</t>
  </si>
  <si>
    <t>5741-0</t>
  </si>
  <si>
    <t>5761-4</t>
  </si>
  <si>
    <t>5771-1</t>
  </si>
  <si>
    <t>5781-9</t>
  </si>
  <si>
    <t>5791-6</t>
  </si>
  <si>
    <t>5801-7</t>
  </si>
  <si>
    <t>5811-4</t>
  </si>
  <si>
    <t>5821-1</t>
  </si>
  <si>
    <t>5831-9</t>
  </si>
  <si>
    <t>5841-6</t>
  </si>
  <si>
    <t>5851-3</t>
  </si>
  <si>
    <t>5861-0</t>
  </si>
  <si>
    <t>5871-8</t>
  </si>
  <si>
    <t>5881-5</t>
  </si>
  <si>
    <t>5891-2</t>
  </si>
  <si>
    <t>5901-3</t>
  </si>
  <si>
    <t>5911-0</t>
  </si>
  <si>
    <t>5931-5</t>
  </si>
  <si>
    <t>5941-2</t>
  </si>
  <si>
    <t>5961-7</t>
  </si>
  <si>
    <t>6011-9</t>
  </si>
  <si>
    <t>AGÊNCIA SEDE</t>
  </si>
  <si>
    <t>01. Capa:</t>
  </si>
  <si>
    <t>02. Especificações do Boleto:</t>
  </si>
  <si>
    <t>Informações com relação as informações que deverão constar no boleto de cobrança à ser impresso</t>
  </si>
  <si>
    <t>Layout do arquivo de remessa no layout CNAB240 da FEBRABAN</t>
  </si>
  <si>
    <t>Funções em DELPHI para cálculo do nosso número, fator de vencimento e montagem linha digitável e código de barras.</t>
  </si>
  <si>
    <t>01.3Q</t>
  </si>
  <si>
    <t>02.3Q</t>
  </si>
  <si>
    <t>03.3Q</t>
  </si>
  <si>
    <t>04.3Q</t>
  </si>
  <si>
    <t>05.3Q</t>
  </si>
  <si>
    <t>06.3Q</t>
  </si>
  <si>
    <t>07.3Q</t>
  </si>
  <si>
    <t>08.3Q</t>
  </si>
  <si>
    <t>09.3Q</t>
  </si>
  <si>
    <t>10.3Q</t>
  </si>
  <si>
    <t>11.3Q</t>
  </si>
  <si>
    <t>12.3Q</t>
  </si>
  <si>
    <t>13.3Q</t>
  </si>
  <si>
    <t>14.3Q</t>
  </si>
  <si>
    <t>15.3Q</t>
  </si>
  <si>
    <t>16.3Q</t>
  </si>
  <si>
    <t>17.3Q</t>
  </si>
  <si>
    <t>18.3Q</t>
  </si>
  <si>
    <t>19.3Q</t>
  </si>
  <si>
    <t>20.3Q</t>
  </si>
  <si>
    <t>21.3Q</t>
  </si>
  <si>
    <t>22.3Q</t>
  </si>
  <si>
    <t>REGISTRO DETALHE SEGMENTO Q</t>
  </si>
  <si>
    <t>Sufixo do CEP</t>
  </si>
  <si>
    <t>Cód. Bco. Corresp. na Compensação</t>
  </si>
  <si>
    <t>Nosso Nº no Banco Correspondente</t>
  </si>
  <si>
    <t>UF  - Unidade da Federação</t>
  </si>
  <si>
    <t>Cód. Segmento do Registro Detalhe: "Q"</t>
  </si>
  <si>
    <t>Numero do borderô: preencher em caso de carteira 3</t>
  </si>
  <si>
    <t>Endereço</t>
  </si>
  <si>
    <t>Bairro</t>
  </si>
  <si>
    <t>Cidade</t>
  </si>
  <si>
    <t>CEP</t>
  </si>
  <si>
    <t>REGISTRO DETALHE SEGMENTO R</t>
  </si>
  <si>
    <t>01.3R</t>
  </si>
  <si>
    <t>02.3R</t>
  </si>
  <si>
    <t>03.3R</t>
  </si>
  <si>
    <t>04.3R</t>
  </si>
  <si>
    <t>05.3R</t>
  </si>
  <si>
    <t>06.3R</t>
  </si>
  <si>
    <t>07.3R</t>
  </si>
  <si>
    <t>08.3R</t>
  </si>
  <si>
    <t>09.3R</t>
  </si>
  <si>
    <t>10.3R</t>
  </si>
  <si>
    <t>11.3R</t>
  </si>
  <si>
    <t>12.3R</t>
  </si>
  <si>
    <t>13.3R</t>
  </si>
  <si>
    <t>14.3R</t>
  </si>
  <si>
    <t>15.3R</t>
  </si>
  <si>
    <t>16.3R</t>
  </si>
  <si>
    <t>17.3R</t>
  </si>
  <si>
    <t>18.3R</t>
  </si>
  <si>
    <t>19.3R</t>
  </si>
  <si>
    <t>20.3R</t>
  </si>
  <si>
    <t>21.3R</t>
  </si>
  <si>
    <t>22.3R</t>
  </si>
  <si>
    <t>23.3R</t>
  </si>
  <si>
    <t>24.3R.</t>
  </si>
  <si>
    <t>25.3R</t>
  </si>
  <si>
    <t>26.3R</t>
  </si>
  <si>
    <t>27.3R</t>
  </si>
  <si>
    <t>28.3R</t>
  </si>
  <si>
    <t>29.3R</t>
  </si>
  <si>
    <t>Desc2</t>
  </si>
  <si>
    <t>Cód. Desc. 2</t>
  </si>
  <si>
    <t>Data Desc. 2</t>
  </si>
  <si>
    <t>Data do Desconto 2</t>
  </si>
  <si>
    <t>Desconto 2</t>
  </si>
  <si>
    <t>Desc3</t>
  </si>
  <si>
    <t>Cód. Desc. 3</t>
  </si>
  <si>
    <t>Data Desc. 3</t>
  </si>
  <si>
    <t>Desconto 3</t>
  </si>
  <si>
    <t>Multa</t>
  </si>
  <si>
    <t>Cód. Multa</t>
  </si>
  <si>
    <t>Data da Multa</t>
  </si>
  <si>
    <t>Informação 3</t>
  </si>
  <si>
    <t>Informação 4</t>
  </si>
  <si>
    <t>Dados para Débito</t>
  </si>
  <si>
    <t xml:space="preserve">Conta Corrente </t>
  </si>
  <si>
    <t>Ident. da Emissão do Aviso Déb.</t>
  </si>
  <si>
    <t>Cód. Segmento do Registro Detalhe: "R"</t>
  </si>
  <si>
    <t>Cód. do Banco na Conta do Débito: "000"</t>
  </si>
  <si>
    <t>Código da Agência do Débito: "00000"</t>
  </si>
  <si>
    <t>Conta Corrente para Débito: "000000000000"</t>
  </si>
  <si>
    <t>Aviso para Débito Automático: "0"</t>
  </si>
  <si>
    <t>REGISTRO DETALHE SEGMENTO S</t>
  </si>
  <si>
    <t>01.3S</t>
  </si>
  <si>
    <t>02.3S</t>
  </si>
  <si>
    <t>03.3S</t>
  </si>
  <si>
    <t>04.3S</t>
  </si>
  <si>
    <t>05.3S</t>
  </si>
  <si>
    <t>06.3S</t>
  </si>
  <si>
    <t>07.3S</t>
  </si>
  <si>
    <t>Para Tipo de Impressão 1 ou 2:</t>
  </si>
  <si>
    <t>08.3S</t>
  </si>
  <si>
    <t>09.3S</t>
  </si>
  <si>
    <t>10.3S</t>
  </si>
  <si>
    <t>11.3S</t>
  </si>
  <si>
    <t>12.3S</t>
  </si>
  <si>
    <t>Para Tipo de Impressão 3:</t>
  </si>
  <si>
    <t>13.3S</t>
  </si>
  <si>
    <t>14.3S</t>
  </si>
  <si>
    <t>Tipo de Impressão</t>
  </si>
  <si>
    <t>Nº da Linha</t>
  </si>
  <si>
    <t>Número da Linha a ser Impressa</t>
  </si>
  <si>
    <t>Mensagem</t>
  </si>
  <si>
    <t>Tipo de Fonte</t>
  </si>
  <si>
    <t>Informação 5</t>
  </si>
  <si>
    <t>Informação 6</t>
  </si>
  <si>
    <t>Informação 7</t>
  </si>
  <si>
    <t>Informação 8</t>
  </si>
  <si>
    <t>Informação 9</t>
  </si>
  <si>
    <t>Cód. Segmento do Registro Detalhe: "S"</t>
  </si>
  <si>
    <t>Identificação da Impressão:
'3'  =  Corpo de Instruções da Ficha de Compensação do Boleto</t>
  </si>
  <si>
    <t>REGISTRO TRAILLER DO LOTE</t>
  </si>
  <si>
    <t>01.5</t>
  </si>
  <si>
    <t>02.5</t>
  </si>
  <si>
    <t>03.5</t>
  </si>
  <si>
    <t>04.5</t>
  </si>
  <si>
    <t>05.5</t>
  </si>
  <si>
    <t>06.5</t>
  </si>
  <si>
    <t>07.5</t>
  </si>
  <si>
    <t>08.5</t>
  </si>
  <si>
    <t>09.5</t>
  </si>
  <si>
    <t>10.5</t>
  </si>
  <si>
    <t>11.5</t>
  </si>
  <si>
    <t>12.5</t>
  </si>
  <si>
    <t>13.5</t>
  </si>
  <si>
    <t>14.5</t>
  </si>
  <si>
    <t>15.5</t>
  </si>
  <si>
    <t>Qtde de Registros</t>
  </si>
  <si>
    <t>Quantidade de Registros no Lote</t>
  </si>
  <si>
    <t>Totalização da Cobrança Simples</t>
  </si>
  <si>
    <t>Quantidade de Títulos em Cobrança</t>
  </si>
  <si>
    <t>Totalização da Cobrança Vinculada</t>
  </si>
  <si>
    <t>Totalização da Cobrança Caucionada</t>
  </si>
  <si>
    <t>Quantidade de Títulos em Carteiras</t>
  </si>
  <si>
    <t>Totalização da Cobrança Descontada</t>
  </si>
  <si>
    <t>N. do Aviso</t>
  </si>
  <si>
    <t>Tipo de Registro: "5"</t>
  </si>
  <si>
    <t>REGISTRO TRAILLER DO ARQUIVO</t>
  </si>
  <si>
    <t>01.9</t>
  </si>
  <si>
    <t>02.9</t>
  </si>
  <si>
    <t>03.9</t>
  </si>
  <si>
    <t>04.9</t>
  </si>
  <si>
    <t>05.9</t>
  </si>
  <si>
    <t>06.9</t>
  </si>
  <si>
    <t>07.9</t>
  </si>
  <si>
    <t>08.9</t>
  </si>
  <si>
    <t>Totais</t>
  </si>
  <si>
    <t>Qtde. de Lotes</t>
  </si>
  <si>
    <t>Quantidade de Lotes do Arquivo</t>
  </si>
  <si>
    <t>Qtde. de Registros</t>
  </si>
  <si>
    <t>Quantidade de Registros do Arquivo</t>
  </si>
  <si>
    <t>Qtde. de Contas Concil.</t>
  </si>
  <si>
    <t>Tipo de Registro: "9"</t>
  </si>
  <si>
    <t>Qtde de Contas p/ Conc. (Lotes): "000000"</t>
  </si>
  <si>
    <t>LAYOUT DO ARQUIVO DE REMESSA - CNAB240</t>
  </si>
  <si>
    <t>Nº Dig</t>
  </si>
  <si>
    <t>Nº Dec</t>
  </si>
  <si>
    <t>Form</t>
  </si>
  <si>
    <t>Código do banco recebedor: Informado o prefixo de agência do banco recebedor. Quando este prefixo não for informado, o campo vem preenchido com zeros</t>
  </si>
  <si>
    <t>Prefixo da agência recebedora: Informado o prefixo de agência do banco recebedor. Quando este prefixo não for informado, o campo vem preenchido com zeros</t>
  </si>
  <si>
    <t>Data do crédito: formato ddmmaa</t>
  </si>
  <si>
    <t>Valor do abatimento</t>
  </si>
  <si>
    <t>Desconto concedido (diferença entre valor do título e valor recebido)</t>
  </si>
  <si>
    <t>Valor recebido (valor recebido parcial)</t>
  </si>
  <si>
    <t>A(25)</t>
  </si>
  <si>
    <t>A(50)</t>
  </si>
  <si>
    <t>A(30)</t>
  </si>
  <si>
    <t>A(08)</t>
  </si>
  <si>
    <t>A(212)</t>
  </si>
  <si>
    <t>Identificação do Registro Trailer: “9”</t>
  </si>
  <si>
    <t>Identificação do Tipo de Serviço: “02”</t>
  </si>
  <si>
    <t>Código da Cooperativa Remetente</t>
  </si>
  <si>
    <t>Sigla da Cooperativa Remetente</t>
  </si>
  <si>
    <t>Endereço da Cooperativa Remetente</t>
  </si>
  <si>
    <t>Bairro da Cooperativa Remetente</t>
  </si>
  <si>
    <t>CEP da Cooperativa Remetente</t>
  </si>
  <si>
    <t>Cidade da Cooperativa Remetente</t>
  </si>
  <si>
    <t>UF da Cooperativa Remetente</t>
  </si>
  <si>
    <t>Quantidade de registros no Detalhe</t>
  </si>
  <si>
    <t>Posição</t>
  </si>
  <si>
    <t>Nº</t>
  </si>
  <si>
    <t>De</t>
  </si>
  <si>
    <t>Até</t>
  </si>
  <si>
    <t>Dig</t>
  </si>
  <si>
    <t>Dec</t>
  </si>
  <si>
    <t>01.0</t>
  </si>
  <si>
    <t>Controle</t>
  </si>
  <si>
    <t>-</t>
  </si>
  <si>
    <t>Num</t>
  </si>
  <si>
    <t>02.0</t>
  </si>
  <si>
    <t>Lote</t>
  </si>
  <si>
    <t>03.0</t>
  </si>
  <si>
    <t>Registro</t>
  </si>
  <si>
    <t>04.0</t>
  </si>
  <si>
    <t>CNAB</t>
  </si>
  <si>
    <t>Alfa</t>
  </si>
  <si>
    <t>05.0</t>
  </si>
  <si>
    <t>Inscrição</t>
  </si>
  <si>
    <t>Tipo</t>
  </si>
  <si>
    <t>06.0</t>
  </si>
  <si>
    <t>Número</t>
  </si>
  <si>
    <t>Número de Inscrição da Empresa</t>
  </si>
  <si>
    <t>07.0</t>
  </si>
  <si>
    <t>Convênio</t>
  </si>
  <si>
    <t>08.0</t>
  </si>
  <si>
    <t>Agência</t>
  </si>
  <si>
    <t>Código</t>
  </si>
  <si>
    <t>09.0</t>
  </si>
  <si>
    <t>10.0</t>
  </si>
  <si>
    <t>Conta</t>
  </si>
  <si>
    <t>11.0</t>
  </si>
  <si>
    <t>12.0</t>
  </si>
  <si>
    <t>13.0</t>
  </si>
  <si>
    <t>Nome da Empresa</t>
  </si>
  <si>
    <t>14.0</t>
  </si>
  <si>
    <t>Nome do Banco</t>
  </si>
  <si>
    <t>15.0</t>
  </si>
  <si>
    <t xml:space="preserve">CNAB </t>
  </si>
  <si>
    <t>16.0</t>
  </si>
  <si>
    <t>17.0</t>
  </si>
  <si>
    <t>Data de Geração</t>
  </si>
  <si>
    <t>Data de Geração do Arquivo</t>
  </si>
  <si>
    <t>18.0</t>
  </si>
  <si>
    <t>Hora de Geração</t>
  </si>
  <si>
    <t>Hora de Geração do Arquivo</t>
  </si>
  <si>
    <t>19.0</t>
  </si>
  <si>
    <t>20.0</t>
  </si>
  <si>
    <t>Layout do Arquivo</t>
  </si>
  <si>
    <t>21.0</t>
  </si>
  <si>
    <t>Densidade</t>
  </si>
  <si>
    <t>22.0</t>
  </si>
  <si>
    <t>Reservado Banco</t>
  </si>
  <si>
    <t>23.0</t>
  </si>
  <si>
    <t>Reservado Empresa</t>
  </si>
  <si>
    <t>24.0</t>
  </si>
  <si>
    <t>Arquivo</t>
  </si>
  <si>
    <t>HEADER DO ARQUIVO</t>
  </si>
  <si>
    <t>¹</t>
  </si>
  <si>
    <t>²</t>
  </si>
  <si>
    <t>³</t>
  </si>
  <si>
    <t>Controle - Banco origem ou destino do arquivo.</t>
  </si>
  <si>
    <t>Campo / Descrição / Conteúdo</t>
  </si>
  <si>
    <t>Tipo de Inscrição da Empresa:
'1'  =  CPF
'2'  =  CGC / CNPJ</t>
  </si>
  <si>
    <t>Código do Sicoob na Compensação: "756"</t>
  </si>
  <si>
    <t>Lote de Serviço: "0000"</t>
  </si>
  <si>
    <t>Tipo de Registro: "0"</t>
  </si>
  <si>
    <r>
      <t>Controle</t>
    </r>
    <r>
      <rPr>
        <b/>
        <sz val="10"/>
        <rFont val="Arial"/>
        <family val="2"/>
      </rPr>
      <t>¹</t>
    </r>
  </si>
  <si>
    <t>Nome do Banco: SICOOB</t>
  </si>
  <si>
    <t>Código Remessa / Retorno: "1"</t>
  </si>
  <si>
    <r>
      <t>N</t>
    </r>
    <r>
      <rPr>
        <vertAlign val="superscript"/>
        <sz val="10"/>
        <rFont val="Arial"/>
        <family val="2"/>
      </rPr>
      <t>o</t>
    </r>
    <r>
      <rPr>
        <sz val="10"/>
        <rFont val="Arial"/>
        <family val="2"/>
      </rPr>
      <t xml:space="preserve"> da Versão do Layout do Arquivo: "081"</t>
    </r>
  </si>
  <si>
    <t>Densidade de Gravação do Arquivo: "00000"</t>
  </si>
  <si>
    <t>HEADER DO LOTE</t>
  </si>
  <si>
    <t>01.1</t>
  </si>
  <si>
    <t>02.1</t>
  </si>
  <si>
    <t>03.1</t>
  </si>
  <si>
    <t>04.1</t>
  </si>
  <si>
    <t>05.1</t>
  </si>
  <si>
    <t>06.1</t>
  </si>
  <si>
    <t>07.1</t>
  </si>
  <si>
    <t>08.1</t>
  </si>
  <si>
    <t>09.1</t>
  </si>
  <si>
    <t>10.1</t>
  </si>
  <si>
    <t>11.1</t>
  </si>
  <si>
    <t>12.1</t>
  </si>
  <si>
    <t>13.1</t>
  </si>
  <si>
    <t>14.1</t>
  </si>
  <si>
    <t>15.1</t>
  </si>
  <si>
    <t>16.1</t>
  </si>
  <si>
    <t>17.1</t>
  </si>
  <si>
    <t>18.1</t>
  </si>
  <si>
    <t>19.1</t>
  </si>
  <si>
    <t>20.1</t>
  </si>
  <si>
    <t>21.1</t>
  </si>
  <si>
    <t>22.1</t>
  </si>
  <si>
    <t>23.1</t>
  </si>
  <si>
    <t>Serviço</t>
  </si>
  <si>
    <t>Operação</t>
  </si>
  <si>
    <t>Uso Exclusivo FEBRABAN/CNAB</t>
  </si>
  <si>
    <t>Layout do Lote</t>
  </si>
  <si>
    <t>Nº de Inscrição da Empresa</t>
  </si>
  <si>
    <t>C/C</t>
  </si>
  <si>
    <t>Informação 1</t>
  </si>
  <si>
    <t>Informação 2</t>
  </si>
  <si>
    <t>Controle da Cobrança</t>
  </si>
  <si>
    <t>Nº Rem./Ret.</t>
  </si>
  <si>
    <t>Dt. Gravação</t>
  </si>
  <si>
    <t>Data de Gravação Remessa/Retorno</t>
  </si>
  <si>
    <t>Data do Crédito</t>
  </si>
  <si>
    <t>Tipo de Registro: "1"</t>
  </si>
  <si>
    <t>Tipo de Operação: "R"</t>
  </si>
  <si>
    <t>Tipo de Serviço: "01"</t>
  </si>
  <si>
    <t>Nº da Versão do Layout do Lote: "040"</t>
  </si>
  <si>
    <t>Data do Crédito: "00000000"</t>
  </si>
  <si>
    <t>01.3P</t>
  </si>
  <si>
    <t>02.3P</t>
  </si>
  <si>
    <t>03.3P</t>
  </si>
  <si>
    <t>04.3P</t>
  </si>
  <si>
    <t>05.3P</t>
  </si>
  <si>
    <t>06.3P</t>
  </si>
  <si>
    <t>07.3P</t>
  </si>
  <si>
    <t>08.3P</t>
  </si>
  <si>
    <t>09.3P</t>
  </si>
  <si>
    <t>10.3P</t>
  </si>
  <si>
    <t>11.3P</t>
  </si>
  <si>
    <t>12.3P</t>
  </si>
  <si>
    <t>13.3P</t>
  </si>
  <si>
    <t>14.3P</t>
  </si>
  <si>
    <t>15.3P</t>
  </si>
  <si>
    <t>16.3P</t>
  </si>
  <si>
    <t>17.3P</t>
  </si>
  <si>
    <t>18.3P</t>
  </si>
  <si>
    <t>19.3P</t>
  </si>
  <si>
    <t>20.3P</t>
  </si>
  <si>
    <t>21.3P</t>
  </si>
  <si>
    <t>22.3P</t>
  </si>
  <si>
    <t>23.3P</t>
  </si>
  <si>
    <t>24.3P</t>
  </si>
  <si>
    <t>25.3P</t>
  </si>
  <si>
    <t>26.3P</t>
  </si>
  <si>
    <t>27.3P</t>
  </si>
  <si>
    <t>28.3P</t>
  </si>
  <si>
    <t>29.3P</t>
  </si>
  <si>
    <t>30.3P</t>
  </si>
  <si>
    <t>31.3P</t>
  </si>
  <si>
    <t>32.3P</t>
  </si>
  <si>
    <t>33.3P</t>
  </si>
  <si>
    <t>34.3P</t>
  </si>
  <si>
    <t>35.3P</t>
  </si>
  <si>
    <t>36.3P</t>
  </si>
  <si>
    <t>37.3P</t>
  </si>
  <si>
    <t>38.3P</t>
  </si>
  <si>
    <t>39.3P</t>
  </si>
  <si>
    <t>40.3P</t>
  </si>
  <si>
    <t>41.3P</t>
  </si>
  <si>
    <t>42.3P</t>
  </si>
  <si>
    <t>Nº do Registro</t>
  </si>
  <si>
    <t>Segmento</t>
  </si>
  <si>
    <t>Cód. Mov.</t>
  </si>
  <si>
    <t>Cadastramento</t>
  </si>
  <si>
    <t>Documento</t>
  </si>
  <si>
    <t>Nº do Documento</t>
  </si>
  <si>
    <t>Data de Vencimento do Título</t>
  </si>
  <si>
    <t>Valor do Título</t>
  </si>
  <si>
    <t>Valor Nominal do Título</t>
  </si>
  <si>
    <t>Ag. Cobradora</t>
  </si>
  <si>
    <t>Espécie de Título</t>
  </si>
  <si>
    <t>Aceite</t>
  </si>
  <si>
    <t>Data Emissão do Título</t>
  </si>
  <si>
    <t>Data da Emissão do Título</t>
  </si>
  <si>
    <t>Juros</t>
  </si>
  <si>
    <t>Cód. Juros Mora</t>
  </si>
  <si>
    <t xml:space="preserve">Data Juros Mora </t>
  </si>
  <si>
    <t>Juros Mora</t>
  </si>
  <si>
    <t>Desc 1</t>
  </si>
  <si>
    <t>Cód. Desc. 1</t>
  </si>
  <si>
    <t>Data Desc. 1</t>
  </si>
  <si>
    <t>Data do Desconto 1</t>
  </si>
  <si>
    <t>Desconto 1</t>
  </si>
  <si>
    <t>Valor/Percentual a ser Concedido</t>
  </si>
  <si>
    <t>Valor do IOF a ser Recolhido</t>
  </si>
  <si>
    <t>Valor do Abatimento</t>
  </si>
  <si>
    <t>Código p/ Protesto</t>
  </si>
  <si>
    <t>Prazo p/ Protesto</t>
  </si>
  <si>
    <t>DV Cod Barras</t>
  </si>
  <si>
    <t>Data de Vencimento*</t>
  </si>
  <si>
    <t>* Se a data de vencimento for contra apresentação este campo não deverá
ser preenchido.</t>
  </si>
  <si>
    <t>01.3T</t>
  </si>
  <si>
    <t>02.3T</t>
  </si>
  <si>
    <t>03.3T</t>
  </si>
  <si>
    <t>04.3T</t>
  </si>
  <si>
    <t>05.3T</t>
  </si>
  <si>
    <t>06.3T</t>
  </si>
  <si>
    <t>07.3T</t>
  </si>
  <si>
    <t>08.3T</t>
  </si>
  <si>
    <t>09.3T</t>
  </si>
  <si>
    <t>10.3T</t>
  </si>
  <si>
    <t>11.3T</t>
  </si>
  <si>
    <t>12.3T</t>
  </si>
  <si>
    <t>13.3T</t>
  </si>
  <si>
    <t>14.3T</t>
  </si>
  <si>
    <t>15.3T</t>
  </si>
  <si>
    <t>16.3T</t>
  </si>
  <si>
    <t>17.3T</t>
  </si>
  <si>
    <t>18.3T</t>
  </si>
  <si>
    <t>Banco Cobr./Receb.</t>
  </si>
  <si>
    <t>19.3T</t>
  </si>
  <si>
    <t>20.3T</t>
  </si>
  <si>
    <t>21.3T</t>
  </si>
  <si>
    <t>22.3T</t>
  </si>
  <si>
    <t>23.3T</t>
  </si>
  <si>
    <t>24.3T</t>
  </si>
  <si>
    <t>25.3T</t>
  </si>
  <si>
    <t>26.3T</t>
  </si>
  <si>
    <t>27.3T</t>
  </si>
  <si>
    <t>Valor da Tar./Custas</t>
  </si>
  <si>
    <t>Valor da Tarifa / Custas</t>
  </si>
  <si>
    <t>28.3T</t>
  </si>
  <si>
    <t>Motivo da Ocorrência</t>
  </si>
  <si>
    <t>29.3T</t>
  </si>
  <si>
    <t>REGISTRO DETALHE SEGMENTO T</t>
  </si>
  <si>
    <t>Código Remessa / Retorno: "2"</t>
  </si>
  <si>
    <t>Código adotado pelo Banco responsável pela conta, para identificar a qual unidade está vinculada a conta corrente.</t>
  </si>
  <si>
    <t>Número do Banco Cobrador / Recebedor: Só será informado nos casos de cobrança / liquidação em outros bancos.</t>
  </si>
  <si>
    <t xml:space="preserve"> </t>
  </si>
  <si>
    <t>Dígito Verificador da Agência Recebedora.</t>
  </si>
  <si>
    <t>Identificação do Título na Empresa</t>
  </si>
  <si>
    <t>REGISTRO DETALHE SEGMENTO U</t>
  </si>
  <si>
    <t>01.3U</t>
  </si>
  <si>
    <t>02.3U</t>
  </si>
  <si>
    <t>03.3U</t>
  </si>
  <si>
    <t>04.3U</t>
  </si>
  <si>
    <t>05.3U</t>
  </si>
  <si>
    <t>06.3U</t>
  </si>
  <si>
    <t>07.3U</t>
  </si>
  <si>
    <t>08.3U</t>
  </si>
  <si>
    <t>09.3U</t>
  </si>
  <si>
    <t>10.3U</t>
  </si>
  <si>
    <t>11.3U</t>
  </si>
  <si>
    <t>12.3U</t>
  </si>
  <si>
    <t>13.3U</t>
  </si>
  <si>
    <t>14.3U</t>
  </si>
  <si>
    <t>15.3U</t>
  </si>
  <si>
    <t>16.3U</t>
  </si>
  <si>
    <t>17.3U</t>
  </si>
  <si>
    <t>18.3U</t>
  </si>
  <si>
    <t>19.3U</t>
  </si>
  <si>
    <t>20.3U</t>
  </si>
  <si>
    <t>21.3U</t>
  </si>
  <si>
    <t>22.3U</t>
  </si>
  <si>
    <t>23.3U</t>
  </si>
  <si>
    <t>24.3U</t>
  </si>
  <si>
    <t>Dados do Título</t>
  </si>
  <si>
    <t>Outras Despesas</t>
  </si>
  <si>
    <t>Outros Créditos</t>
  </si>
  <si>
    <t>Data da Ocorrência</t>
  </si>
  <si>
    <t>Código de Movimento Retorno</t>
  </si>
  <si>
    <t>Acréscimos</t>
  </si>
  <si>
    <t>Data Ocorrência</t>
  </si>
  <si>
    <t>Valor Ocorrência</t>
  </si>
  <si>
    <t>Compl. da Ocorrência</t>
  </si>
  <si>
    <t>Código do Banco Correspondente</t>
  </si>
  <si>
    <t>Valor dos Juros / Multa / Encargos: Valor dos acréscimos efetuados no título de cobrança, expresso em moeda corrente.</t>
  </si>
  <si>
    <t>Valor dos abatimentos efetuados ou cancelados no título de cobrança, expresso em moeda corrente.</t>
  </si>
  <si>
    <t>Valor dos descontos efetuados no título de cobrança, expresso em moeda corrente.</t>
  </si>
  <si>
    <t>Desconto</t>
  </si>
  <si>
    <t>Abatimento</t>
  </si>
  <si>
    <t>IOF</t>
  </si>
  <si>
    <t>Valor do IOF - Imposto sobre Operações Financeiras - recolhido sobre o Título, expresso
em moeda corrente.</t>
  </si>
  <si>
    <t>Valor Pago</t>
  </si>
  <si>
    <t>Valor efetivo a ser creditado referente ao Título, expresso em moeda corrente.</t>
  </si>
  <si>
    <t>Valor Líquido</t>
  </si>
  <si>
    <t>Valor efetivo de despesas referente ao título de cobrança, expresso em moeda corrente.</t>
  </si>
  <si>
    <t>Valor efetivo de créditos referente ao título de cobrança, expresso em moeda corrente.</t>
  </si>
  <si>
    <t>Data do evento que afeta o estado do título de cobrança.
Utilizar o formato DDMMAAAA, onde:
DD = dia
MM = mês
AAAA = ano</t>
  </si>
  <si>
    <t>Valor da Ocorrência: "000000000000000"</t>
  </si>
  <si>
    <t>Data Ocorrência:" 00000000"</t>
  </si>
  <si>
    <t>Código fornecido pelo Banco Correspondente para identificação do Título de Cobrança.</t>
  </si>
  <si>
    <t xml:space="preserve">
Serviço</t>
  </si>
  <si>
    <t>Mensagem 5: Texto de observações destinado ao envio de mensagens livres, a serem impressas no campo de instruções da ficha de compensação do bloqueto.
As mensagens 5 à 9 prevalecem sobre as anteriores.</t>
  </si>
  <si>
    <t>Mensagem 6: Texto de observações destinado ao envio de mensagens livres, a serem impressas no campo de instruções da ficha de compensação do bloqueto.
As mensagens 5 à 9 prevalecem sobre as anteriores.</t>
  </si>
  <si>
    <t>Mensagem 7: Texto de observações destinado ao envio de mensagens livres, a serem impressas no campo de instruções da ficha de compensação do bloqueto.
As mensagens 5 à 9 prevalecem sobre as anteriores.</t>
  </si>
  <si>
    <t>Mensagem 8: Texto de observações destinado ao envio de mensagens livres, a serem impressas no campo de instruções da ficha de compensação do bloqueto.
As mensagens 5 à 9 prevalecem sobre as anteriores.</t>
  </si>
  <si>
    <t>Mensagem 9: Texto de observações destinado ao envio de mensagens livres, a serem impressas no campo de instruções da ficha de compensação do bloqueto.
As mensagens 5 à 9 prevalecem sobre as anteriores.</t>
  </si>
  <si>
    <t>Layout do arquivo de retorno no layout CNAB240 da FEBRABAN</t>
  </si>
  <si>
    <t>LAYOUT DO ARQUIVO DE RETORNO - CNAB240</t>
  </si>
  <si>
    <t>Tipo de Operação: "T"</t>
  </si>
  <si>
    <t>Nº da Versão do Layout do Lote: "044"</t>
  </si>
  <si>
    <t>Mensagem 1: Estes campos não serão utilizados no arquivo retorno.</t>
  </si>
  <si>
    <t>Data do Crédito: Data de efetivação do crédito referente ao pagamento do título de cobrança. Informação enviada somente no arquivo de retorno.
Utilizar o formato DDMMAAAA, onde:
DD         =  dia 
MM        =  mês
AAAA   =  ano</t>
  </si>
  <si>
    <t xml:space="preserve">Quantidade de Registros no Lote: </t>
  </si>
  <si>
    <t>Mensagem 2: Estes campos não serão utilizados no arquivo retorno.</t>
  </si>
  <si>
    <t>Identificação por Extenso do Tipo de Serviço: “COBRANÇA”</t>
  </si>
  <si>
    <r>
      <t>Cód. Segmento do Registro Detalhe: "</t>
    </r>
    <r>
      <rPr>
        <b/>
        <sz val="10"/>
        <rFont val="Arial"/>
        <family val="2"/>
      </rPr>
      <t>U</t>
    </r>
    <r>
      <rPr>
        <sz val="10"/>
        <rFont val="Arial"/>
        <family val="2"/>
      </rPr>
      <t>"</t>
    </r>
  </si>
  <si>
    <t>Preencher com '9999'.</t>
  </si>
  <si>
    <t>Preencher com '9999'</t>
  </si>
  <si>
    <t>Identificação do Tipo de Serviço: “01”</t>
  </si>
  <si>
    <r>
      <t xml:space="preserve">Espécie do Título :
01 = Duplicata Mercantil
02 = Nota Promissória
03 = Nota de Seguro
05 = Recibo
06 = Duplicata Rural
08 </t>
    </r>
    <r>
      <rPr>
        <sz val="10"/>
        <rFont val="Arial"/>
        <family val="2"/>
      </rPr>
      <t>= Letra de Câmbio
09 = Warrant
10 = Cheque
12 = Duplicata de Serviço
13 = Nota de Débito
14 = Triplicata Mercantil
15 = Triplicata de Serviço
18 = Fatura
20 = Apólice de Seguro
21 = Mensalidade Escolar
22 = Parcela de Consórcio
99 = Outros</t>
    </r>
  </si>
  <si>
    <t>Código de Baixa/Recusa</t>
  </si>
  <si>
    <t>Data do movimento: formato ddmmaaaa</t>
  </si>
  <si>
    <t>SICOOB JUSTIÇA</t>
  </si>
  <si>
    <t xml:space="preserve">SICOOB NORTE                  </t>
  </si>
  <si>
    <t>4575-6</t>
  </si>
  <si>
    <t xml:space="preserve">COOP ZANETTINI                </t>
  </si>
  <si>
    <t>4585-3</t>
  </si>
  <si>
    <t xml:space="preserve">MONSANTO                      </t>
  </si>
  <si>
    <t>4520-9</t>
  </si>
  <si>
    <t xml:space="preserve">SICOOB PILKINGTON             </t>
  </si>
  <si>
    <t>4523-3</t>
  </si>
  <si>
    <t xml:space="preserve">CREDIRP                       </t>
  </si>
  <si>
    <t>4526-8</t>
  </si>
  <si>
    <t xml:space="preserve">COOPRICLAN                    </t>
  </si>
  <si>
    <t>4528-4</t>
  </si>
  <si>
    <t xml:space="preserve">COOPERJS                      </t>
  </si>
  <si>
    <t>4537-3</t>
  </si>
  <si>
    <t xml:space="preserve">CIM VOTORAN                   </t>
  </si>
  <si>
    <t>4539-0</t>
  </si>
  <si>
    <t xml:space="preserve">EATON VALINHOS                </t>
  </si>
  <si>
    <t>4545-4</t>
  </si>
  <si>
    <t xml:space="preserve">SKF                           </t>
  </si>
  <si>
    <t>4548-9</t>
  </si>
  <si>
    <t xml:space="preserve">MORLAN                        </t>
  </si>
  <si>
    <t>4550-0</t>
  </si>
  <si>
    <t xml:space="preserve">MELHORAMENTOS                 </t>
  </si>
  <si>
    <t>4554-3</t>
  </si>
  <si>
    <t xml:space="preserve">ELGIN                         </t>
  </si>
  <si>
    <t>4557-8</t>
  </si>
  <si>
    <t xml:space="preserve">CREDICEBRACE                  </t>
  </si>
  <si>
    <t>4560-8</t>
  </si>
  <si>
    <t xml:space="preserve">METALCOOPERCRED               </t>
  </si>
  <si>
    <t>4568-3</t>
  </si>
  <si>
    <t xml:space="preserve">VB TRANSPORTES                </t>
  </si>
  <si>
    <t>4597-7</t>
  </si>
  <si>
    <t xml:space="preserve">SICOOB LITORAL PARAIBANO      </t>
  </si>
  <si>
    <t>4598-5</t>
  </si>
  <si>
    <t>4607-8</t>
  </si>
  <si>
    <t xml:space="preserve">COOPNORE                      </t>
  </si>
  <si>
    <t>4606-0</t>
  </si>
  <si>
    <t xml:space="preserve">CREDISIS CREDIARI             </t>
  </si>
  <si>
    <t>2002-8</t>
  </si>
  <si>
    <t>2004-4</t>
  </si>
  <si>
    <t>Para utilizar este documento, deve-se seguir a sequência dos itens abaixo, sendo que em algumas delas é necessário o preenchimento de informações que deverão ser repassadas pelo associado ou pela cooperativa do Sicoob para que as validações sejam efetivadas.</t>
  </si>
  <si>
    <t>2. Serviços Disponibilizados</t>
  </si>
  <si>
    <t>1. Recomendações para implantação do serviço</t>
  </si>
  <si>
    <t>IMPLANTAÇÃO DE SISTEMA PRÓPRIO</t>
  </si>
  <si>
    <t>ESPECIFICAÇÕES DO BOLETO SICOOB</t>
  </si>
  <si>
    <t>1. Objetivo</t>
  </si>
  <si>
    <t>2. Utilização</t>
  </si>
  <si>
    <t>3. Informações Disponíveis</t>
  </si>
  <si>
    <t>Numero</t>
  </si>
  <si>
    <t>CECRESTE</t>
  </si>
  <si>
    <t>SICOOB CENTRAL RJ</t>
  </si>
  <si>
    <t>Sequencial do Registro:”000001”</t>
  </si>
  <si>
    <t>Data da Gravação da Remessa: formato DDMMAA</t>
  </si>
  <si>
    <t>Data de Emissão do Título: formato DDMMAA</t>
  </si>
  <si>
    <t>Data primeiro desconto:
Informar a data limite a ser observada pelo cliente para o pagamento do título com Desconto no formato DDMMAA.
Preencher com zeros quando não for concedido nenhum desconto.
Obs: A data limite não poderá ser superior a data de vencimento do título.</t>
  </si>
  <si>
    <t>Carteira/Modalidade:
01 = Simples Com Registro
03 = Garantida Caucionada</t>
  </si>
  <si>
    <r>
      <t>Empresa</t>
    </r>
    <r>
      <rPr>
        <b/>
        <sz val="11"/>
        <rFont val="Arial"/>
        <family val="2"/>
      </rPr>
      <t>²</t>
    </r>
  </si>
  <si>
    <r>
      <t>Controle</t>
    </r>
    <r>
      <rPr>
        <b/>
        <sz val="11"/>
        <rFont val="Arial"/>
        <family val="2"/>
      </rPr>
      <t>¹</t>
    </r>
  </si>
  <si>
    <r>
      <t>Conta Corrente</t>
    </r>
    <r>
      <rPr>
        <b/>
        <sz val="11"/>
        <rFont val="Arial"/>
        <family val="2"/>
      </rPr>
      <t>³</t>
    </r>
  </si>
  <si>
    <t>Número do Documento de Cobrança: Número adotado e controlado pelo Cliente, para identificar o título de cobrança. Informação utilizada pelo Sicoob para referenciar a identificação do documento objeto de cobrança. Poderá conter número de duplicata, no caso de cobrança de duplicatas; número da apólice, no caso de cobrança de seguros, etc.</t>
  </si>
  <si>
    <r>
      <t>Cód. Bco. Corresp. na Compensação:
Caso o Beneficiário não tenha contratado a opção de Banco Correspondente com o Sicoob, preencher com "000";
Caso o Beneficiário tenha contratado a opção de Banco Correspondente com o Sicoob e a emissão seja a cargo do Sicoob (SEQ 17.3.P do Segmento P do Detalhe), preencher com "</t>
    </r>
    <r>
      <rPr>
        <b/>
        <sz val="10"/>
        <rFont val="Arial"/>
        <family val="2"/>
      </rPr>
      <t>001</t>
    </r>
    <r>
      <rPr>
        <sz val="10"/>
        <rFont val="Arial"/>
        <family val="2"/>
      </rPr>
      <t>" (Banco do Brasil) ou "</t>
    </r>
    <r>
      <rPr>
        <b/>
        <sz val="10"/>
        <rFont val="Arial"/>
        <family val="2"/>
      </rPr>
      <t>237</t>
    </r>
    <r>
      <rPr>
        <sz val="10"/>
        <rFont val="Arial"/>
        <family val="2"/>
      </rPr>
      <t>" (Banco Bradesco).</t>
    </r>
  </si>
  <si>
    <t>Código de Movimento de Retorno
'02' = Entrada Confirmada
'03' = Entrada Rejeitada
'04' = Transferência de Carteira/Entrada
'05' = Transferência de Carteira/Baixa
'06' = Liquidação
'07' = Confirmação do Recebimento da Instrução de Desconto
'08' = Confirmação do Recebimento do Cancelamento do Desconto
'09' = Baixa
'11' = Títulos em Carteira (Em Ser)
'12' = Confirmação Recebimento Instrução de Abatimento
'13' = Confirmação Recebimento Instrução de Cancelamento Abatimento
'14' = Confirmação Recebimento Instrução Alteração de Vencimento
'15' = Franco de Pagamento
'17' = Liquidação Após Baixa ou Liquidação Título Não Registrado
'19' = Confirmação Recebimento Instrução de Protesto
'20' = Confirmação Recebimento Instrução de Sustação/Cancelamento de Protesto
'23' = Remessa a Cartório (Aponte em Cartório)
'24' = Retirada de Cartório e Manutenção em Carteira
'25' = Protestado e Baixado (Baixa por Ter Sido Protestado)
'26' = Instrução Rejeitada
'27' = Confirmação do Pedido de Alteração de Outros Dados
'28' = Débito de Tarifas/Custas
'29' = Ocorrências do Pagador
'30' = Alteração de Dados Rejeitada
'33' = Confirmação da Alteração dos Dados do Rateio de Crédito
'34' = Confirmação do Cancelamento dos Dados do Rateio de Crédito
'35' = Confirmação do Desagendamento do Débito Automático
'36' = Confirmação de envio de e-mail/SMS
'37' = Envio de e-mail/SMS rejeitado
'38' = Confirmação de alteração do Prazo Limite de Recebimento (a data deve ser
'39' = Confirmação de Dispensa de Prazo Limite de Recebimento</t>
  </si>
  <si>
    <t>PRÉ-HOMOLOGAÇÃO DE BOLETOS</t>
  </si>
  <si>
    <t>FUNÇÕES EM DELPHI</t>
  </si>
  <si>
    <t>Complemento do Registro: Preencher com espaços em branco</t>
  </si>
  <si>
    <t>Número do convênio líder: Preencher com espaços em branco</t>
  </si>
  <si>
    <t>Prefixo do Título: Preencher com espaços em branco</t>
  </si>
  <si>
    <t>Indicativo de Mensagem ou Sacador/Avalista:
Em branco: Poderá ser informada nas posições 352 a 391 (SEQ 50) qualquer mensagem para ser impressa no boleto;
“A”: Deverá ser informado nas posições 352 a 391 (SEQ 50) o nome e CPF/CNPJ do sacador</t>
  </si>
  <si>
    <t>Mensagem responsabilidade Beneficiário:
Quando o SEQ 34 = "01" e o SEQ 35 = "01", preencher com mensagens/intruções de responsabilidade do Beneficiário
Quando o SEQ 34 e SEQ 35 forem preenchidos com valores diferentes destes, preencher com espaços em branco</t>
  </si>
  <si>
    <t>Uso Exclusivo FEBRABAN / CNAB: Preencher com espaços em branco</t>
  </si>
  <si>
    <t>Código do Convênio no Sicoob: Preencher com espaços em branco</t>
  </si>
  <si>
    <t>Dígito Verificador da Ag/Conta: Preencher com espaços em branco</t>
  </si>
  <si>
    <t>Para Uso Reservado do Banco: Preencher com espaços em branco</t>
  </si>
  <si>
    <t>Para Uso Reservado da Empresa: Preencher com espaços em branco</t>
  </si>
  <si>
    <t>Uso Exclusivo FEBRABAN/CNAB: Preencher com espaços em branco</t>
  </si>
  <si>
    <t>Código do Convênio no Banco: Preencher com espaços em branco</t>
  </si>
  <si>
    <t>Tipo de Documento: Preencher com espaços em branco</t>
  </si>
  <si>
    <t>Dígito Verificador da Agência: Preencher com espaços em branco</t>
  </si>
  <si>
    <t>Número de Dias para Baixa/Devolução: Preencher com espaços em branco</t>
  </si>
  <si>
    <t>Informação ao Pagador: Preencher com espaços em branco</t>
  </si>
  <si>
    <t>Dígito Verificador da Conta: Preencher com espaços em branco</t>
  </si>
  <si>
    <t>Dígito Verificador Ag/Conta: Preencher com espaços em branco</t>
  </si>
  <si>
    <r>
      <t xml:space="preserve">Mensagem a ser impressa:
</t>
    </r>
    <r>
      <rPr>
        <b/>
        <sz val="10"/>
        <rFont val="Arial"/>
        <family val="2"/>
      </rPr>
      <t>Os tipos de impressão 1 e 2 não são utilizadas. Preencher com espaços em branco</t>
    </r>
  </si>
  <si>
    <t>Número do Aviso de Lançamento: Preencher com espaços em branco</t>
  </si>
  <si>
    <t>Taxa de mora mês 
Ex: 022000 = 2,20%</t>
  </si>
  <si>
    <t>Taxa de multa
Ex: 022000 = 2,20%</t>
  </si>
  <si>
    <t>Código do Juros de Mora:
'0'  =  Isento
'1'  =  Valor por Dia
'2'  =  Taxa Mensal</t>
  </si>
  <si>
    <t>Juros de Mora por Dia/Taxa ao Mês
Valor = R$ ao dia
Taxa = % ao mês
Ex: 0000000000220 = 2,20%; Ex: 0000000001040 = 10,40%</t>
  </si>
  <si>
    <t>Valor/Percentual a Ser Aplicado
Ex: 0000000000220 = 2,20%; Ex: 0000000001040 = 10,40%</t>
  </si>
  <si>
    <t>Complemento do Registro: o sistema retorna com as posições em branco</t>
  </si>
  <si>
    <r>
      <t xml:space="preserve">Identificação da Impressão:
'1'  =  Frente do Bloqueto
'2'  =  Verso do Bloqueto
</t>
    </r>
    <r>
      <rPr>
        <b/>
        <sz val="10"/>
        <rFont val="Arial"/>
        <family val="2"/>
      </rPr>
      <t>Os tipos de impressão 1 e 2 não são utilizadas.</t>
    </r>
  </si>
  <si>
    <t>Uso Exclusivo FEBRABAN / CNAB: o sistema retorna com as posições em branco</t>
  </si>
  <si>
    <t>Código do Convênio no Sicoob: o sistema retorna com as posições em branco</t>
  </si>
  <si>
    <t>Dígito Verificador da Ag/Conta: o sistema retorna com as posições em branco</t>
  </si>
  <si>
    <t>Para Uso Reservado do Banco: o sistema retorna com as posições em branco</t>
  </si>
  <si>
    <t>Para Uso Reservado da Empresa: o sistema retorna com as posições em branco</t>
  </si>
  <si>
    <t>Uso Exclusivo FEBRABAN/CNAB: o sistema retorna com as posições em branco</t>
  </si>
  <si>
    <t>o sistema retorna com as posições em branco</t>
  </si>
  <si>
    <t>Número do Aviso de Lançamento: o sistema retorna com as posições em branco</t>
  </si>
  <si>
    <t>*O arquivo de remessa deve ser gerado no padrão Windows (CR+LF) e codificação ANSI.</t>
  </si>
  <si>
    <t>Nº Sequencial do Registro no Lote: Número adotado para identificar a sequência de registros encaminhados no lote. Preencher com '00001' para o primeiro segmento P do lote do arquivo. Para os demais: número do segmento anterior acrescido de 1.</t>
  </si>
  <si>
    <t>Nº Sequencial do Registro no Lote: Número adotado para identificar a sequência de registros encaminhados no lote. Preencher com '00001' para o primeiro segmento P do lote do arquivo. Para os demais: número do segmento anterior acrescido de 1.
Ex: Se segmento anterior P = "00001". Então, segmento Q = "00002" e assim consecutivamente.</t>
  </si>
  <si>
    <t>Nº Sequencial do Registro no Lote: Número adotado para identificar a sequência de registros encaminhados no lote. Preencher com '00001' para o primeiro segmento P do lote do arquivo. Para os demais: número do segmento anterior acrescido de 1.
Ex: Se segmentos anteriores P = "00001" e Q = "00002". Então segmento R = "00003" e assim consecutivamente.</t>
  </si>
  <si>
    <t>Nº Sequencial do Registro no Lote:  Número adotado para identificar a sequência de registros encaminhados no lote. Preencher com '00001' para o primeiro segmento P do lote do arquivo. Para os demais: número do segmento anterior acrescido de 1.
Ex: Se segmentos anteriores P = "00001", Q = "00002", R = "00003". Então segmento S = "00004" e assim consecutivamente.</t>
  </si>
  <si>
    <t xml:space="preserve">Número de Controle do Participante: Campo livre para controle </t>
  </si>
  <si>
    <t>Número de Controle do Participante: O sistema retorna com as informações encaminhadas na remessa</t>
  </si>
  <si>
    <t xml:space="preserve">Número do convênio líder: o sistema retorna número da conta corrente Cliente/Beneficiário </t>
  </si>
  <si>
    <t>SICOOB TRANSAMAZÔNICA</t>
  </si>
  <si>
    <t>Dígito Verificador do Prefixo: Preencher com espaços em branco</t>
  </si>
  <si>
    <t>Prefixo da Cooperativa: vide planilha "Contracapa" deste arquivo</t>
  </si>
  <si>
    <t>Código do Cliente/Beneficiário: vide planilha "Contracapa" deste arquivo</t>
  </si>
  <si>
    <t>Dígito Verificador do Código: vide planilha "Contracapa" deste arquivo</t>
  </si>
  <si>
    <t>Nome do Beneficiário: vide planilha "Contracapa" deste arquivo</t>
  </si>
  <si>
    <t>Dígito Verificador do Prefixo: vide planilha "Contracapa" deste arquivo</t>
  </si>
  <si>
    <t>Conta Corrente: vide planilha "Contracapa" deste arquivo</t>
  </si>
  <si>
    <t>Dígito Verificador da Conta: vide planilha "Contracapa" deste arquivo</t>
  </si>
  <si>
    <t>Nosso Número:
- Para comando 01 com emissão a cargo do Sicoob (vide planilha "Contracapa" deste arquivo e lista de comandos seq. 23): Preencher com zeros
- Para comando 01 com emissão a cargo do Beneficiário ou para os demais comandos (vide planilha "Contracapa" deste arquivo e lista de comandos seq. 23): 
Preencher da seguinte forma:
- Posição 063 a 073 – Número seqüencial a partir de "0000000001", não sendo admitida reutilização ou duplicidade.
- Posição 074 a 074 – DV do Nosso-Número, calculado pelo módulo 11.</t>
  </si>
  <si>
    <t>Nosso Número:
- Se emissão a cargo do Sicoob (vide planilha "Contracapa" deste arquivo):
      NumTitulo - 10 posições (1 a 10) = Preencher com zeros
      Parcela - 02 posições (11 a 12) - "01" se parcela única
      Modalidade - 02 posições (13 a 14) - vide planilha "Contracapa" deste arquivo
      Tipo Formulário - 01 posição  (15 a 15):
          "1" -auto-copiativo
          "3"-auto-envelopável
          "4"-A4 sem envelopamento
          "6"-A4 sem envelopamento 3 vias
     Em branco - 05 posições (16 a 20)
- Se emissão a cargo do Beneficiário (vide planilha "Contracapa" deste arquivo):
     NumTitulo - 10 posições (1 a 10): Vide planilha "02.Especificações do Boleto" deste arquivo item 3.13
     Parcela - 02 posições (11 a 12) - "01" se parcela única
     Modalidade - 02 posições (13 a 14) - vide planilha "Contracapa" deste arquivo
     Tipo Formulário - 01 posição  (15 a 15):
          "1" -auto-copiativo
          "3"-auto-envelopável
          "4"-A4 sem envelopamento
          "6"-A4 sem envelopamento 3 vias
     Em branco - 05 posições (16 a 20)</t>
  </si>
  <si>
    <t>Código da Carteira: vide planilha "Contracapa" deste arquivo</t>
  </si>
  <si>
    <t>Identificação da Emissão do Boleto: (vide planilha "Contracapa" deste arquivo)
'1'  =  Sicoob Emite
'2'  =  Beneficiário Emite</t>
  </si>
  <si>
    <t>Identificação da Distribuição do Boleto: (vide planilha "Contracapa" deste arquivo)
'1'  =  Sicoob Distribui
'2'  =  Beneficiário Distribui</t>
  </si>
  <si>
    <t>Nosso Número:
- Se emissão a cargo do Sicoob (vide planilha "Contracapa" deste arquivo): Brancos
- Se emissão a cargo do Beneficiário (vide planilha "Contracapa" deste arquivo):
     NumTitulo - 10 posições (1 a 10) 
     Parcela - 02 posições (11 a 12) - "01" se parcela única
     Modalidade - 02 posições (13 a 14) - vide planilha "Contracapa" deste arquivo
     Tipo Formulário - 01 posição  (15 a 15):
          "1" -auto-copiativo
          "3"-auto-envelopável
          "4"-A4 sem envelopamento
          "6"-A4 sem envelopamento 3 vias
     Em branco - 05 posições (16 a 20)</t>
  </si>
  <si>
    <t>Comando/Movimento:
02 = Confirmação Entrada Título;
04 = Transferência de carteira/Entrada
05 = Liquidação Sem Registro: Identifica a liquidação de título da modalidade "SEM REGISTRO";
06 = Liquidação Normal: Identificar a liquidação de título de modalidade "REGISTRADA", com exceção dos títulos que forem liquidados em cartório (Cód. de movimento 15=Liquidação em Cartório);
09 = Baixa de Titulo: Identificar as baixas de títulos, com exceção da baixa realizada com o cód. de movimento 10 (Baixa - Pedido Beneficiário);
10 = Baixa Solicitada (Baixa - Pedido Beneficiário): Identificar as baixas de títulos comandadas a pedido do Beneficiário;
11 = Títulos em Ser: Identifica os títulos em carteira, que estiverem com a situação "em abarto" (vencidos e a vencer).
14 = Alteração de Vencimento;
15 = Liquidação em Cartório: Identifica as liquidações dos títulos ocorridas em cartórios de protesto;
23 = Encaminhado a Protesto: Identifica o recebimento da instrução de protesto
27 = Confirmação Alteração Dados.
48 = Confirmação de instrução de transferência de carteira/modalidade de cobrança</t>
  </si>
  <si>
    <t>Segunda instrução: vide SEQ 34</t>
  </si>
  <si>
    <t>Observações/Mensagem ou Sacador/Avalista:
Quando o SEQ 14 – Indicativo de Mensagem ou Sacador/Avalista - for preenchido com espaços em branco e os SEQ 34 e SEQ 35 forem preenchidos com 99 e 99, as informações constantes desse campo serão impressas no campo “texto de responsabilidade da Empresa”, no Recibo do Sacado e na Ficha de Compensação do boleto de cobrança;
Quando o SEQ 14 – Indicativo de Mensagem ou Sacador/Avalista - for preenchido com “A” , este campo deverá ser preenchido com o nome/razão social do Sacador/Avalista.</t>
  </si>
  <si>
    <t>Dígito Verificador do Prefixo: o sistema retorna preenchimento com zero "0"</t>
  </si>
  <si>
    <t>Dígito Verificador da Ag/Conta: Preencher com zeros</t>
  </si>
  <si>
    <t>Dígito Verificador da Ag/Conta: o sistema retorna as posições com zeros</t>
  </si>
  <si>
    <t>Código do Convênio no Banco: o sistema retorna o código convênio da cooperativa.
Caso não exista, o sistema retorna com as posições em branco.</t>
  </si>
  <si>
    <t>Informar prazo de inicio do protesto a partir do vencimento
'0' - Não protestar</t>
  </si>
  <si>
    <t>UNIMAIS BANDEIRANTE</t>
  </si>
  <si>
    <t>UNIMAIS RIO CLARO</t>
  </si>
  <si>
    <t>UNIMAIS CENTRO PAULISTA</t>
  </si>
  <si>
    <t>UNIMAIS NORTE PAULISTA</t>
  </si>
  <si>
    <t>UNIMAIS DE GUARULHOS E REGIÃO</t>
  </si>
  <si>
    <t>3371-5</t>
  </si>
  <si>
    <t>4609-4</t>
  </si>
  <si>
    <t>SICOOB FLUMINENSE</t>
  </si>
  <si>
    <r>
      <t xml:space="preserve">O campo NN deve ser preenchido com "000", somente nos casos em que o campo anterior tenha indicado o uso do Banco Correspondente.
</t>
    </r>
    <r>
      <rPr>
        <b/>
        <sz val="10"/>
        <rFont val="Arial"/>
        <family val="2"/>
      </rPr>
      <t>Obs.</t>
    </r>
    <r>
      <rPr>
        <sz val="10"/>
        <rFont val="Arial"/>
        <family val="2"/>
      </rPr>
      <t>: O preenchimento deste campo será alinha à esquerda a partir da posição 213 indo até 219.</t>
    </r>
  </si>
  <si>
    <t>SICOOB INDEPENDÊNCIA</t>
  </si>
  <si>
    <t>4615-9</t>
  </si>
  <si>
    <t>Comando/Movimento:
01 = Entrada de Títulos
02 = Solicitação de Baixa
04 = Concessão de Abatimento
05 = Cancelamento de Abatimento
06 = Prorrogação de Vencimento
08 = Alteração de Seu Número
09 = Instrução para Protestar
10= Desistência do Protesto e Baixar Título
11 = Instrução para Dispensar Juros
12 = Alteração de Pagador
31 = Alteração de Outros Dados
34 = Baixa - Pagamento Direto ao Beneficiário</t>
  </si>
  <si>
    <r>
      <rPr>
        <sz val="10"/>
        <color indexed="10"/>
        <rFont val="Arial"/>
        <family val="2"/>
      </rPr>
      <t>(M)</t>
    </r>
    <r>
      <rPr>
        <sz val="10"/>
        <rFont val="Arial"/>
        <family val="2"/>
      </rPr>
      <t xml:space="preserve">
</t>
    </r>
    <r>
      <rPr>
        <b/>
        <u/>
        <sz val="10"/>
        <rFont val="Arial"/>
        <family val="2"/>
      </rPr>
      <t>3.31. Boleto de Proposta</t>
    </r>
    <r>
      <rPr>
        <b/>
        <sz val="10"/>
        <rFont val="Arial"/>
        <family val="2"/>
      </rPr>
      <t xml:space="preserve">: </t>
    </r>
    <r>
      <rPr>
        <sz val="10"/>
        <rFont val="Arial"/>
        <family val="2"/>
      </rPr>
      <t xml:space="preserve">o boleto de proposta possui leiaute específico que assegura ao pagador identificar, com clareza, precisão e objetividade, que:
a. O boleto refere-se à oferta de um produto ou serviço, ou ao convite para associação, respaldados por um contrato civil apresentado previamente ao pagador;
b. O pagamento do boleto é facultativo, portanto  o não pagamento não causará  protestos, cobranças judiciais ou extrajudiciais ou  inclusão do nome do pagador em cadastros de restrição ao crédito;
c. O pagador tem o direito de obter, previamente ao pagamento do boleto, todas as informações relacionadas ao produto ou ao serviço ofertado e ao conteúdo do contrato que disciplina os direitos e obrigações entre o pagador e o beneficiário; 
d. O pagamento do boleto significa a aceitação da obrigação prevista no contrato, e a data de vencimento significa, para todos os efeitos legais, o termo final do prazo para sua aceitação;
e. Ainda que possuam valor zero (R$ 0,00), para o boleto dessa espécie, os beneficiários deverão obrigatoriamente informar uma data de vencimento, não podendo ser apresentada a informação em branco ou ‘Contra Apresentação’. </t>
    </r>
  </si>
  <si>
    <t>SICOOB SUL MARANHENSE</t>
  </si>
  <si>
    <t>4618-3</t>
  </si>
  <si>
    <t>SICOOB</t>
  </si>
  <si>
    <t>SICOOB DFMIL</t>
  </si>
  <si>
    <t>Primeira instrução codificada:
Regras de impressão de mensagens nos boletos:
* Primeira instrução (SEQ 34) = 00 e segunda instrução (SEQ 35) = 00, não imprime nada.
* Primeira instrução (SEQ 34) = 01 e segunda instrução (SEQ 35) = 01, desconsidera-se as instruções CNAB e imprime as mensagens relatadas no trailler do arquivo.
* Primeira instrução (SEQ 34) = 99 e segunda instrução (SEQ 35) = 99 e SEQ 14 = Em branco, desconsidera-se as instruções CNAB e imprime as mensagens relatadas no SEQ 51 do detalhe do arquivo.
* Primeira instrução (SEQ 34) e segunda instrução (SEQ 35) diferente das situações acima, imprimimos o conteúdo CNAB no SEQ 51:
  00 = AUSENCIA DE INSTRUCOES
  01 = COBRAR JUROS
  03 = PROTESTAR 3 DIAS APÓS VENCIMENTO
  04 = PROTESTAR 4 DIAS APÓS VENCIMENTO
  05 = PROTESTAR 5 DIAS APÓS VENCIMENTO
  07 = NAO PROTESTAR
  10 = PROTESTAR 10 DIAS APÓS VENCIMENTO
  15 = PROTESTAR 15 DIAS APÓS VENCIMENTO
  20 = PROTESTAR 20 DIAS APÓS VENCIMENTO
  22 = CONCEDER DESCONTO SÓ ATÉ DATA ESTIPULADA
  42 = DEVOLVER APÓS 15 DIAS VENCIDO
  43 = DEVOLVER APÓS 30 DIAS VENCIDO</t>
  </si>
  <si>
    <t>SICOOB ALIANÇA MS</t>
  </si>
  <si>
    <t>4622-1</t>
  </si>
  <si>
    <t>Mensagem 1. Preencher com espaços em branco</t>
  </si>
  <si>
    <t>Mensagem 2. Preencher com espaços em branco</t>
  </si>
  <si>
    <t>Mensagem 3. Preencher com espaços em branco</t>
  </si>
  <si>
    <t>Mensagem 4. Preencher com espaços em branco</t>
  </si>
  <si>
    <t>Código da Moeda:
'09'  = Real</t>
  </si>
  <si>
    <t xml:space="preserve">193-193 – Código da moeda - '9'  = Real
194-205 – Valor IOF / Quantidade Monetária: "000000000000"
Se o código da moeda for REAL, o valor restante representa o IOF. Se o código da moeda for diferente de REAL, o valor restante será a quantidade monetária.    </t>
  </si>
  <si>
    <t>Espécie do Título:
'01'  =  CH Cheque
'02'  =  DM Duplicata Mercantil
'03'  =  DMI Duplicata Mercantil p/ Indicação
'04'  =  DS Duplicata de Serviço
'05'  =  DSI Duplicata de Serviço p/ Indicação
'06'  =  DR Duplicata Rural
'07'  =  LC Letra de Câmbio
'08'  =  NCC Nota de Crédito Comercial
'09'  =  NCE Nota de Crédito a Exportação
'10'  =  NCI Nota de Crédito Industrial
'11'  =  NCR Nota de Crédito Rural
'12'  =  NP Nota Promissória
'13'  =  NPR Nota Promissória Rural
'14'  =  TM Triplicata Mercantil
'15'  =  TS Triplicata de Serviço
'16'  =  NS Nota de Seguro
'17'  =  RC Recibo
'18'  =  FAT Fatura
'19'  =  ND Nota de Débito
'20'  =  AP Apólice de Seguro
'21'  =  ME Mensalidade Escolar
'22'  =  PC Parcela de Consórcio
'23'  =  NF Nota Fiscal
'24'  =  DD Documento de Dívida
‘25’ = Cédula de Produto Rural
'31' = Cartão de Crédito
'32' = BDP Boleto de Proposta
'99'  =  Outros</t>
  </si>
  <si>
    <t>Nº do Contrato da Operação de Crédito. 
Para emissão na modalidade SIMPLES COM REGISTRO preencher com "0000000000".</t>
  </si>
  <si>
    <r>
      <t>Data Vencimento: formato DDMMAA
Normal "</t>
    </r>
    <r>
      <rPr>
        <b/>
        <sz val="10"/>
        <rFont val="Arial"/>
        <family val="2"/>
      </rPr>
      <t>DDMMAA</t>
    </r>
    <r>
      <rPr>
        <sz val="10"/>
        <rFont val="Arial"/>
        <family val="2"/>
      </rPr>
      <t>"
A vista = "</t>
    </r>
    <r>
      <rPr>
        <b/>
        <sz val="10"/>
        <rFont val="Arial"/>
        <family val="2"/>
      </rPr>
      <t>888888</t>
    </r>
    <r>
      <rPr>
        <sz val="10"/>
        <rFont val="Arial"/>
        <family val="2"/>
      </rPr>
      <t>"</t>
    </r>
  </si>
  <si>
    <t>03. Remessa CNAB240:</t>
  </si>
  <si>
    <t>04. Retorno CNAB240:</t>
  </si>
  <si>
    <t>05. Pré-homologação de boletos</t>
  </si>
  <si>
    <t>06. Funções em Delphi:</t>
  </si>
  <si>
    <r>
      <t xml:space="preserve">Na implantação da cobrança bancária Sicoob, deverá ser utilizado o Layout CNAB240 da Febraban.
</t>
    </r>
    <r>
      <rPr>
        <u/>
        <sz val="10"/>
        <rFont val="Arial"/>
        <family val="2"/>
      </rPr>
      <t xml:space="preserve">
</t>
    </r>
    <r>
      <rPr>
        <b/>
        <u/>
        <sz val="10"/>
        <rFont val="Arial"/>
        <family val="2"/>
      </rPr>
      <t>CNAB 240</t>
    </r>
    <r>
      <rPr>
        <sz val="10"/>
        <rFont val="Arial"/>
        <family val="2"/>
      </rPr>
      <t xml:space="preserve">
O Arquivo CNAB 240 possui uma quantidade maior de informações, pois para cada título as informações são dispostas em 4 segmentos de 240 posições para cada um dos títulos dentro de um mesmo arquivo.</t>
    </r>
  </si>
  <si>
    <t>SICOOB VALE DO PARAÍBA</t>
  </si>
  <si>
    <t>5166-7</t>
  </si>
  <si>
    <t>SICOOB CRUZ ALTA</t>
  </si>
  <si>
    <t>Data limite de pagamento</t>
  </si>
  <si>
    <t>Data limite de pagamento: "DDMMAAAA"</t>
  </si>
  <si>
    <t>Data do Desconto 3</t>
  </si>
  <si>
    <t>5024-5</t>
  </si>
  <si>
    <t>UNICENTRO NORTE GOIANO</t>
  </si>
  <si>
    <t>5004-0</t>
  </si>
  <si>
    <t>SICOOB UNICENTRO BRASILEIRA</t>
  </si>
  <si>
    <t>5177-0</t>
  </si>
  <si>
    <t>SICOOB RIO GRANDE DO NORTE</t>
  </si>
  <si>
    <t>4499-0</t>
  </si>
  <si>
    <t>UNIMAIS METROPOLITANA</t>
  </si>
  <si>
    <t>Data indicativa do inicio da cobrança do juros de mora do título.
A data informada deverá ser maior que a data de vencimento do título de cobrança.
Caso seja inválida, igual a data de vencimento ou não informada será considerada a data do vencimento acrescida de um dia.
Utilizar o formato (DD/MM/AAAA), onde:
'DD = Ano'
'MM = Mês' 
'AAAA = Ano'.</t>
  </si>
  <si>
    <t>Data indicativa do inicio da cobrança de multa do título.
A data informada deverá ser maior que a data de vencimento do título de cobrança.
Caso seja inválida, igual a data de vencimento ou não informada será considerada a data do vencimento acrescida de um dia.
Utilizar o formato (DD/MM/AAAA), onde:
'DD = Ano'
'MM = Mês' 
'AAAA = Ano'.</t>
  </si>
  <si>
    <r>
      <t xml:space="preserve">Cód. Segmento do Registro Detalhe: " </t>
    </r>
    <r>
      <rPr>
        <b/>
        <sz val="10"/>
        <rFont val="Arial"/>
        <family val="2"/>
      </rPr>
      <t>T</t>
    </r>
    <r>
      <rPr>
        <sz val="10"/>
        <rFont val="Arial"/>
        <family val="2"/>
      </rPr>
      <t xml:space="preserve"> "</t>
    </r>
  </si>
  <si>
    <t>SICOOB UNIRONDÔNIA</t>
  </si>
  <si>
    <t>5028-8</t>
  </si>
  <si>
    <t>SICOOB UNIBV</t>
  </si>
  <si>
    <r>
      <rPr>
        <sz val="10"/>
        <color indexed="10"/>
        <rFont val="Arial"/>
        <family val="2"/>
      </rPr>
      <t>(B)</t>
    </r>
    <r>
      <rPr>
        <sz val="10"/>
        <rFont val="Arial"/>
        <family val="2"/>
      </rPr>
      <t xml:space="preserve">
</t>
    </r>
    <r>
      <rPr>
        <b/>
        <u/>
        <sz val="10"/>
        <rFont val="Arial"/>
        <family val="2"/>
      </rPr>
      <t>3.4. Local de Pagamento</t>
    </r>
    <r>
      <rPr>
        <b/>
        <sz val="10"/>
        <rFont val="Arial"/>
        <family val="2"/>
      </rPr>
      <t xml:space="preserve">: </t>
    </r>
    <r>
      <rPr>
        <sz val="10"/>
        <rFont val="Arial"/>
        <family val="2"/>
      </rPr>
      <t xml:space="preserve">Deve apresentar a expressão “Pagável Preferencialmente no Sicoob”.
</t>
    </r>
    <r>
      <rPr>
        <b/>
        <u/>
        <sz val="10"/>
        <rFont val="Arial"/>
        <family val="2"/>
      </rPr>
      <t>3.5. Vencimento</t>
    </r>
    <r>
      <rPr>
        <b/>
        <sz val="10"/>
        <rFont val="Arial"/>
        <family val="2"/>
      </rPr>
      <t>:</t>
    </r>
    <r>
      <rPr>
        <sz val="10"/>
        <rFont val="Arial"/>
        <family val="2"/>
      </rPr>
      <t xml:space="preserve"> Indique a data de vencimento do boleto. A data informada deve estar de acordo com o “Fator de Vencimento” informado no código de barras/linha digitável.
</t>
    </r>
    <r>
      <rPr>
        <sz val="10"/>
        <color indexed="10"/>
        <rFont val="Arial"/>
        <family val="2"/>
      </rPr>
      <t>(C)</t>
    </r>
    <r>
      <rPr>
        <sz val="10"/>
        <rFont val="Arial"/>
        <family val="2"/>
      </rPr>
      <t xml:space="preserve">
</t>
    </r>
    <r>
      <rPr>
        <b/>
        <u/>
        <sz val="10"/>
        <rFont val="Arial"/>
        <family val="2"/>
      </rPr>
      <t>3.6. Beneficiário</t>
    </r>
    <r>
      <rPr>
        <b/>
        <sz val="10"/>
        <rFont val="Arial"/>
        <family val="2"/>
      </rPr>
      <t>:</t>
    </r>
    <r>
      <rPr>
        <sz val="10"/>
        <rFont val="Arial"/>
        <family val="2"/>
      </rPr>
      <t xml:space="preserve"> Informar o nome, razão social ou nome fantasia da Empresa Contratante do serviço Cobrança Bancária.
</t>
    </r>
    <r>
      <rPr>
        <b/>
        <u/>
        <sz val="10"/>
        <rFont val="Arial"/>
        <family val="2"/>
      </rPr>
      <t>3.7. Agência/Código do Beneficiário:</t>
    </r>
    <r>
      <rPr>
        <sz val="10"/>
        <rFont val="Arial"/>
        <family val="2"/>
      </rPr>
      <t xml:space="preserve"> Informar o prefixo da agência e o código de associado/cliente. Estes dados constam na planilha "Capa" deste arquivo. O código de cliente não deve ser confundido com o número da conta corrente, pois são códigos diferentes.
</t>
    </r>
    <r>
      <rPr>
        <sz val="10"/>
        <color indexed="10"/>
        <rFont val="Arial"/>
        <family val="2"/>
      </rPr>
      <t>(D)</t>
    </r>
    <r>
      <rPr>
        <sz val="10"/>
        <rFont val="Arial"/>
        <family val="2"/>
      </rPr>
      <t xml:space="preserve">
</t>
    </r>
    <r>
      <rPr>
        <b/>
        <u/>
        <sz val="10"/>
        <rFont val="Arial"/>
        <family val="2"/>
      </rPr>
      <t>3.8. Data do documento:</t>
    </r>
    <r>
      <rPr>
        <sz val="10"/>
        <rFont val="Arial"/>
        <family val="2"/>
      </rPr>
      <t xml:space="preserve"> Indique data de emissão do documento que originou o boleto.
</t>
    </r>
    <r>
      <rPr>
        <b/>
        <u/>
        <sz val="10"/>
        <rFont val="Arial"/>
        <family val="2"/>
      </rPr>
      <t>3.9. Número do documento:</t>
    </r>
    <r>
      <rPr>
        <sz val="10"/>
        <rFont val="Arial"/>
        <family val="2"/>
      </rPr>
      <t xml:space="preserve"> Informe o número do documento/título estabelecido pela empresa quando da emissão da fatura/duplicata, contrato de prestação de serviço, entre outros.
</t>
    </r>
    <r>
      <rPr>
        <b/>
        <u/>
        <sz val="10"/>
        <rFont val="Arial"/>
        <family val="2"/>
      </rPr>
      <t>3.10. Espécie doc:</t>
    </r>
    <r>
      <rPr>
        <sz val="10"/>
        <rFont val="Arial"/>
        <family val="2"/>
      </rPr>
      <t xml:space="preserve"> Informar Tipo de Documento que originou o bloqueto de cobrança (exemplo: DM para Duplicata Mercantil, DS para Duplicata de Serviços, NP para Nota Promissória, etc.).
3.11. Aceite: Informe “N”
</t>
    </r>
    <r>
      <rPr>
        <b/>
        <u/>
        <sz val="10"/>
        <rFont val="Arial"/>
        <family val="2"/>
      </rPr>
      <t>3.12. Data do processamento:</t>
    </r>
    <r>
      <rPr>
        <sz val="10"/>
        <rFont val="Arial"/>
        <family val="2"/>
      </rPr>
      <t xml:space="preserve"> Informe data de impressão do boleto de cobrança.
</t>
    </r>
    <r>
      <rPr>
        <b/>
        <u/>
        <sz val="10"/>
        <rFont val="Arial"/>
        <family val="2"/>
      </rPr>
      <t>3.13. Nosso número:</t>
    </r>
    <r>
      <rPr>
        <sz val="10"/>
        <rFont val="Arial"/>
        <family val="2"/>
      </rPr>
      <t xml:space="preserve"> Código de controle que permite ao Sicoob e à empresa identificar os dados da cobrança que deu origem ao boleto.
Para o cálculo do dígito verificador do nosso número, deverá ser utilizada a fórmula abaixo:
Número da Cooperativa    9(4) – vide planilha "Capa" deste arquivo 
Código do Cliente   9(10) – vide planilha "Capa" deste arquivo
Nosso Número   9(7) – Iniciado em 1
Constante para cálculo  = 3197
a) Concatenar na seqüência completando com zero à esquerda. 
     Ex.:Número da Cooperativa  = 0001
           Número do Cliente  = 1-9
           Nosso Número  = 21
           000100000000190000021
b) Alinhar a constante com a seqüência repetindo de traz para frente.
     Ex.: 000100000000190000021
            319731973197319731973
c) Multiplicar cada componente da seqüência com o seu correspondente da constante e somar os resultados.
     Ex.: 1*7 + 1*3 + 9*1 + 2*7 + 1*3 = 36
d) Calcular o Resto através do Módulo 11.
     Ex.: 36/11 = 3, resto = 3
e) O resto da divisão deverá ser subtraído de 11 achando assim o DV (Se o Resto for igual a 0 ou 1 então o DV é igual a 0).
     Ex.: 11 – 3 = 8, então Nosso Número + DV = 21-8
</t>
    </r>
    <r>
      <rPr>
        <sz val="10"/>
        <color indexed="10"/>
        <rFont val="Arial"/>
        <family val="2"/>
      </rPr>
      <t xml:space="preserve">
(E)</t>
    </r>
    <r>
      <rPr>
        <sz val="10"/>
        <rFont val="Arial"/>
        <family val="2"/>
      </rPr>
      <t xml:space="preserve">
</t>
    </r>
    <r>
      <rPr>
        <b/>
        <u/>
        <sz val="10"/>
        <rFont val="Arial"/>
        <family val="2"/>
      </rPr>
      <t>3.14. Uso do Banco:</t>
    </r>
    <r>
      <rPr>
        <sz val="10"/>
        <rFont val="Arial"/>
        <family val="2"/>
      </rPr>
      <t xml:space="preserve"> Não preencher.
</t>
    </r>
    <r>
      <rPr>
        <b/>
        <u/>
        <sz val="10"/>
        <rFont val="Arial"/>
        <family val="2"/>
      </rPr>
      <t>3.15. Carteira:</t>
    </r>
    <r>
      <rPr>
        <sz val="10"/>
        <rFont val="Arial"/>
        <family val="2"/>
      </rPr>
      <t xml:space="preserve"> Informe código da carteira de cobrança utilizada para a emissão do bloqueto (1 ou 3). Este dado consta na planilha "Capa" deste arquivo.
</t>
    </r>
    <r>
      <rPr>
        <b/>
        <u/>
        <sz val="10"/>
        <rFont val="Arial"/>
        <family val="2"/>
      </rPr>
      <t>3.16. Espécie:</t>
    </r>
    <r>
      <rPr>
        <sz val="10"/>
        <rFont val="Arial"/>
        <family val="2"/>
      </rPr>
      <t xml:space="preserve"> Informe moeda/índice de emissão da fatura/duplicata/contrato (R$, U$$).
</t>
    </r>
    <r>
      <rPr>
        <b/>
        <u/>
        <sz val="10"/>
        <rFont val="Arial"/>
        <family val="2"/>
      </rPr>
      <t>3.17. Quantidade:</t>
    </r>
    <r>
      <rPr>
        <sz val="10"/>
        <rFont val="Arial"/>
        <family val="2"/>
      </rPr>
      <t xml:space="preserve"> Preencher com a quantidade de moeda variável, se for o caso.
</t>
    </r>
    <r>
      <rPr>
        <b/>
        <u/>
        <sz val="10"/>
        <rFont val="Arial"/>
        <family val="2"/>
      </rPr>
      <t>3.18. Valor:</t>
    </r>
    <r>
      <rPr>
        <sz val="10"/>
        <rFont val="Arial"/>
        <family val="2"/>
      </rPr>
      <t xml:space="preserve"> Não preencher.
</t>
    </r>
    <r>
      <rPr>
        <b/>
        <u/>
        <sz val="10"/>
        <rFont val="Arial"/>
        <family val="2"/>
      </rPr>
      <t>3.19. Valor do documento:</t>
    </r>
    <r>
      <rPr>
        <sz val="10"/>
        <rFont val="Arial"/>
        <family val="2"/>
      </rPr>
      <t xml:space="preserve"> Preencha valor correspondente ao Valor da Fatura/Duplicata/Contrato, quando emitido em Real (se utilizar moeda variável/índice econômico, preencher com zeros). No caso de cobrança com registro, o valor informado deve ser igual ao valor registrado no Sicoob.
</t>
    </r>
    <r>
      <rPr>
        <sz val="10"/>
        <color indexed="10"/>
        <rFont val="Arial"/>
        <family val="2"/>
      </rPr>
      <t xml:space="preserve">
(F)
</t>
    </r>
    <r>
      <rPr>
        <sz val="10"/>
        <rFont val="Arial"/>
        <family val="2"/>
      </rPr>
      <t xml:space="preserve">
</t>
    </r>
    <r>
      <rPr>
        <b/>
        <u/>
        <sz val="10"/>
        <rFont val="Arial"/>
        <family val="2"/>
      </rPr>
      <t>3.20. Instruções:</t>
    </r>
    <r>
      <rPr>
        <sz val="10"/>
        <rFont val="Arial"/>
        <family val="2"/>
      </rPr>
      <t xml:space="preserve"> Deve ser usado para indicação das condições de recebimento do título na forma mais objetiva possível. As informações fornecidas neste campo são de exclusiva responsabilidade do benficiário.
</t>
    </r>
    <r>
      <rPr>
        <b/>
        <u/>
        <sz val="10"/>
        <rFont val="Arial"/>
        <family val="2"/>
      </rPr>
      <t>3.21. Desconto:</t>
    </r>
    <r>
      <rPr>
        <sz val="10"/>
        <rFont val="Arial"/>
        <family val="2"/>
      </rPr>
      <t xml:space="preserve"> Não preencher.
</t>
    </r>
    <r>
      <rPr>
        <sz val="10"/>
        <color indexed="10"/>
        <rFont val="Arial"/>
        <family val="2"/>
      </rPr>
      <t xml:space="preserve">
(G)
</t>
    </r>
    <r>
      <rPr>
        <sz val="10"/>
        <rFont val="Arial"/>
        <family val="2"/>
      </rPr>
      <t xml:space="preserve">
</t>
    </r>
    <r>
      <rPr>
        <b/>
        <u/>
        <sz val="10"/>
        <rFont val="Arial"/>
        <family val="2"/>
      </rPr>
      <t>3.22. Outras deduções (abatimento):</t>
    </r>
    <r>
      <rPr>
        <sz val="10"/>
        <rFont val="Arial"/>
        <family val="2"/>
      </rPr>
      <t xml:space="preserve"> Não preencher.
</t>
    </r>
    <r>
      <rPr>
        <sz val="10"/>
        <color indexed="10"/>
        <rFont val="Arial"/>
        <family val="2"/>
      </rPr>
      <t xml:space="preserve">
(H)
</t>
    </r>
    <r>
      <rPr>
        <sz val="10"/>
        <rFont val="Arial"/>
        <family val="2"/>
      </rPr>
      <t xml:space="preserve">
</t>
    </r>
    <r>
      <rPr>
        <b/>
        <u/>
        <sz val="10"/>
        <rFont val="Arial"/>
        <family val="2"/>
      </rPr>
      <t>3.23. Mora/Multas (juros):</t>
    </r>
    <r>
      <rPr>
        <sz val="10"/>
        <rFont val="Arial"/>
        <family val="2"/>
      </rPr>
      <t xml:space="preserve"> Não preencher.
</t>
    </r>
    <r>
      <rPr>
        <sz val="10"/>
        <color indexed="10"/>
        <rFont val="Arial"/>
        <family val="2"/>
      </rPr>
      <t>(I)</t>
    </r>
    <r>
      <rPr>
        <sz val="10"/>
        <rFont val="Arial"/>
        <family val="2"/>
      </rPr>
      <t xml:space="preserve">
</t>
    </r>
    <r>
      <rPr>
        <b/>
        <u/>
        <sz val="10"/>
        <rFont val="Arial"/>
        <family val="2"/>
      </rPr>
      <t>3.24. Outros acréscimos:</t>
    </r>
    <r>
      <rPr>
        <sz val="10"/>
        <rFont val="Arial"/>
        <family val="2"/>
      </rPr>
      <t xml:space="preserve"> Não preencher.
</t>
    </r>
    <r>
      <rPr>
        <sz val="10"/>
        <color indexed="10"/>
        <rFont val="Arial"/>
        <family val="2"/>
      </rPr>
      <t>(J)</t>
    </r>
    <r>
      <rPr>
        <sz val="10"/>
        <rFont val="Arial"/>
        <family val="2"/>
      </rPr>
      <t xml:space="preserve">
</t>
    </r>
    <r>
      <rPr>
        <b/>
        <u/>
        <sz val="10"/>
        <rFont val="Arial"/>
        <family val="2"/>
      </rPr>
      <t>3.25. Valor cobrado:</t>
    </r>
    <r>
      <rPr>
        <sz val="10"/>
        <rFont val="Arial"/>
        <family val="2"/>
      </rPr>
      <t xml:space="preserve"> Não preencher.
</t>
    </r>
    <r>
      <rPr>
        <sz val="10"/>
        <color indexed="10"/>
        <rFont val="Arial"/>
        <family val="2"/>
      </rPr>
      <t>(K)</t>
    </r>
    <r>
      <rPr>
        <sz val="10"/>
        <rFont val="Arial"/>
        <family val="2"/>
      </rPr>
      <t xml:space="preserve">
</t>
    </r>
    <r>
      <rPr>
        <b/>
        <u/>
        <sz val="10"/>
        <rFont val="Arial"/>
        <family val="2"/>
      </rPr>
      <t>3.26. Pagador:</t>
    </r>
    <r>
      <rPr>
        <sz val="10"/>
        <rFont val="Arial"/>
        <family val="2"/>
      </rPr>
      <t xml:space="preserve"> Preencha nome, endereço, cidade, UF e CEP do sacado.
</t>
    </r>
    <r>
      <rPr>
        <b/>
        <u/>
        <sz val="10"/>
        <rFont val="Arial"/>
        <family val="2"/>
      </rPr>
      <t>3.27. CPF/CNPJ:</t>
    </r>
    <r>
      <rPr>
        <sz val="10"/>
        <rFont val="Arial"/>
        <family val="2"/>
      </rPr>
      <t xml:space="preserve"> Preencha o CPF ou CNPJ do pagador.
</t>
    </r>
    <r>
      <rPr>
        <b/>
        <u/>
        <sz val="10"/>
        <rFont val="Arial"/>
        <family val="2"/>
      </rPr>
      <t>3.28. Sacador/avalista:</t>
    </r>
    <r>
      <rPr>
        <sz val="10"/>
        <rFont val="Arial"/>
        <family val="2"/>
      </rPr>
      <t xml:space="preserve"> Preencha nome e CPF/CNPJ do emitente original do documento que originou o boleto de cobrança, quando o boleto estiver sendo emitido por terceiro.
</t>
    </r>
    <r>
      <rPr>
        <sz val="10"/>
        <color indexed="10"/>
        <rFont val="Arial"/>
        <family val="2"/>
      </rPr>
      <t>(L)</t>
    </r>
    <r>
      <rPr>
        <sz val="10"/>
        <rFont val="Arial"/>
        <family val="2"/>
      </rPr>
      <t xml:space="preserve">
</t>
    </r>
    <r>
      <rPr>
        <b/>
        <u/>
        <sz val="10"/>
        <rFont val="Arial"/>
        <family val="2"/>
      </rPr>
      <t>3.29. Código de Barras:</t>
    </r>
    <r>
      <rPr>
        <sz val="10"/>
        <rFont val="Arial"/>
        <family val="2"/>
      </rPr>
      <t xml:space="preserve"> Código de barras do boleto de cobrança, impresso de acordo com as especificações técnicas a seguir:
Tipo: Deve ser utilizado o tipo “2 de 5 intercalado” que tem as seguintes características:
a) cinco barras definem um caracter, sendo duas delas, barras largas;
b) “intercalado” significa que os espaços entre as barras também tem significado de maneira análoga às barras;
c) define apenas caracteres numéricos;
Conteúdo: O código de barras é composto por dois campos:
a) campo obrigatório: determinado pelo BACEN e comum a todos dos bancos;
b) campo livre: determinado por cada banco de acordo com a modalidade de Cobrança utilizada pelo cliente;
     Deve conter 44 posições, disposto da seguinte forma:
     Posição     Tamanho     Conteúdo
     01 a 03      03                    Código do Banco na Câmara de Compensação = '756'
     04 a 04      01                    Código da Moeda = 9 (Real)
     05 a 05      01                    Digito Verificador (DV) do Código de Barras
     06 a 09      04                    Fator de Vencimento
     10 a 19     10                     Valor nominal do documento
     20 a 44     03                     Campo Livre
Composição do Campo Livre no Sicoob:
     Posição     Tamanho     Conteúdo
     20 a 20      01                     Código da carteira de cobrança - vide planilha "Capa" deste arquivo
     21 a 24      04                     Código da agência/cooperativa - verificar na planilha "Capa" deste arquivo
     25 a 26      02                     Código da modalidade - verificar na planilha "Capa" deste arquivo
     27 a 33      07                     Código do associado/cliente - verificar na planilha "Capa" deste arquivo
     34 a 41      08                     Nosso número do boleto
     41 a 44      03                     Número da parcela a que o boleto se refere - "001" se parcela única
Dimensões: Comprimento total igual a 103mm e altura total igual a 13mm.
Local de Impressão na Ficha de Compensação: Na parte inferior do documento, abaixo do quadro de impressão na extremidade esquerda, respeitando o espaço mínimo de 5mm (zona de silêncio) entre a margem esquerda do formulário e o início da impressão do código e a distância mínima de 12mm desde a margem inferior da Ficha de Compensação até o centro do código de barras;
Todas as especificações devem ser atendidas a fim de preservar a leitura do código de barras.
</t>
    </r>
    <r>
      <rPr>
        <b/>
        <u/>
        <sz val="10"/>
        <rFont val="Arial"/>
        <family val="2"/>
      </rPr>
      <t>3.30. Autenticação mecânica - ficha de compensação:</t>
    </r>
    <r>
      <rPr>
        <sz val="10"/>
        <rFont val="Arial"/>
        <family val="2"/>
      </rPr>
      <t xml:space="preserve"> Não Preencher.</t>
    </r>
  </si>
  <si>
    <t>Código de Movimento de Retorno
'02' = Entrada Confirmada
'03' = Entrada Rejeitada
'04' = Transferência de Carteira/Entrada
'05' = Transferência de Carteira/Baixa
'06' = Liquidação
'07' = Confirmação do Recebimento da Instrução de Desconto
'08' = Confirmação do Recebimento do Cancelamento do Desconto
'09' = Baixa
'11' = Títulos em Carteira (Em Ser)
'12' = Confirmação Recebimento Instrução de Abatimento
'13' = Confirmação Recebimento Instrução de Cancelamento Abatimento
'14' = Confirmação Recebimento Instrução Alteração de Vencimento
'15' = Franco de Pagamento
'17' = Liquidação Após Baixa ou Liquidação Título Não Registrado
'19' = Confirmação Recebimento Instrução de Protesto
'20' = Confirmação Recebimento Instrução de Sustação/Cancelamento de Protesto
'23' = Remessa a Cartório (Aponte em Cartório)
'24' = Retirada de Cartório e Manutenção em Carteira
'25' = Protestado e Baixado (Baixa por Ter Sido Protestado)
'26' = Instrução Rejeitada
'27' = Confirmação do Pedido de Alteração de Outros Dados
'28' = Débito de Tarifas/Custas
'29' = Ocorrências do Pagador
'30' = Alteração de Dados Rejeitada
'33' = Confirmação da Alteração dos Dados do Rateio de Crédito
'34' = Confirmação do Cancelamento dos Dados do Rateio de Crédito
'35' = Confirmação do Desagendamento do Débito Automático
‘36’ = Confirmação de envio de e-mail/SMS
‘37’ = Envio de e-mail/SMS rejeitado
‘38’ = Confirmação de alteração do Prazo Limite de Recebimento (a data deve ser
‘39’ = Confirmação de Dispensa de Prazo Limite de Recebimento
‘40’ = Confirmação da alteração do número do título dado pelo Beneficiário
‘41’ = Confirmação da alteração do número controle do Participante
‘42’ = Confirmação da alteração dos dados do Pagador
‘43’ = Confirmação da alteração dos dados do Pagadorr/Avalista
‘44’ = Título pago com cheque devolvido
‘45’ = Título pago com cheque compensado
‘46’ = Instrução para cancelar protesto confirmada
‘47’ = Instrução para protesto para fins falimentares confirmada
‘48’ = Confirmação de instrução de transferência de carteira/modalidade de cobrança
‘49’ = Alteração de contrato de cobrança
‘50’ = Título pago com cheque pendente de liquidação
‘51’ = Título DDA reconhecido pelo Pagador
‘52’ = Título DDA não reconhecido pelo Pagador
‘53’ = Título DDA recusado pela CIP
'54' - Confirmação da Instrução de Baixa/Cancelamento de Título Negativado sem Protesto
‘55’ = Confirmação de Pedido de Dispensa de Multa
‘56’ = Confirmação do Pedido de Cobrança de Multa
‘57’ = Confirmação do Pedido de Alteração de Cobrança de Juros
‘58’ = Confirmação do Pedido de Alteração do Valor/Data de Desconto
‘59’ = Confirmação do Pedido de Alteração do Beneficiário do Título
‘60’ = Confirmação do Pedido de Dispensa de Juros de Mora
'80' - Confirmação da instrução de negativação
'85' = Confirmação de Desistência de Protesto
'86' = Confirmação de cancelamento do Protesto</t>
  </si>
  <si>
    <t>'1' = Protestar dias corridos
'3' - Não Protestar/Não Negativar
'8' - Negativação sem Protesto
'9' - Cancelamento Protesto/Negativação Automática
O código '9' deverá ser utilizado para cancelar um agendamento futuro de protesto/negativação e deverá estar atrelado obrigatoriamente ao código de entrada '31'”.</t>
  </si>
  <si>
    <t>Código adotado pela FEBRABAN para identificar as ocorrências (rejeições, tarifas, custas,
liquidação e baixas) em registros detalhe de títulos de cobrança. Poderão ser informados
até cinco ocorrências distintas, incidente sobre o título.
Códigos de tarifas / custas de '01' a '20' associados ao código de movimento '28'
'03' = Tarifa de Desistência
'04' = Tarifa de Protesto
'08' = Custas de Protesto
'11' = Forma de Cadastramento do Título Inválido
'21' = Tarifa de Gravação Eletrônica = CRA
Códigos de rejeições de '01' a '95' associados aos códigos de movimento '02', '03',
'26' e '30' 
'39' = Pedido de Protesto/Negativação Não Permitido para o Título
'40' = Título com Ordem de Protesto/Negativação Emitida
'41' = Pedido de Cancelamento/Sustação para Títulos sem Instrução de Negativação/Protesto
'58' = Data da Multa Inválida
'79' = Data Juros de Mora Inválido</t>
  </si>
  <si>
    <r>
      <rPr>
        <b/>
        <sz val="10"/>
        <rFont val="Arial"/>
        <family val="2"/>
      </rPr>
      <t>Código de Movimento Remessa:</t>
    </r>
    <r>
      <rPr>
        <sz val="10"/>
        <rFont val="Arial"/>
        <family val="2"/>
      </rPr>
      <t xml:space="preserve">
'01' = Entrada de Títulos
'02' = Solicitação de Baixa
'04' = Concessão de Abatimento
'05' = Cancelamento de Abatimento
'06' = Prorrogação de Vencimento
'09' = Protestar
'10' = Desistência do Protesto e Baixar Título
'11' = Desistência do Protesto e manter em carteira
'12' = Alteração de Juros de Mora
'13' = Dispensar Cobrança de Juros de Mora
'14' = Alteração de Valor/Percentual de Multa
'15' = Dispensar Cobrança de Multa
'19' = Prazo limite de recebimento - alterar
'20' = Prazo limite de recebimento - dispensar
'23' = Alterar dados do pagador
'31' = Alterações de outros dados
'45' - Negativação sem Protesto
'46' - Cancelar/Excluir Negativação</t>
    </r>
  </si>
  <si>
    <t>Sequência (NSA)</t>
  </si>
  <si>
    <t>Número Remessa/Retorno: Número adotado e controlado pelo responsável pela geração magnética dos dados contidos no arquivo para identificar a sequência de envio ou devolução do arquivo entre o Beneficiário e o Sicoob.
Caso número não seja informado, retornará zeros.</t>
  </si>
  <si>
    <t>Lote de Serviço: Número sequencial para identificar univocamente um lote de serviço. Criado e controlado pelo responsável pela geração magnética dos dados contidos no arquivo.
Preencher com '0001' para o primeiro lote do arquivo. Para os demais: número do lote anterior acrescido de 1. O número não poderá ser repetido dentro do arquivo.</t>
  </si>
  <si>
    <t>Forma de Cadastro. do Título no Banco: "0"</t>
  </si>
  <si>
    <t>Identificação de Título Aceito/Não Aceito: Código adotado pela FEBRABAN para identificar se o título de cobrança foi aceito (reconhecimento da dívida pelo Pagador).
'A'  =  Aceite
'N'  =  Não Aceite</t>
  </si>
  <si>
    <t>Valor IOF</t>
  </si>
  <si>
    <t>valor Abatimento</t>
  </si>
  <si>
    <t>Tipo de caractere a ser impresso</t>
  </si>
  <si>
    <t>Valor Total dos Títulos em Carteiras</t>
  </si>
  <si>
    <t>Número Sequencial do Arquivo: Número sequencial adotado e controlado pelo responsável pela geração do arquivo para ordenar a disposição dos arquivos encaminhados. Evoluir um número sequencial a cada header de arquivo.</t>
  </si>
  <si>
    <t>Número Remessa/Retorno: Número adotado e controlado pelo responsável pela geração magnética dos dados contidos no arquivo para identificar a sequência de envio ou devolução do arquivo entre o Beneficiário e o Sicoob.</t>
  </si>
  <si>
    <t>Nº Sequencial do Registro no Lote: Número adotado e controlado pelo responsável pela geração magnética dos dados contidos no arquivo, para identificar a sequência de registros encaminhados no lote. Deve ser inicializado sempre em '1', em cada novo lote.</t>
  </si>
  <si>
    <t xml:space="preserve">Nº Sequencial do Registro no Lote: Número adotado e controlado pelo responsável pela geração magnética dos dados contidos no arquivo, para identificar a sequência de registros encaminhados no lote. Deve ser inicializado sempre em '1', em cada novo lote.
</t>
  </si>
  <si>
    <t>40' = Confirmação da alteração do número do título dado pelo beneficiário
'41' = Confirmação da alteração do número controle do Participante
'42' = Confirmação da alteração dos dados do Pagador
'43' = Confirmação da alteração dos dados do Sacador/Avalista
'44' = Título pago com cheque devolvido
'45' = Título pago com cheque compensado
'46' = Instrução para cancelar protesto confirmada
'47' = Instrução para protesto para fins falimentares confirmada
'48' = Confirmação de instrução de transferência de carteira/modalidade de cobrança
'49' = Alteração de contrato de cobrança
'50' = Título pago com cheque pendente de liquidação
'51' = Título DDA reconhecido pelo pagador
'52' = Título DDA não reconhecido pelo pagador
'53' = Título DDA recusado pela CIP
'54' - Confirmação da Instrução de Baixa/Cancelamento de Título Negativado sem Protesto
'55' = Confirmação de Pedido de Dispensa de Multa
'56' = Confirmação do Pedido de Cobrança de Multa
'57' = Confirmação do Pedido de Alteração de Cobrança de Juros
'58' = Confirmação do Pedido de Alteração do Valor/Data de Desconto
'59' = Confirmação do Pedido de Alteração do Beneficiário do Título
'60' = Confirmação do Pedido de Dispensa de Juros de Mora
'80' - Confirmação da instrução de negativação
'85' = Confirmação de Desistência de Protesto
'86' = Confirmação de cancelamento do Protesto</t>
  </si>
  <si>
    <t>N Número Banco Correspondente</t>
  </si>
  <si>
    <t>Tipo de Inscrição Sacador Avalista:
'0' - Isento/Não Informado
'1'  =  CPF
'2'  =  CGC / CNPJ</t>
  </si>
  <si>
    <t>Atualização: 28/10/2019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</si>
</sst>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quot;R$ &quot;* #,##0.00_);_(&quot;R$ &quot;* \(#,##0.00\);_(&quot;R$ &quot;* &quot;-&quot;??_);_(@_)"/>
    <numFmt numFmtId="165" formatCode="0\-0"/>
    <numFmt numFmtId="166" formatCode="000"/>
    <numFmt numFmtId="167" formatCode="[&gt;99999999999]00&quot;.&quot;000&quot;.&quot;000&quot;/&quot;0000&quot;-&quot;00;000&quot;.&quot;000&quot;.&quot;000&quot;-&quot;00"/>
  </numFmts>
  <fonts count="44" x14ac:knownFonts="1">
    <font>
      <sz val="10"/>
      <name val="Arial"/>
    </font>
    <font>
      <sz val="10"/>
      <name val="Arial"/>
      <family val="2"/>
    </font>
    <font>
      <sz val="8"/>
      <name val="Arial"/>
      <family val="2"/>
    </font>
    <font>
      <b/>
      <sz val="10"/>
      <name val="Arial"/>
      <family val="2"/>
    </font>
    <font>
      <b/>
      <sz val="8"/>
      <color indexed="81"/>
      <name val="Tahoma"/>
      <family val="2"/>
    </font>
    <font>
      <sz val="8"/>
      <color indexed="81"/>
      <name val="Tahoma"/>
      <family val="2"/>
    </font>
    <font>
      <b/>
      <sz val="10"/>
      <color indexed="8"/>
      <name val="Arial"/>
      <family val="2"/>
    </font>
    <font>
      <sz val="10"/>
      <name val="Arial"/>
      <family val="2"/>
    </font>
    <font>
      <b/>
      <sz val="10"/>
      <color indexed="10"/>
      <name val="Arial"/>
      <family val="2"/>
    </font>
    <font>
      <u/>
      <sz val="10"/>
      <color indexed="12"/>
      <name val="Arial"/>
      <family val="2"/>
    </font>
    <font>
      <sz val="8"/>
      <color indexed="10"/>
      <name val="Arial"/>
      <family val="2"/>
    </font>
    <font>
      <vertAlign val="superscript"/>
      <sz val="10"/>
      <name val="Arial"/>
      <family val="2"/>
    </font>
    <font>
      <u/>
      <sz val="10"/>
      <name val="Arial"/>
      <family val="2"/>
    </font>
    <font>
      <b/>
      <u/>
      <sz val="10"/>
      <name val="Arial"/>
      <family val="2"/>
    </font>
    <font>
      <sz val="10"/>
      <name val="Arial"/>
      <family val="2"/>
    </font>
    <font>
      <b/>
      <i/>
      <sz val="10"/>
      <name val="Arial"/>
      <family val="2"/>
    </font>
    <font>
      <sz val="10"/>
      <color indexed="10"/>
      <name val="Arial"/>
      <family val="2"/>
    </font>
    <font>
      <b/>
      <sz val="11"/>
      <name val="Arial"/>
      <family val="2"/>
    </font>
    <font>
      <sz val="11"/>
      <color indexed="8"/>
      <name val="Calibri"/>
      <family val="2"/>
    </font>
    <font>
      <sz val="10"/>
      <color indexed="9"/>
      <name val="Arial"/>
      <family val="2"/>
    </font>
    <font>
      <sz val="10"/>
      <color indexed="8"/>
      <name val="Arial"/>
      <family val="2"/>
    </font>
    <font>
      <sz val="8"/>
      <color indexed="8"/>
      <name val="Arial"/>
      <family val="2"/>
    </font>
    <font>
      <b/>
      <sz val="10"/>
      <color indexed="9"/>
      <name val="Arial"/>
      <family val="2"/>
    </font>
    <font>
      <b/>
      <sz val="9"/>
      <color indexed="48"/>
      <name val="Lucida Sans Unicode"/>
      <family val="2"/>
    </font>
    <font>
      <sz val="9"/>
      <name val="Arial"/>
      <family val="2"/>
    </font>
    <font>
      <sz val="16"/>
      <name val="Arial"/>
      <family val="2"/>
    </font>
    <font>
      <sz val="11"/>
      <color theme="1"/>
      <name val="Calibri"/>
      <family val="2"/>
      <scheme val="minor"/>
    </font>
    <font>
      <sz val="11"/>
      <color theme="0"/>
      <name val="Calibri"/>
      <family val="2"/>
      <scheme val="minor"/>
    </font>
    <font>
      <sz val="11"/>
      <color rgb="FF006100"/>
      <name val="Calibri"/>
      <family val="2"/>
      <scheme val="minor"/>
    </font>
    <font>
      <b/>
      <sz val="11"/>
      <color rgb="FFFA7D00"/>
      <name val="Calibri"/>
      <family val="2"/>
      <scheme val="minor"/>
    </font>
    <font>
      <b/>
      <sz val="11"/>
      <color theme="0"/>
      <name val="Calibri"/>
      <family val="2"/>
      <scheme val="minor"/>
    </font>
    <font>
      <sz val="11"/>
      <color rgb="FFFA7D00"/>
      <name val="Calibri"/>
      <family val="2"/>
      <scheme val="minor"/>
    </font>
    <font>
      <sz val="11"/>
      <color rgb="FF3F3F76"/>
      <name val="Calibri"/>
      <family val="2"/>
      <scheme val="minor"/>
    </font>
    <font>
      <b/>
      <sz val="11"/>
      <color rgb="FF3F3F3F"/>
      <name val="Calibri"/>
      <family val="2"/>
      <scheme val="minor"/>
    </font>
    <font>
      <sz val="11"/>
      <color rgb="FFFF0000"/>
      <name val="Calibri"/>
      <family val="2"/>
      <scheme val="minor"/>
    </font>
    <font>
      <i/>
      <sz val="11"/>
      <color rgb="FF7F7F7F"/>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b/>
      <sz val="11"/>
      <color theme="1"/>
      <name val="Calibri"/>
      <family val="2"/>
      <scheme val="minor"/>
    </font>
    <font>
      <sz val="10"/>
      <color theme="1"/>
      <name val="Arial"/>
      <family val="2"/>
    </font>
    <font>
      <b/>
      <sz val="10"/>
      <color theme="0"/>
      <name val="Arial"/>
      <family val="2"/>
    </font>
    <font>
      <b/>
      <sz val="11"/>
      <color theme="0"/>
      <name val="Arial"/>
      <family val="2"/>
    </font>
  </fonts>
  <fills count="57">
    <fill>
      <patternFill patternType="none"/>
    </fill>
    <fill>
      <patternFill patternType="gray125"/>
    </fill>
    <fill>
      <patternFill patternType="solid">
        <fgColor indexed="46"/>
        <bgColor indexed="64"/>
      </patternFill>
    </fill>
    <fill>
      <patternFill patternType="solid">
        <fgColor indexed="19"/>
        <bgColor indexed="64"/>
      </patternFill>
    </fill>
    <fill>
      <patternFill patternType="solid">
        <fgColor indexed="51"/>
        <bgColor indexed="64"/>
      </patternFill>
    </fill>
    <fill>
      <patternFill patternType="solid">
        <fgColor indexed="49"/>
        <bgColor indexed="64"/>
      </patternFill>
    </fill>
    <fill>
      <patternFill patternType="solid">
        <fgColor indexed="14"/>
        <bgColor indexed="64"/>
      </patternFill>
    </fill>
    <fill>
      <patternFill patternType="solid">
        <fgColor indexed="44"/>
        <bgColor indexed="64"/>
      </patternFill>
    </fill>
    <fill>
      <patternFill patternType="solid">
        <fgColor indexed="45"/>
        <bgColor indexed="64"/>
      </patternFill>
    </fill>
    <fill>
      <patternFill patternType="solid">
        <fgColor indexed="9"/>
        <bgColor indexed="64"/>
      </patternFill>
    </fill>
    <fill>
      <patternFill patternType="solid">
        <fgColor indexed="42"/>
        <bgColor indexed="64"/>
      </patternFill>
    </fill>
    <fill>
      <patternFill patternType="solid">
        <fgColor indexed="31"/>
        <bgColor indexed="64"/>
      </patternFill>
    </fill>
    <fill>
      <patternFill patternType="solid">
        <fgColor indexed="17"/>
        <bgColor indexed="64"/>
      </patternFill>
    </fill>
    <fill>
      <patternFill patternType="solid">
        <fgColor indexed="23"/>
        <bgColor indexed="64"/>
      </patternFill>
    </fill>
    <fill>
      <patternFill patternType="solid">
        <fgColor indexed="22"/>
        <bgColor indexed="64"/>
      </patternFill>
    </fill>
    <fill>
      <patternFill patternType="solid">
        <fgColor indexed="22"/>
        <bgColor indexed="8"/>
      </patternFill>
    </fill>
    <fill>
      <patternFill patternType="solid">
        <fgColor indexed="48"/>
        <bgColor indexed="64"/>
      </patternFill>
    </fill>
    <fill>
      <patternFill patternType="solid">
        <fgColor indexed="50"/>
        <bgColor indexed="64"/>
      </patternFill>
    </fill>
    <fill>
      <patternFill patternType="solid">
        <fgColor indexed="43"/>
        <bgColor indexed="64"/>
      </patternFill>
    </fill>
    <fill>
      <patternFill patternType="solid">
        <fgColor indexed="13"/>
        <bgColor indexed="64"/>
      </patternFill>
    </fill>
    <fill>
      <patternFill patternType="solid">
        <fgColor indexed="55"/>
        <bgColor indexed="64"/>
      </patternFill>
    </fill>
    <fill>
      <patternFill patternType="solid">
        <fgColor indexed="53"/>
        <bgColor indexed="64"/>
      </patternFill>
    </fill>
    <fill>
      <patternFill patternType="solid">
        <fgColor indexed="62"/>
        <bgColor indexed="64"/>
      </patternFill>
    </fill>
    <fill>
      <patternFill patternType="solid">
        <fgColor indexed="58"/>
        <bgColor indexed="64"/>
      </patternFill>
    </fill>
    <fill>
      <patternFill patternType="solid">
        <fgColor indexed="10"/>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C6EFCE"/>
      </patternFill>
    </fill>
    <fill>
      <patternFill patternType="solid">
        <fgColor rgb="FFF2F2F2"/>
      </patternFill>
    </fill>
    <fill>
      <patternFill patternType="solid">
        <fgColor rgb="FFA5A5A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FFFFCC"/>
      </patternFill>
    </fill>
    <fill>
      <patternFill patternType="solid">
        <fgColor theme="0"/>
        <bgColor indexed="64"/>
      </patternFill>
    </fill>
    <fill>
      <patternFill patternType="solid">
        <fgColor theme="3"/>
        <bgColor indexed="64"/>
      </patternFill>
    </fill>
    <fill>
      <patternFill patternType="solid">
        <fgColor theme="1"/>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9"/>
      </left>
      <right style="medium">
        <color indexed="9"/>
      </right>
      <top style="medium">
        <color indexed="9"/>
      </top>
      <bottom style="medium">
        <color indexed="9"/>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9"/>
      </left>
      <right/>
      <top style="medium">
        <color indexed="9"/>
      </top>
      <bottom style="medium">
        <color indexed="9"/>
      </bottom>
      <diagonal/>
    </border>
    <border>
      <left/>
      <right/>
      <top style="medium">
        <color indexed="9"/>
      </top>
      <bottom style="medium">
        <color indexed="9"/>
      </bottom>
      <diagonal/>
    </border>
    <border>
      <left/>
      <right style="medium">
        <color indexed="9"/>
      </right>
      <top style="medium">
        <color indexed="9"/>
      </top>
      <bottom style="medium">
        <color indexed="9"/>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s>
  <cellStyleXfs count="64">
    <xf numFmtId="0" fontId="0" fillId="0" borderId="0"/>
    <xf numFmtId="0" fontId="26" fillId="25" borderId="0" applyNumberFormat="0" applyBorder="0" applyAlignment="0" applyProtection="0"/>
    <xf numFmtId="0" fontId="26" fillId="25"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30" borderId="0" applyNumberFormat="0" applyBorder="0" applyAlignment="0" applyProtection="0"/>
    <xf numFmtId="0" fontId="26" fillId="30"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4" borderId="0" applyNumberFormat="0" applyBorder="0" applyAlignment="0" applyProtection="0"/>
    <xf numFmtId="0" fontId="26" fillId="34"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7" fillId="37" borderId="0" applyNumberFormat="0" applyBorder="0" applyAlignment="0" applyProtection="0"/>
    <xf numFmtId="0" fontId="27" fillId="38" borderId="0" applyNumberFormat="0" applyBorder="0" applyAlignment="0" applyProtection="0"/>
    <xf numFmtId="0" fontId="27" fillId="39" borderId="0" applyNumberFormat="0" applyBorder="0" applyAlignment="0" applyProtection="0"/>
    <xf numFmtId="0" fontId="27" fillId="40" borderId="0" applyNumberFormat="0" applyBorder="0" applyAlignment="0" applyProtection="0"/>
    <xf numFmtId="0" fontId="27" fillId="41" borderId="0" applyNumberFormat="0" applyBorder="0" applyAlignment="0" applyProtection="0"/>
    <xf numFmtId="0" fontId="27" fillId="42" borderId="0" applyNumberFormat="0" applyBorder="0" applyAlignment="0" applyProtection="0"/>
    <xf numFmtId="0" fontId="28" fillId="43" borderId="0" applyNumberFormat="0" applyBorder="0" applyAlignment="0" applyProtection="0"/>
    <xf numFmtId="0" fontId="29" fillId="44" borderId="45" applyNumberFormat="0" applyAlignment="0" applyProtection="0"/>
    <xf numFmtId="0" fontId="30" fillId="45" borderId="46" applyNumberFormat="0" applyAlignment="0" applyProtection="0"/>
    <xf numFmtId="0" fontId="31" fillId="0" borderId="47" applyNumberFormat="0" applyFill="0" applyAlignment="0" applyProtection="0"/>
    <xf numFmtId="0" fontId="27" fillId="46" borderId="0" applyNumberFormat="0" applyBorder="0" applyAlignment="0" applyProtection="0"/>
    <xf numFmtId="0" fontId="27" fillId="47" borderId="0" applyNumberFormat="0" applyBorder="0" applyAlignment="0" applyProtection="0"/>
    <xf numFmtId="0" fontId="27" fillId="48" borderId="0" applyNumberFormat="0" applyBorder="0" applyAlignment="0" applyProtection="0"/>
    <xf numFmtId="0" fontId="27" fillId="49" borderId="0" applyNumberFormat="0" applyBorder="0" applyAlignment="0" applyProtection="0"/>
    <xf numFmtId="0" fontId="27" fillId="50" borderId="0" applyNumberFormat="0" applyBorder="0" applyAlignment="0" applyProtection="0"/>
    <xf numFmtId="0" fontId="27" fillId="51" borderId="0" applyNumberFormat="0" applyBorder="0" applyAlignment="0" applyProtection="0"/>
    <xf numFmtId="0" fontId="32" fillId="52" borderId="45" applyNumberFormat="0" applyAlignment="0" applyProtection="0"/>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26" fillId="0" borderId="0"/>
    <xf numFmtId="0" fontId="26" fillId="0" borderId="0"/>
    <xf numFmtId="0" fontId="1" fillId="0" borderId="0"/>
    <xf numFmtId="0" fontId="14" fillId="0" borderId="0"/>
    <xf numFmtId="0" fontId="1" fillId="0" borderId="0"/>
    <xf numFmtId="0" fontId="1" fillId="0" borderId="0"/>
    <xf numFmtId="0" fontId="26" fillId="0" borderId="0"/>
    <xf numFmtId="0" fontId="18" fillId="53" borderId="48" applyNumberFormat="0" applyFont="0" applyAlignment="0" applyProtection="0"/>
    <xf numFmtId="0" fontId="33" fillId="44" borderId="49" applyNumberFormat="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7" fillId="0" borderId="50" applyNumberFormat="0" applyFill="0" applyAlignment="0" applyProtection="0"/>
    <xf numFmtId="0" fontId="38" fillId="0" borderId="51" applyNumberFormat="0" applyFill="0" applyAlignment="0" applyProtection="0"/>
    <xf numFmtId="0" fontId="39" fillId="0" borderId="52" applyNumberFormat="0" applyFill="0" applyAlignment="0" applyProtection="0"/>
    <xf numFmtId="0" fontId="39" fillId="0" borderId="0" applyNumberFormat="0" applyFill="0" applyBorder="0" applyAlignment="0" applyProtection="0"/>
    <xf numFmtId="0" fontId="40" fillId="0" borderId="53" applyNumberFormat="0" applyFill="0" applyAlignment="0" applyProtection="0"/>
  </cellStyleXfs>
  <cellXfs count="402">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applyAlignment="1">
      <alignment horizontal="right"/>
    </xf>
    <xf numFmtId="0" fontId="3" fillId="0" borderId="0" xfId="0" applyFont="1"/>
    <xf numFmtId="0" fontId="7" fillId="0" borderId="1" xfId="0" applyFont="1" applyBorder="1"/>
    <xf numFmtId="0" fontId="7" fillId="0" borderId="0" xfId="0" applyFont="1"/>
    <xf numFmtId="0" fontId="7" fillId="0" borderId="11" xfId="0" applyFont="1" applyBorder="1" applyAlignment="1">
      <alignment horizontal="right"/>
    </xf>
    <xf numFmtId="0" fontId="7" fillId="0" borderId="0" xfId="0" applyFont="1" applyAlignment="1">
      <alignment horizontal="right"/>
    </xf>
    <xf numFmtId="0" fontId="0" fillId="0" borderId="0" xfId="0" applyAlignment="1">
      <alignment horizontal="right"/>
    </xf>
    <xf numFmtId="2" fontId="0" fillId="0" borderId="0" xfId="0" applyNumberFormat="1" applyAlignment="1">
      <alignment horizontal="right"/>
    </xf>
    <xf numFmtId="1" fontId="0" fillId="0" borderId="0" xfId="0" applyNumberFormat="1" applyAlignment="1">
      <alignment horizontal="right"/>
    </xf>
    <xf numFmtId="0" fontId="8" fillId="0" borderId="0" xfId="0" applyFont="1" applyAlignment="1">
      <alignment horizontal="right"/>
    </xf>
    <xf numFmtId="1" fontId="7" fillId="0" borderId="0" xfId="0" applyNumberFormat="1" applyFont="1" applyAlignment="1">
      <alignment horizontal="right"/>
    </xf>
    <xf numFmtId="14" fontId="7" fillId="0" borderId="0" xfId="0" applyNumberFormat="1" applyFont="1" applyAlignment="1">
      <alignment horizontal="right"/>
    </xf>
    <xf numFmtId="166" fontId="7" fillId="0" borderId="0" xfId="0" applyNumberFormat="1" applyFont="1" applyAlignment="1">
      <alignment horizontal="right"/>
    </xf>
    <xf numFmtId="49" fontId="7" fillId="0" borderId="0" xfId="0" applyNumberFormat="1" applyFont="1"/>
    <xf numFmtId="1" fontId="7" fillId="0" borderId="1" xfId="0" applyNumberFormat="1" applyFont="1" applyBorder="1" applyAlignment="1">
      <alignment horizontal="right"/>
    </xf>
    <xf numFmtId="1" fontId="3" fillId="0" borderId="1" xfId="0" applyNumberFormat="1" applyFont="1" applyBorder="1" applyAlignment="1">
      <alignment horizontal="center"/>
    </xf>
    <xf numFmtId="0" fontId="7" fillId="0" borderId="10" xfId="0" applyFont="1" applyBorder="1"/>
    <xf numFmtId="0" fontId="0" fillId="0" borderId="8" xfId="0" applyBorder="1" applyAlignment="1">
      <alignment horizontal="right"/>
    </xf>
    <xf numFmtId="0" fontId="0" fillId="0" borderId="9" xfId="0" applyBorder="1" applyAlignment="1">
      <alignment horizontal="right"/>
    </xf>
    <xf numFmtId="0" fontId="0" fillId="0" borderId="12" xfId="0" applyBorder="1" applyAlignment="1">
      <alignment horizontal="right"/>
    </xf>
    <xf numFmtId="0" fontId="6" fillId="0" borderId="0" xfId="0" applyFont="1" applyAlignment="1">
      <alignment horizontal="right"/>
    </xf>
    <xf numFmtId="0" fontId="6" fillId="0" borderId="13" xfId="0" applyFont="1" applyBorder="1" applyAlignment="1">
      <alignment horizontal="right"/>
    </xf>
    <xf numFmtId="0" fontId="3" fillId="0" borderId="13" xfId="0" applyFont="1" applyBorder="1" applyAlignment="1">
      <alignment horizontal="right"/>
    </xf>
    <xf numFmtId="0" fontId="7" fillId="2" borderId="14" xfId="0" applyFont="1" applyFill="1" applyBorder="1" applyAlignment="1">
      <alignment horizontal="left" textRotation="90" wrapText="1"/>
    </xf>
    <xf numFmtId="0" fontId="7" fillId="3" borderId="14" xfId="0" applyFont="1" applyFill="1" applyBorder="1" applyAlignment="1">
      <alignment horizontal="left" textRotation="90" wrapText="1"/>
    </xf>
    <xf numFmtId="0" fontId="7" fillId="0" borderId="0" xfId="0" applyFont="1" applyAlignment="1">
      <alignment horizontal="left"/>
    </xf>
    <xf numFmtId="0" fontId="0" fillId="2" borderId="14" xfId="0" applyFill="1" applyBorder="1" applyAlignment="1">
      <alignment horizontal="center" textRotation="90"/>
    </xf>
    <xf numFmtId="1" fontId="3" fillId="0" borderId="2" xfId="0" applyNumberFormat="1" applyFont="1" applyBorder="1" applyAlignment="1">
      <alignment horizontal="center"/>
    </xf>
    <xf numFmtId="1" fontId="7" fillId="0" borderId="15" xfId="0" applyNumberFormat="1" applyFont="1" applyBorder="1" applyAlignment="1">
      <alignment horizontal="right"/>
    </xf>
    <xf numFmtId="1" fontId="7" fillId="0" borderId="16" xfId="0" applyNumberFormat="1" applyFont="1" applyBorder="1" applyAlignment="1">
      <alignment horizontal="right"/>
    </xf>
    <xf numFmtId="0" fontId="7" fillId="0" borderId="17" xfId="0" applyFont="1" applyBorder="1" applyAlignment="1">
      <alignment horizontal="center"/>
    </xf>
    <xf numFmtId="0" fontId="7" fillId="0" borderId="18" xfId="0" applyFont="1" applyBorder="1" applyAlignment="1">
      <alignment horizontal="center"/>
    </xf>
    <xf numFmtId="0" fontId="7" fillId="0" borderId="19" xfId="0" applyFont="1" applyBorder="1" applyAlignment="1">
      <alignment horizontal="center"/>
    </xf>
    <xf numFmtId="1" fontId="7" fillId="0" borderId="20" xfId="0" applyNumberFormat="1" applyFont="1" applyBorder="1" applyAlignment="1">
      <alignment horizontal="right"/>
    </xf>
    <xf numFmtId="0" fontId="7" fillId="0" borderId="21" xfId="0" applyFont="1" applyBorder="1" applyAlignment="1">
      <alignment horizontal="center"/>
    </xf>
    <xf numFmtId="1" fontId="7" fillId="0" borderId="2" xfId="0" applyNumberFormat="1" applyFont="1" applyBorder="1" applyAlignment="1">
      <alignment horizontal="right"/>
    </xf>
    <xf numFmtId="0" fontId="7" fillId="0" borderId="2" xfId="0" applyFont="1" applyBorder="1" applyAlignment="1">
      <alignment horizontal="center"/>
    </xf>
    <xf numFmtId="0" fontId="7" fillId="4" borderId="14" xfId="0" applyFont="1" applyFill="1" applyBorder="1" applyAlignment="1">
      <alignment textRotation="90"/>
    </xf>
    <xf numFmtId="0" fontId="7" fillId="5" borderId="14" xfId="0" applyFont="1" applyFill="1" applyBorder="1" applyAlignment="1">
      <alignment textRotation="90"/>
    </xf>
    <xf numFmtId="0" fontId="7" fillId="6" borderId="14" xfId="0" applyFont="1" applyFill="1" applyBorder="1" applyAlignment="1">
      <alignment textRotation="90"/>
    </xf>
    <xf numFmtId="0" fontId="7" fillId="7" borderId="14" xfId="0" applyFont="1" applyFill="1" applyBorder="1" applyAlignment="1">
      <alignment textRotation="90"/>
    </xf>
    <xf numFmtId="0" fontId="7" fillId="8" borderId="14" xfId="0" applyFont="1" applyFill="1" applyBorder="1" applyAlignment="1">
      <alignment textRotation="90"/>
    </xf>
    <xf numFmtId="0" fontId="3" fillId="0" borderId="0" xfId="0" applyFont="1" applyAlignment="1">
      <alignment horizontal="right"/>
    </xf>
    <xf numFmtId="0" fontId="7" fillId="0" borderId="0" xfId="0" applyFont="1" applyAlignment="1">
      <alignment horizontal="center"/>
    </xf>
    <xf numFmtId="0" fontId="8" fillId="0" borderId="0" xfId="0" applyFont="1" applyAlignment="1">
      <alignment horizontal="center" vertical="top" wrapText="1"/>
    </xf>
    <xf numFmtId="0" fontId="3" fillId="0" borderId="6" xfId="0" applyFont="1" applyBorder="1" applyAlignment="1">
      <alignment horizontal="right"/>
    </xf>
    <xf numFmtId="0" fontId="0" fillId="0" borderId="0" xfId="0" applyAlignment="1">
      <alignment horizontal="center"/>
    </xf>
    <xf numFmtId="0" fontId="0" fillId="0" borderId="7" xfId="0" applyBorder="1" applyAlignment="1">
      <alignment horizontal="center"/>
    </xf>
    <xf numFmtId="0" fontId="7" fillId="0" borderId="0" xfId="0" applyFont="1" applyAlignment="1">
      <alignment wrapText="1"/>
    </xf>
    <xf numFmtId="0" fontId="7" fillId="0" borderId="1" xfId="0" applyFont="1" applyBorder="1" applyAlignment="1">
      <alignment wrapText="1"/>
    </xf>
    <xf numFmtId="0" fontId="7" fillId="0" borderId="0" xfId="0" applyFont="1" applyAlignment="1">
      <alignment horizontal="justify"/>
    </xf>
    <xf numFmtId="0" fontId="0" fillId="0" borderId="1" xfId="0" applyBorder="1" applyAlignment="1">
      <alignment wrapText="1"/>
    </xf>
    <xf numFmtId="0" fontId="0" fillId="0" borderId="11" xfId="0" applyBorder="1"/>
    <xf numFmtId="0" fontId="26" fillId="0" borderId="0" xfId="47"/>
    <xf numFmtId="0" fontId="1" fillId="9" borderId="1" xfId="49" applyFill="1" applyBorder="1" applyAlignment="1">
      <alignment horizontal="left" vertical="center" wrapText="1"/>
    </xf>
    <xf numFmtId="0" fontId="3" fillId="0" borderId="1" xfId="0" applyFont="1" applyBorder="1" applyProtection="1">
      <protection locked="0"/>
    </xf>
    <xf numFmtId="0" fontId="0" fillId="0" borderId="0" xfId="0" applyProtection="1">
      <protection locked="0"/>
    </xf>
    <xf numFmtId="0" fontId="0" fillId="0" borderId="1" xfId="0" applyBorder="1" applyProtection="1">
      <protection locked="0"/>
    </xf>
    <xf numFmtId="0" fontId="7" fillId="0" borderId="1" xfId="0" applyFont="1" applyBorder="1" applyAlignment="1">
      <alignment horizontal="right"/>
    </xf>
    <xf numFmtId="165" fontId="0" fillId="0" borderId="1" xfId="0" applyNumberFormat="1" applyBorder="1"/>
    <xf numFmtId="14" fontId="7" fillId="10" borderId="1" xfId="0" applyNumberFormat="1" applyFont="1" applyFill="1" applyBorder="1" applyAlignment="1" applyProtection="1">
      <alignment horizontal="right"/>
      <protection locked="0"/>
    </xf>
    <xf numFmtId="164" fontId="7" fillId="10" borderId="22" xfId="44" applyFont="1" applyFill="1" applyBorder="1" applyAlignment="1" applyProtection="1">
      <alignment horizontal="right"/>
      <protection locked="0"/>
    </xf>
    <xf numFmtId="166" fontId="7" fillId="10" borderId="1" xfId="0" quotePrefix="1" applyNumberFormat="1" applyFont="1" applyFill="1" applyBorder="1" applyAlignment="1" applyProtection="1">
      <alignment horizontal="right"/>
      <protection locked="0"/>
    </xf>
    <xf numFmtId="0" fontId="1" fillId="0" borderId="1" xfId="0" applyFont="1" applyBorder="1" applyAlignment="1">
      <alignment wrapText="1"/>
    </xf>
    <xf numFmtId="0" fontId="2" fillId="11" borderId="3" xfId="0" applyFont="1" applyFill="1" applyBorder="1" applyAlignment="1">
      <alignment horizontal="center" textRotation="90"/>
    </xf>
    <xf numFmtId="0" fontId="19" fillId="12" borderId="11" xfId="0" applyFont="1" applyFill="1" applyBorder="1" applyAlignment="1">
      <alignment horizontal="right"/>
    </xf>
    <xf numFmtId="0" fontId="1" fillId="0" borderId="1" xfId="0" applyFont="1" applyBorder="1"/>
    <xf numFmtId="0" fontId="0" fillId="0" borderId="0" xfId="0" applyAlignment="1">
      <alignment vertical="center" wrapText="1"/>
    </xf>
    <xf numFmtId="0" fontId="20" fillId="0" borderId="1" xfId="0" applyFont="1" applyBorder="1" applyAlignment="1">
      <alignment horizontal="center" vertical="center" wrapText="1"/>
    </xf>
    <xf numFmtId="0" fontId="1" fillId="0" borderId="0" xfId="0" applyFont="1"/>
    <xf numFmtId="0" fontId="20" fillId="0" borderId="10" xfId="0" applyFont="1" applyBorder="1" applyAlignment="1">
      <alignment horizontal="center" vertical="center" wrapText="1"/>
    </xf>
    <xf numFmtId="0" fontId="21" fillId="0" borderId="0" xfId="0" applyFont="1" applyAlignment="1">
      <alignment vertical="center" wrapText="1"/>
    </xf>
    <xf numFmtId="0" fontId="22" fillId="12" borderId="23" xfId="42" applyFont="1" applyFill="1" applyBorder="1" applyAlignment="1" applyProtection="1">
      <alignment horizontal="left" vertical="center"/>
    </xf>
    <xf numFmtId="0" fontId="1" fillId="9" borderId="24" xfId="49" applyFill="1" applyBorder="1" applyAlignment="1">
      <alignment horizontal="left" vertical="center" wrapText="1"/>
    </xf>
    <xf numFmtId="0" fontId="0" fillId="13" borderId="0" xfId="0" applyFill="1" applyProtection="1">
      <protection locked="0"/>
    </xf>
    <xf numFmtId="0" fontId="12" fillId="0" borderId="0" xfId="0" applyFont="1"/>
    <xf numFmtId="0" fontId="0" fillId="0" borderId="1" xfId="0" applyBorder="1" applyAlignment="1">
      <alignment vertical="top" wrapText="1"/>
    </xf>
    <xf numFmtId="0" fontId="1" fillId="0" borderId="1" xfId="0" applyFont="1" applyBorder="1" applyAlignment="1">
      <alignment vertical="top" wrapText="1"/>
    </xf>
    <xf numFmtId="0" fontId="23" fillId="0" borderId="0" xfId="0" applyFont="1"/>
    <xf numFmtId="0" fontId="0" fillId="10" borderId="1" xfId="0" applyFill="1" applyBorder="1"/>
    <xf numFmtId="165" fontId="0" fillId="10" borderId="1" xfId="0" applyNumberFormat="1" applyFill="1" applyBorder="1"/>
    <xf numFmtId="165" fontId="0" fillId="10" borderId="16" xfId="0" applyNumberFormat="1" applyFill="1" applyBorder="1"/>
    <xf numFmtId="0" fontId="0" fillId="10" borderId="16" xfId="0" applyFill="1" applyBorder="1"/>
    <xf numFmtId="0" fontId="0" fillId="0" borderId="1" xfId="0" applyBorder="1" applyAlignment="1" applyProtection="1">
      <alignment horizontal="center" vertical="center"/>
      <protection locked="0"/>
    </xf>
    <xf numFmtId="0" fontId="0" fillId="9" borderId="0" xfId="0" applyFill="1" applyProtection="1">
      <protection locked="0"/>
    </xf>
    <xf numFmtId="3" fontId="1" fillId="10" borderId="1" xfId="0" applyNumberFormat="1" applyFont="1" applyFill="1" applyBorder="1" applyAlignment="1" applyProtection="1">
      <alignment horizontal="right"/>
      <protection locked="0"/>
    </xf>
    <xf numFmtId="0" fontId="0" fillId="54" borderId="0" xfId="0" applyFill="1"/>
    <xf numFmtId="49" fontId="0" fillId="54" borderId="0" xfId="0" applyNumberFormat="1" applyFill="1"/>
    <xf numFmtId="0" fontId="0" fillId="54" borderId="0" xfId="0" applyFill="1" applyAlignment="1">
      <alignment horizontal="center" vertical="center"/>
    </xf>
    <xf numFmtId="49" fontId="0" fillId="54" borderId="0" xfId="0" applyNumberFormat="1" applyFill="1" applyAlignment="1">
      <alignment horizontal="center" vertical="center"/>
    </xf>
    <xf numFmtId="0" fontId="17" fillId="0" borderId="0" xfId="0" applyFont="1"/>
    <xf numFmtId="0" fontId="17" fillId="0" borderId="0" xfId="0" applyFont="1" applyAlignment="1">
      <alignment horizontal="left" vertical="center"/>
    </xf>
    <xf numFmtId="0" fontId="17" fillId="54" borderId="0" xfId="0" applyFont="1" applyFill="1"/>
    <xf numFmtId="0" fontId="3" fillId="0" borderId="0" xfId="0" applyFont="1" applyAlignment="1">
      <alignment horizontal="left" vertical="center"/>
    </xf>
    <xf numFmtId="0" fontId="3" fillId="0" borderId="0" xfId="0" applyFont="1" applyAlignment="1">
      <alignment horizontal="left" wrapText="1"/>
    </xf>
    <xf numFmtId="0" fontId="3" fillId="14" borderId="1" xfId="0" applyFont="1" applyFill="1" applyBorder="1" applyAlignment="1">
      <alignment horizontal="left" vertical="center" wrapText="1"/>
    </xf>
    <xf numFmtId="0" fontId="1" fillId="0" borderId="1" xfId="0" applyFont="1" applyBorder="1" applyAlignment="1">
      <alignment horizontal="center" vertical="center" wrapText="1"/>
    </xf>
    <xf numFmtId="0" fontId="1" fillId="0" borderId="0" xfId="0" applyFont="1" applyAlignment="1">
      <alignment horizontal="left" vertical="center" wrapText="1"/>
    </xf>
    <xf numFmtId="0" fontId="1" fillId="9" borderId="25" xfId="49" applyFill="1" applyBorder="1" applyAlignment="1">
      <alignment horizontal="left" vertical="center" wrapText="1"/>
    </xf>
    <xf numFmtId="0" fontId="3" fillId="0" borderId="0" xfId="0" applyFont="1" applyAlignment="1">
      <alignment horizontal="left" vertical="center" wrapText="1"/>
    </xf>
    <xf numFmtId="166" fontId="3" fillId="15" borderId="22" xfId="0" applyNumberFormat="1" applyFont="1" applyFill="1" applyBorder="1" applyAlignment="1">
      <alignment horizontal="center" vertical="center" wrapText="1"/>
    </xf>
    <xf numFmtId="0" fontId="1" fillId="0" borderId="1" xfId="0" applyFont="1" applyBorder="1" applyAlignment="1">
      <alignment horizontal="left" vertical="center" wrapText="1"/>
    </xf>
    <xf numFmtId="0" fontId="1" fillId="0" borderId="25" xfId="0" applyFont="1" applyBorder="1" applyAlignment="1">
      <alignment horizontal="center" vertical="center" wrapText="1"/>
    </xf>
    <xf numFmtId="0" fontId="1" fillId="9" borderId="1" xfId="0" applyFont="1" applyFill="1" applyBorder="1" applyAlignment="1">
      <alignment horizontal="left" vertical="center" wrapText="1"/>
    </xf>
    <xf numFmtId="0" fontId="7" fillId="0" borderId="8" xfId="0" applyFont="1" applyBorder="1" applyAlignment="1">
      <alignment horizontal="right"/>
    </xf>
    <xf numFmtId="0" fontId="7" fillId="0" borderId="9" xfId="0" applyFont="1" applyBorder="1" applyAlignment="1">
      <alignment horizontal="right"/>
    </xf>
    <xf numFmtId="0" fontId="3" fillId="0" borderId="26" xfId="0" applyFont="1" applyBorder="1" applyAlignment="1">
      <alignment horizontal="right"/>
    </xf>
    <xf numFmtId="0" fontId="3" fillId="0" borderId="2" xfId="0" applyFont="1" applyBorder="1" applyAlignment="1">
      <alignment horizontal="right"/>
    </xf>
    <xf numFmtId="0" fontId="12" fillId="0" borderId="0" xfId="0" applyFont="1" applyAlignment="1">
      <alignment vertical="top"/>
    </xf>
    <xf numFmtId="0" fontId="3" fillId="0" borderId="10" xfId="0" applyFont="1" applyBorder="1" applyAlignment="1">
      <alignment horizontal="right"/>
    </xf>
    <xf numFmtId="0" fontId="0" fillId="0" borderId="2" xfId="0" applyBorder="1" applyAlignment="1">
      <alignment horizontal="center"/>
    </xf>
    <xf numFmtId="0" fontId="27" fillId="55" borderId="1" xfId="0" applyFont="1" applyFill="1" applyBorder="1" applyAlignment="1">
      <alignment horizontal="center" vertical="center"/>
    </xf>
    <xf numFmtId="0" fontId="1" fillId="0" borderId="1" xfId="51" applyBorder="1" applyAlignment="1">
      <alignment horizontal="center" vertical="center"/>
    </xf>
    <xf numFmtId="0" fontId="0" fillId="0" borderId="1" xfId="0" applyBorder="1" applyAlignment="1">
      <alignment horizontal="center" vertical="center"/>
    </xf>
    <xf numFmtId="0" fontId="0" fillId="0" borderId="16" xfId="0" applyBorder="1" applyAlignment="1">
      <alignment horizontal="center" vertical="center"/>
    </xf>
    <xf numFmtId="0" fontId="3" fillId="0" borderId="0" xfId="0" applyFont="1" applyAlignment="1">
      <alignment vertical="center"/>
    </xf>
    <xf numFmtId="0" fontId="7" fillId="0" borderId="0" xfId="0" applyFont="1" applyAlignment="1">
      <alignment vertical="center"/>
    </xf>
    <xf numFmtId="0" fontId="7" fillId="0" borderId="1" xfId="0" applyFont="1" applyBorder="1" applyAlignment="1">
      <alignment horizontal="center" vertical="center" wrapText="1"/>
    </xf>
    <xf numFmtId="166" fontId="7" fillId="0" borderId="1" xfId="0" applyNumberFormat="1" applyFont="1" applyBorder="1" applyAlignment="1">
      <alignment horizontal="center" vertical="center" wrapText="1"/>
    </xf>
    <xf numFmtId="0" fontId="3" fillId="14" borderId="1" xfId="0" applyFont="1" applyFill="1" applyBorder="1" applyAlignment="1">
      <alignment horizontal="center" vertical="center" wrapText="1"/>
    </xf>
    <xf numFmtId="0" fontId="7" fillId="0" borderId="0" xfId="0" applyFont="1" applyAlignment="1">
      <alignment horizontal="center" vertical="center" wrapText="1"/>
    </xf>
    <xf numFmtId="166" fontId="7" fillId="0" borderId="0" xfId="0" applyNumberFormat="1" applyFont="1" applyAlignment="1">
      <alignment horizontal="center" vertical="center" wrapText="1"/>
    </xf>
    <xf numFmtId="0" fontId="3" fillId="0" borderId="0" xfId="0" applyFont="1" applyAlignment="1">
      <alignment horizontal="center" vertical="center" wrapText="1"/>
    </xf>
    <xf numFmtId="0" fontId="17" fillId="0" borderId="0" xfId="0" applyFont="1" applyAlignment="1">
      <alignment horizontal="center" vertical="center"/>
    </xf>
    <xf numFmtId="0" fontId="0" fillId="0" borderId="1" xfId="0" applyBorder="1" applyAlignment="1">
      <alignment horizontal="center" vertical="center" wrapText="1"/>
    </xf>
    <xf numFmtId="166" fontId="0" fillId="0" borderId="1" xfId="0" applyNumberFormat="1" applyBorder="1" applyAlignment="1">
      <alignment horizontal="center" vertical="center" wrapText="1"/>
    </xf>
    <xf numFmtId="166" fontId="0" fillId="0" borderId="1" xfId="0" applyNumberFormat="1" applyBorder="1" applyAlignment="1">
      <alignment horizontal="center" vertical="center"/>
    </xf>
    <xf numFmtId="0" fontId="0" fillId="0" borderId="0" xfId="0" applyAlignment="1">
      <alignment horizontal="center" vertical="center"/>
    </xf>
    <xf numFmtId="166" fontId="3" fillId="15" borderId="1" xfId="0" applyNumberFormat="1" applyFont="1" applyFill="1" applyBorder="1" applyAlignment="1">
      <alignment horizontal="center" vertical="center" wrapText="1"/>
    </xf>
    <xf numFmtId="166" fontId="1" fillId="0" borderId="0" xfId="0" applyNumberFormat="1" applyFont="1" applyAlignment="1">
      <alignment horizontal="center" vertical="center" wrapText="1"/>
    </xf>
    <xf numFmtId="0" fontId="1" fillId="0" borderId="0" xfId="0" applyFont="1" applyAlignment="1">
      <alignment horizontal="center" vertical="center" wrapText="1"/>
    </xf>
    <xf numFmtId="166" fontId="1" fillId="0" borderId="1" xfId="0" applyNumberFormat="1" applyFont="1" applyBorder="1" applyAlignment="1">
      <alignment horizontal="center" vertical="center" wrapText="1"/>
    </xf>
    <xf numFmtId="0" fontId="1" fillId="9" borderId="1" xfId="0" applyFont="1" applyFill="1" applyBorder="1" applyAlignment="1">
      <alignment horizontal="center" vertical="center" wrapText="1"/>
    </xf>
    <xf numFmtId="166" fontId="1" fillId="9" borderId="1" xfId="0" applyNumberFormat="1" applyFont="1" applyFill="1" applyBorder="1" applyAlignment="1">
      <alignment horizontal="center" vertical="center" wrapText="1"/>
    </xf>
    <xf numFmtId="0" fontId="1" fillId="9" borderId="0" xfId="0" applyFont="1" applyFill="1" applyAlignment="1">
      <alignment horizontal="center" vertical="center" wrapText="1"/>
    </xf>
    <xf numFmtId="166" fontId="1" fillId="9" borderId="1" xfId="49" applyNumberFormat="1" applyFill="1" applyBorder="1" applyAlignment="1">
      <alignment horizontal="center" vertical="center" wrapText="1"/>
    </xf>
    <xf numFmtId="0" fontId="41" fillId="9" borderId="1" xfId="47" applyFont="1" applyFill="1" applyBorder="1" applyAlignment="1">
      <alignment horizontal="center" vertical="center" wrapText="1"/>
    </xf>
    <xf numFmtId="0" fontId="41" fillId="9" borderId="1" xfId="47" applyFont="1" applyFill="1" applyBorder="1" applyAlignment="1">
      <alignment vertical="center"/>
    </xf>
    <xf numFmtId="0" fontId="1" fillId="0" borderId="10" xfId="0" applyFont="1" applyBorder="1" applyAlignment="1">
      <alignment horizontal="center" vertical="center" wrapText="1"/>
    </xf>
    <xf numFmtId="0" fontId="1" fillId="0" borderId="2" xfId="0" applyFont="1" applyBorder="1" applyAlignment="1">
      <alignment horizontal="center" vertical="center" wrapText="1"/>
    </xf>
    <xf numFmtId="49" fontId="1" fillId="0" borderId="0" xfId="0" applyNumberFormat="1" applyFont="1"/>
    <xf numFmtId="0" fontId="17" fillId="0" borderId="0" xfId="0" applyFont="1" applyAlignment="1">
      <alignment vertical="center"/>
    </xf>
    <xf numFmtId="0" fontId="25" fillId="0" borderId="0" xfId="0" applyFont="1" applyAlignment="1">
      <alignment horizontal="center" vertical="center"/>
    </xf>
    <xf numFmtId="0" fontId="17" fillId="0" borderId="0" xfId="0" applyFont="1" applyAlignment="1">
      <alignment horizontal="center" vertical="center" wrapText="1"/>
    </xf>
    <xf numFmtId="0" fontId="3" fillId="0" borderId="0" xfId="0" applyFont="1" applyAlignment="1">
      <alignment horizontal="center" wrapText="1"/>
    </xf>
    <xf numFmtId="0" fontId="0" fillId="0" borderId="0" xfId="0" applyAlignment="1" applyProtection="1">
      <alignment horizontal="center"/>
      <protection locked="0"/>
    </xf>
    <xf numFmtId="0" fontId="1" fillId="0" borderId="0" xfId="0" applyFont="1" applyAlignment="1">
      <alignment horizontal="center" wrapText="1"/>
    </xf>
    <xf numFmtId="0" fontId="1" fillId="0" borderId="1" xfId="49" applyBorder="1" applyAlignment="1">
      <alignment horizontal="left" vertical="center" wrapText="1"/>
    </xf>
    <xf numFmtId="0" fontId="1" fillId="0" borderId="1" xfId="0" applyFont="1" applyBorder="1" applyAlignment="1">
      <alignment vertical="center" wrapText="1"/>
    </xf>
    <xf numFmtId="0" fontId="1" fillId="0" borderId="25" xfId="49" applyBorder="1" applyAlignment="1">
      <alignment horizontal="left" vertical="center" wrapText="1"/>
    </xf>
    <xf numFmtId="0" fontId="20" fillId="0" borderId="25" xfId="47" applyFont="1" applyBorder="1" applyAlignment="1">
      <alignment vertical="center" wrapText="1"/>
    </xf>
    <xf numFmtId="0" fontId="1" fillId="0" borderId="22" xfId="0" applyFont="1" applyBorder="1" applyAlignment="1">
      <alignment horizontal="left" vertical="center" wrapText="1"/>
    </xf>
    <xf numFmtId="0" fontId="1" fillId="0" borderId="22" xfId="49" applyBorder="1" applyAlignment="1">
      <alignment horizontal="left" vertical="center" wrapText="1"/>
    </xf>
    <xf numFmtId="0" fontId="17" fillId="9" borderId="0" xfId="0" applyFont="1" applyFill="1" applyAlignment="1">
      <alignment horizontal="right" vertical="center" wrapText="1"/>
    </xf>
    <xf numFmtId="0" fontId="1" fillId="54" borderId="1" xfId="0" applyFont="1" applyFill="1" applyBorder="1" applyAlignment="1">
      <alignment horizontal="center" vertical="center" wrapText="1"/>
    </xf>
    <xf numFmtId="166" fontId="1" fillId="54" borderId="1" xfId="0" applyNumberFormat="1" applyFont="1" applyFill="1" applyBorder="1" applyAlignment="1">
      <alignment horizontal="center" vertical="center" wrapText="1"/>
    </xf>
    <xf numFmtId="0" fontId="1" fillId="54" borderId="1" xfId="0" applyFont="1" applyFill="1" applyBorder="1" applyAlignment="1">
      <alignment horizontal="left" vertical="center" wrapText="1"/>
    </xf>
    <xf numFmtId="49" fontId="0" fillId="0" borderId="0" xfId="0" applyNumberFormat="1" applyAlignment="1" applyProtection="1">
      <alignment vertical="top"/>
      <protection locked="0"/>
    </xf>
    <xf numFmtId="0" fontId="1" fillId="10" borderId="1" xfId="0" applyFont="1" applyFill="1" applyBorder="1" applyAlignment="1" applyProtection="1">
      <alignment horizontal="center"/>
      <protection locked="0"/>
    </xf>
    <xf numFmtId="0" fontId="1" fillId="0" borderId="1" xfId="0" applyFont="1" applyBorder="1" applyAlignment="1">
      <alignment horizontal="center" vertical="center"/>
    </xf>
    <xf numFmtId="0" fontId="24" fillId="0" borderId="1" xfId="51" applyFont="1" applyBorder="1" applyAlignment="1">
      <alignment horizontal="left" vertical="center"/>
    </xf>
    <xf numFmtId="0" fontId="0" fillId="0" borderId="1" xfId="0" applyBorder="1" applyAlignment="1">
      <alignment horizontal="left" vertical="center"/>
    </xf>
    <xf numFmtId="0" fontId="0" fillId="0" borderId="0" xfId="0" applyAlignment="1">
      <alignment horizontal="left"/>
    </xf>
    <xf numFmtId="0" fontId="1" fillId="9" borderId="1" xfId="49" applyFont="1" applyFill="1" applyBorder="1" applyAlignment="1">
      <alignment horizontal="left" vertical="center" wrapText="1"/>
    </xf>
    <xf numFmtId="0" fontId="1" fillId="54" borderId="1" xfId="0" quotePrefix="1" applyFont="1" applyFill="1" applyBorder="1" applyAlignment="1">
      <alignment horizontal="left" vertical="center" wrapText="1"/>
    </xf>
    <xf numFmtId="0" fontId="1" fillId="9" borderId="27" xfId="49" quotePrefix="1" applyFont="1" applyFill="1" applyBorder="1" applyAlignment="1">
      <alignment horizontal="left" vertical="center" wrapText="1"/>
    </xf>
    <xf numFmtId="0" fontId="1" fillId="10" borderId="23" xfId="0" applyFont="1" applyFill="1" applyBorder="1" applyAlignment="1">
      <alignment vertical="center"/>
    </xf>
    <xf numFmtId="0" fontId="7" fillId="10" borderId="23" xfId="0" applyFont="1" applyFill="1" applyBorder="1" applyAlignment="1">
      <alignment vertical="center"/>
    </xf>
    <xf numFmtId="0" fontId="7" fillId="10" borderId="30" xfId="0" applyFont="1" applyFill="1" applyBorder="1" applyAlignment="1">
      <alignment horizontal="left" vertical="center"/>
    </xf>
    <xf numFmtId="0" fontId="7" fillId="10" borderId="31" xfId="0" applyFont="1" applyFill="1" applyBorder="1" applyAlignment="1">
      <alignment horizontal="left" vertical="center"/>
    </xf>
    <xf numFmtId="0" fontId="7" fillId="10" borderId="32" xfId="0" applyFont="1" applyFill="1" applyBorder="1" applyAlignment="1">
      <alignment horizontal="left" vertical="center"/>
    </xf>
    <xf numFmtId="0" fontId="3" fillId="0" borderId="28" xfId="0" applyFont="1" applyBorder="1" applyAlignment="1">
      <alignment horizontal="center" vertical="center"/>
    </xf>
    <xf numFmtId="0" fontId="3" fillId="0" borderId="29" xfId="0" applyFont="1" applyBorder="1" applyAlignment="1">
      <alignment horizontal="center" vertical="center"/>
    </xf>
    <xf numFmtId="0" fontId="3" fillId="0" borderId="13" xfId="0" applyFont="1" applyBorder="1" applyAlignment="1">
      <alignment horizontal="center" vertical="center"/>
    </xf>
    <xf numFmtId="0" fontId="17" fillId="0" borderId="3" xfId="0" applyFont="1" applyBorder="1" applyAlignment="1">
      <alignment horizontal="center" vertical="center"/>
    </xf>
    <xf numFmtId="0" fontId="17" fillId="0" borderId="4" xfId="0" applyFont="1" applyBorder="1" applyAlignment="1">
      <alignment horizontal="center" vertical="center"/>
    </xf>
    <xf numFmtId="0" fontId="17" fillId="0" borderId="5" xfId="0" applyFont="1" applyBorder="1" applyAlignment="1">
      <alignment horizontal="center" vertical="center"/>
    </xf>
    <xf numFmtId="0" fontId="17" fillId="0" borderId="11" xfId="0" applyFont="1" applyBorder="1" applyAlignment="1">
      <alignment horizontal="center" vertical="center"/>
    </xf>
    <xf numFmtId="0" fontId="17" fillId="0" borderId="8" xfId="0" applyFont="1" applyBorder="1" applyAlignment="1">
      <alignment horizontal="center" vertical="center"/>
    </xf>
    <xf numFmtId="0" fontId="17" fillId="0" borderId="9" xfId="0" applyFont="1" applyBorder="1" applyAlignment="1">
      <alignment horizontal="center" vertical="center"/>
    </xf>
    <xf numFmtId="0" fontId="1" fillId="0" borderId="0" xfId="0" applyFont="1" applyAlignment="1">
      <alignment horizontal="left" vertical="center" wrapText="1"/>
    </xf>
    <xf numFmtId="0" fontId="7" fillId="0" borderId="0" xfId="0" applyFont="1" applyAlignment="1">
      <alignment horizontal="left" vertical="center" wrapText="1"/>
    </xf>
    <xf numFmtId="0" fontId="7" fillId="10" borderId="30" xfId="0" applyFont="1" applyFill="1" applyBorder="1" applyAlignment="1">
      <alignment vertical="center" wrapText="1"/>
    </xf>
    <xf numFmtId="0" fontId="7" fillId="10" borderId="31" xfId="0" applyFont="1" applyFill="1" applyBorder="1" applyAlignment="1">
      <alignment vertical="center" wrapText="1"/>
    </xf>
    <xf numFmtId="0" fontId="7" fillId="10" borderId="32" xfId="0" applyFont="1" applyFill="1" applyBorder="1" applyAlignment="1">
      <alignment vertical="center" wrapText="1"/>
    </xf>
    <xf numFmtId="0" fontId="1" fillId="10" borderId="23" xfId="0" applyFont="1" applyFill="1" applyBorder="1" applyAlignment="1">
      <alignment horizontal="left" vertical="center"/>
    </xf>
    <xf numFmtId="0" fontId="7" fillId="10" borderId="23" xfId="0" applyFont="1" applyFill="1" applyBorder="1" applyAlignment="1">
      <alignment horizontal="left" vertical="center"/>
    </xf>
    <xf numFmtId="0" fontId="1" fillId="10" borderId="30" xfId="0" applyFont="1" applyFill="1" applyBorder="1" applyAlignment="1">
      <alignment horizontal="left" vertical="center" wrapText="1"/>
    </xf>
    <xf numFmtId="0" fontId="7" fillId="10" borderId="31" xfId="0" applyFont="1" applyFill="1" applyBorder="1" applyAlignment="1">
      <alignment horizontal="left" vertical="center" wrapText="1"/>
    </xf>
    <xf numFmtId="0" fontId="7" fillId="10" borderId="32" xfId="0" applyFont="1" applyFill="1" applyBorder="1" applyAlignment="1">
      <alignment horizontal="left" vertical="center" wrapText="1"/>
    </xf>
    <xf numFmtId="0" fontId="1" fillId="54" borderId="0" xfId="0" applyFont="1" applyFill="1" applyAlignment="1">
      <alignment horizontal="left" vertical="center" wrapText="1"/>
    </xf>
    <xf numFmtId="0" fontId="3" fillId="0" borderId="0" xfId="0" applyFont="1" applyAlignment="1">
      <alignment horizontal="center" vertical="center"/>
    </xf>
    <xf numFmtId="0" fontId="42" fillId="55" borderId="10" xfId="0" applyFont="1" applyFill="1" applyBorder="1" applyAlignment="1">
      <alignment horizontal="center" vertical="center"/>
    </xf>
    <xf numFmtId="0" fontId="42" fillId="55" borderId="25" xfId="0" applyFont="1" applyFill="1" applyBorder="1" applyAlignment="1">
      <alignment horizontal="center" vertic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11"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17" fillId="0" borderId="6" xfId="0" applyFont="1" applyBorder="1" applyAlignment="1">
      <alignment horizontal="center" vertical="center" wrapText="1"/>
    </xf>
    <xf numFmtId="0" fontId="17" fillId="0" borderId="0" xfId="0" applyFont="1" applyAlignment="1">
      <alignment horizontal="center" vertical="center" wrapText="1"/>
    </xf>
    <xf numFmtId="0" fontId="17" fillId="0" borderId="7" xfId="0" applyFont="1" applyBorder="1" applyAlignment="1">
      <alignment horizontal="center" vertical="center" wrapText="1"/>
    </xf>
    <xf numFmtId="0" fontId="17" fillId="0" borderId="11"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9" xfId="0" applyFont="1" applyBorder="1" applyAlignment="1">
      <alignment horizontal="center" vertical="center" wrapText="1"/>
    </xf>
    <xf numFmtId="0" fontId="3" fillId="0" borderId="10" xfId="0" applyFont="1" applyBorder="1" applyAlignment="1">
      <alignment horizontal="right"/>
    </xf>
    <xf numFmtId="0" fontId="3" fillId="0" borderId="25" xfId="0" applyFont="1" applyBorder="1" applyAlignment="1">
      <alignment horizontal="right"/>
    </xf>
    <xf numFmtId="0" fontId="3" fillId="0" borderId="26" xfId="0" applyFont="1" applyBorder="1" applyAlignment="1">
      <alignment horizontal="right"/>
    </xf>
    <xf numFmtId="0" fontId="3" fillId="0" borderId="2" xfId="0" applyFont="1" applyBorder="1" applyAlignment="1">
      <alignment horizontal="right"/>
    </xf>
    <xf numFmtId="0" fontId="1" fillId="10" borderId="10" xfId="0" applyFont="1" applyFill="1" applyBorder="1" applyAlignment="1">
      <alignment horizontal="center"/>
    </xf>
    <xf numFmtId="0" fontId="0" fillId="10" borderId="2" xfId="0" applyFill="1" applyBorder="1" applyAlignment="1">
      <alignment horizontal="center"/>
    </xf>
    <xf numFmtId="0" fontId="0" fillId="10" borderId="25" xfId="0" applyFill="1" applyBorder="1" applyAlignment="1">
      <alignment horizontal="center"/>
    </xf>
    <xf numFmtId="0" fontId="10" fillId="0" borderId="7" xfId="0" applyFont="1" applyBorder="1" applyAlignment="1">
      <alignment horizontal="center" vertical="center" textRotation="90"/>
    </xf>
    <xf numFmtId="0" fontId="3" fillId="0" borderId="33" xfId="0" applyFont="1" applyBorder="1" applyAlignment="1">
      <alignment horizontal="right"/>
    </xf>
    <xf numFmtId="0" fontId="3" fillId="0" borderId="34" xfId="0" applyFont="1" applyBorder="1" applyAlignment="1">
      <alignment horizontal="right"/>
    </xf>
    <xf numFmtId="0" fontId="1" fillId="10" borderId="34" xfId="0" applyFont="1" applyFill="1" applyBorder="1" applyAlignment="1">
      <alignment horizontal="left"/>
    </xf>
    <xf numFmtId="0" fontId="0" fillId="10" borderId="2" xfId="0" applyFill="1" applyBorder="1" applyAlignment="1">
      <alignment horizontal="left"/>
    </xf>
    <xf numFmtId="0" fontId="0" fillId="10" borderId="35" xfId="0" applyFill="1" applyBorder="1" applyAlignment="1">
      <alignment horizontal="left"/>
    </xf>
    <xf numFmtId="167" fontId="1" fillId="10" borderId="26" xfId="0" applyNumberFormat="1" applyFont="1" applyFill="1" applyBorder="1" applyAlignment="1">
      <alignment horizontal="center"/>
    </xf>
    <xf numFmtId="167" fontId="0" fillId="10" borderId="35" xfId="0" applyNumberFormat="1" applyFill="1" applyBorder="1" applyAlignment="1">
      <alignment horizontal="center"/>
    </xf>
    <xf numFmtId="0" fontId="3" fillId="9" borderId="2" xfId="0" applyFont="1" applyFill="1" applyBorder="1" applyAlignment="1">
      <alignment horizontal="center" wrapText="1"/>
    </xf>
    <xf numFmtId="0" fontId="3" fillId="9" borderId="35" xfId="0" applyFont="1" applyFill="1" applyBorder="1" applyAlignment="1">
      <alignment horizontal="center" wrapText="1"/>
    </xf>
    <xf numFmtId="0" fontId="0" fillId="10" borderId="10" xfId="0" applyFill="1" applyBorder="1" applyAlignment="1">
      <alignment horizontal="center"/>
    </xf>
    <xf numFmtId="0" fontId="13" fillId="0" borderId="36" xfId="0" applyFont="1" applyBorder="1" applyAlignment="1">
      <alignment horizontal="center" vertical="top"/>
    </xf>
    <xf numFmtId="0" fontId="13" fillId="0" borderId="37" xfId="0" applyFont="1" applyBorder="1" applyAlignment="1">
      <alignment horizontal="center" vertical="top"/>
    </xf>
    <xf numFmtId="0" fontId="13" fillId="0" borderId="38" xfId="0" applyFont="1" applyBorder="1" applyAlignment="1">
      <alignment horizontal="center" vertical="top"/>
    </xf>
    <xf numFmtId="0" fontId="0" fillId="10" borderId="35" xfId="0" applyFill="1" applyBorder="1" applyAlignment="1">
      <alignment horizontal="center"/>
    </xf>
    <xf numFmtId="0" fontId="0" fillId="10" borderId="39" xfId="0" applyFill="1" applyBorder="1" applyAlignment="1">
      <alignment horizontal="center"/>
    </xf>
    <xf numFmtId="49" fontId="1" fillId="0" borderId="0" xfId="0" applyNumberFormat="1" applyFont="1" applyAlignment="1" applyProtection="1">
      <alignment horizontal="left" vertical="top" wrapText="1"/>
      <protection locked="0"/>
    </xf>
    <xf numFmtId="0" fontId="0" fillId="0" borderId="10" xfId="0" applyBorder="1" applyAlignment="1" applyProtection="1">
      <alignment horizontal="left" vertical="center"/>
      <protection locked="0"/>
    </xf>
    <xf numFmtId="0" fontId="0" fillId="0" borderId="2" xfId="0" applyBorder="1" applyAlignment="1" applyProtection="1">
      <alignment horizontal="left" vertical="center"/>
      <protection locked="0"/>
    </xf>
    <xf numFmtId="0" fontId="0" fillId="0" borderId="25" xfId="0" applyBorder="1" applyAlignment="1" applyProtection="1">
      <alignment horizontal="left" vertical="center"/>
      <protection locked="0"/>
    </xf>
    <xf numFmtId="0" fontId="0" fillId="0" borderId="3" xfId="0" applyBorder="1" applyAlignment="1" applyProtection="1">
      <alignment horizontal="center"/>
      <protection locked="0"/>
    </xf>
    <xf numFmtId="0" fontId="0" fillId="0" borderId="4" xfId="0" applyBorder="1" applyAlignment="1" applyProtection="1">
      <alignment horizontal="center"/>
      <protection locked="0"/>
    </xf>
    <xf numFmtId="0" fontId="0" fillId="0" borderId="5" xfId="0" applyBorder="1" applyAlignment="1" applyProtection="1">
      <alignment horizontal="center"/>
      <protection locked="0"/>
    </xf>
    <xf numFmtId="0" fontId="0" fillId="0" borderId="11" xfId="0" applyBorder="1" applyAlignment="1" applyProtection="1">
      <alignment horizontal="center"/>
      <protection locked="0"/>
    </xf>
    <xf numFmtId="0" fontId="0" fillId="0" borderId="8" xfId="0" applyBorder="1" applyAlignment="1" applyProtection="1">
      <alignment horizontal="center"/>
      <protection locked="0"/>
    </xf>
    <xf numFmtId="0" fontId="0" fillId="0" borderId="9" xfId="0" applyBorder="1" applyAlignment="1" applyProtection="1">
      <alignment horizontal="center"/>
      <protection locked="0"/>
    </xf>
    <xf numFmtId="0" fontId="3" fillId="0" borderId="10" xfId="0" applyFont="1" applyBorder="1" applyAlignment="1" applyProtection="1">
      <alignment horizontal="left"/>
      <protection locked="0"/>
    </xf>
    <xf numFmtId="0" fontId="3" fillId="0" borderId="25" xfId="0" applyFont="1" applyBorder="1" applyAlignment="1" applyProtection="1">
      <alignment horizontal="left"/>
      <protection locked="0"/>
    </xf>
    <xf numFmtId="3" fontId="0" fillId="0" borderId="10" xfId="0" quotePrefix="1" applyNumberFormat="1" applyBorder="1" applyAlignment="1" applyProtection="1">
      <alignment horizontal="left"/>
      <protection locked="0"/>
    </xf>
    <xf numFmtId="3" fontId="0" fillId="0" borderId="25" xfId="0" quotePrefix="1" applyNumberFormat="1" applyBorder="1" applyAlignment="1" applyProtection="1">
      <alignment horizontal="left"/>
      <protection locked="0"/>
    </xf>
    <xf numFmtId="0" fontId="1" fillId="0" borderId="10" xfId="0" applyFont="1" applyBorder="1" applyAlignment="1" applyProtection="1">
      <alignment horizontal="left" vertical="center" wrapText="1"/>
      <protection locked="0"/>
    </xf>
    <xf numFmtId="0" fontId="1" fillId="0" borderId="2" xfId="0" applyFont="1" applyBorder="1" applyAlignment="1" applyProtection="1">
      <alignment horizontal="left" vertical="center" wrapText="1"/>
      <protection locked="0"/>
    </xf>
    <xf numFmtId="0" fontId="1" fillId="0" borderId="25" xfId="0" applyFont="1" applyBorder="1" applyAlignment="1" applyProtection="1">
      <alignment horizontal="left" vertical="center" wrapText="1"/>
      <protection locked="0"/>
    </xf>
    <xf numFmtId="49" fontId="0" fillId="0" borderId="0" xfId="0" applyNumberFormat="1" applyAlignment="1" applyProtection="1">
      <alignment horizontal="left" vertical="top"/>
      <protection locked="0"/>
    </xf>
    <xf numFmtId="0" fontId="1" fillId="0" borderId="0" xfId="0" applyFont="1" applyAlignment="1" applyProtection="1">
      <alignment horizontal="left" vertical="top" wrapText="1"/>
      <protection locked="0"/>
    </xf>
    <xf numFmtId="0" fontId="43" fillId="56" borderId="37" xfId="0" applyFont="1" applyFill="1" applyBorder="1" applyAlignment="1">
      <alignment horizontal="center" vertical="center" wrapText="1"/>
    </xf>
    <xf numFmtId="0" fontId="3" fillId="0" borderId="0" xfId="0" applyFont="1" applyAlignment="1">
      <alignment horizont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17" fillId="0" borderId="14" xfId="0" applyFont="1" applyBorder="1" applyAlignment="1">
      <alignment horizontal="center" vertical="center"/>
    </xf>
    <xf numFmtId="0" fontId="17" fillId="0" borderId="12" xfId="0" applyFont="1" applyBorder="1" applyAlignment="1">
      <alignment horizontal="center" vertical="center"/>
    </xf>
    <xf numFmtId="0" fontId="1" fillId="0" borderId="1" xfId="0" applyFont="1" applyBorder="1" applyAlignment="1">
      <alignment horizontal="center" vertical="center" wrapText="1"/>
    </xf>
    <xf numFmtId="0" fontId="3" fillId="15" borderId="1" xfId="0" applyFont="1" applyFill="1" applyBorder="1" applyAlignment="1">
      <alignment horizontal="center" vertical="center" wrapText="1"/>
    </xf>
    <xf numFmtId="0" fontId="3" fillId="14" borderId="34" xfId="0" applyFont="1" applyFill="1" applyBorder="1" applyAlignment="1">
      <alignment horizontal="center" vertical="center" wrapText="1"/>
    </xf>
    <xf numFmtId="0" fontId="3" fillId="14" borderId="40" xfId="0" applyFont="1" applyFill="1" applyBorder="1" applyAlignment="1">
      <alignment horizontal="center" vertical="center" wrapText="1"/>
    </xf>
    <xf numFmtId="0" fontId="3" fillId="14" borderId="41" xfId="0" applyFont="1" applyFill="1" applyBorder="1" applyAlignment="1">
      <alignment horizontal="center" vertical="center" wrapText="1"/>
    </xf>
    <xf numFmtId="0" fontId="3" fillId="14" borderId="39" xfId="0" applyFont="1" applyFill="1" applyBorder="1" applyAlignment="1">
      <alignment horizontal="center" vertical="center" wrapText="1"/>
    </xf>
    <xf numFmtId="0" fontId="3" fillId="14" borderId="37" xfId="0" applyFont="1" applyFill="1" applyBorder="1" applyAlignment="1">
      <alignment horizontal="center" vertical="center" wrapText="1"/>
    </xf>
    <xf numFmtId="0" fontId="3" fillId="14" borderId="24" xfId="0" applyFont="1" applyFill="1" applyBorder="1" applyAlignment="1">
      <alignment horizontal="center" vertical="center" wrapText="1"/>
    </xf>
    <xf numFmtId="0" fontId="1" fillId="0" borderId="10" xfId="0" applyFont="1" applyBorder="1" applyAlignment="1">
      <alignment horizontal="center" vertical="center" wrapText="1"/>
    </xf>
    <xf numFmtId="0" fontId="1" fillId="0" borderId="2" xfId="0" applyFont="1" applyBorder="1" applyAlignment="1">
      <alignment horizontal="center" vertical="center" wrapText="1"/>
    </xf>
    <xf numFmtId="0" fontId="1" fillId="0" borderId="25" xfId="0" applyFont="1" applyBorder="1" applyAlignment="1">
      <alignment horizontal="center" vertical="center" wrapText="1"/>
    </xf>
    <xf numFmtId="166" fontId="3" fillId="15" borderId="1" xfId="0" applyNumberFormat="1" applyFont="1" applyFill="1" applyBorder="1" applyAlignment="1">
      <alignment horizontal="center" vertical="center" wrapText="1"/>
    </xf>
    <xf numFmtId="0" fontId="1" fillId="0" borderId="22" xfId="0" applyFont="1" applyBorder="1" applyAlignment="1">
      <alignment horizontal="center" vertical="center" wrapText="1"/>
    </xf>
    <xf numFmtId="0" fontId="1" fillId="0" borderId="42" xfId="0" applyFont="1" applyBorder="1" applyAlignment="1">
      <alignment horizontal="center" vertical="center" wrapText="1"/>
    </xf>
    <xf numFmtId="0" fontId="1" fillId="0" borderId="27" xfId="0" applyFont="1" applyBorder="1" applyAlignment="1">
      <alignment horizontal="center" vertical="center" wrapText="1"/>
    </xf>
    <xf numFmtId="0" fontId="1" fillId="54" borderId="1" xfId="0" applyFont="1" applyFill="1" applyBorder="1" applyAlignment="1">
      <alignment horizontal="center" vertical="center" wrapText="1"/>
    </xf>
    <xf numFmtId="0" fontId="1" fillId="0" borderId="0" xfId="0" applyFont="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7" fillId="0" borderId="3" xfId="0" applyFont="1" applyBorder="1" applyAlignment="1">
      <alignment horizontal="center" vertical="center" wrapText="1"/>
    </xf>
    <xf numFmtId="0" fontId="17" fillId="0" borderId="4" xfId="0" applyFont="1" applyBorder="1" applyAlignment="1">
      <alignment horizontal="center" vertical="center" wrapText="1"/>
    </xf>
    <xf numFmtId="0" fontId="17" fillId="0" borderId="5" xfId="0" applyFont="1" applyBorder="1" applyAlignment="1">
      <alignment horizontal="center" vertical="center" wrapText="1"/>
    </xf>
    <xf numFmtId="0" fontId="3" fillId="15" borderId="22" xfId="0" applyFont="1" applyFill="1" applyBorder="1" applyAlignment="1">
      <alignment horizontal="center" vertical="center" wrapText="1"/>
    </xf>
    <xf numFmtId="0" fontId="1" fillId="0" borderId="40" xfId="0" applyFont="1" applyBorder="1" applyAlignment="1">
      <alignment horizontal="left" vertical="center" wrapText="1"/>
    </xf>
    <xf numFmtId="0" fontId="1" fillId="54" borderId="1" xfId="0" applyFont="1" applyFill="1" applyBorder="1" applyAlignment="1">
      <alignment horizontal="left" vertical="center" wrapText="1"/>
    </xf>
    <xf numFmtId="166" fontId="1" fillId="54" borderId="1" xfId="0" applyNumberFormat="1" applyFont="1" applyFill="1" applyBorder="1" applyAlignment="1">
      <alignment horizontal="center" vertical="center" wrapText="1"/>
    </xf>
    <xf numFmtId="0" fontId="1" fillId="9" borderId="22" xfId="0" applyFont="1" applyFill="1" applyBorder="1" applyAlignment="1">
      <alignment horizontal="center" vertical="center" wrapText="1"/>
    </xf>
    <xf numFmtId="0" fontId="1" fillId="9" borderId="42" xfId="0" applyFont="1" applyFill="1" applyBorder="1" applyAlignment="1">
      <alignment horizontal="center" vertical="center" wrapText="1"/>
    </xf>
    <xf numFmtId="0" fontId="1" fillId="9" borderId="27" xfId="0" applyFont="1" applyFill="1" applyBorder="1" applyAlignment="1">
      <alignment horizontal="center" vertical="center" wrapText="1"/>
    </xf>
    <xf numFmtId="0" fontId="1" fillId="0" borderId="34" xfId="0" applyFont="1" applyBorder="1" applyAlignment="1">
      <alignment horizontal="center" vertical="center" wrapText="1"/>
    </xf>
    <xf numFmtId="0" fontId="1" fillId="0" borderId="40" xfId="0" applyFont="1" applyBorder="1" applyAlignment="1">
      <alignment horizontal="center" vertical="center" wrapText="1"/>
    </xf>
    <xf numFmtId="0" fontId="1" fillId="0" borderId="41" xfId="0" applyFont="1" applyBorder="1" applyAlignment="1">
      <alignment horizontal="center" vertical="center" wrapText="1"/>
    </xf>
    <xf numFmtId="0" fontId="1" fillId="0" borderId="43" xfId="0" applyFont="1" applyBorder="1" applyAlignment="1">
      <alignment horizontal="center" vertical="center" wrapText="1"/>
    </xf>
    <xf numFmtId="0" fontId="1" fillId="0" borderId="44" xfId="0" applyFont="1" applyBorder="1" applyAlignment="1">
      <alignment horizontal="center" vertical="center" wrapText="1"/>
    </xf>
    <xf numFmtId="0" fontId="1" fillId="0" borderId="39" xfId="0" applyFont="1" applyBorder="1" applyAlignment="1">
      <alignment horizontal="center" vertical="center" wrapText="1"/>
    </xf>
    <xf numFmtId="0" fontId="1" fillId="0" borderId="37" xfId="0" applyFont="1" applyBorder="1" applyAlignment="1">
      <alignment horizontal="center" vertical="center" wrapText="1"/>
    </xf>
    <xf numFmtId="0" fontId="1" fillId="0" borderId="24" xfId="0" applyFont="1" applyBorder="1" applyAlignment="1">
      <alignment horizontal="center" vertical="center" wrapText="1"/>
    </xf>
    <xf numFmtId="0" fontId="1" fillId="9" borderId="10" xfId="49" applyFill="1" applyBorder="1" applyAlignment="1">
      <alignment horizontal="center" vertical="center" wrapText="1"/>
    </xf>
    <xf numFmtId="0" fontId="1" fillId="9" borderId="2" xfId="49" applyFill="1" applyBorder="1" applyAlignment="1">
      <alignment horizontal="center" vertical="center" wrapText="1"/>
    </xf>
    <xf numFmtId="0" fontId="1" fillId="9" borderId="25" xfId="49" applyFill="1" applyBorder="1" applyAlignment="1">
      <alignment horizontal="center" vertical="center" wrapText="1"/>
    </xf>
    <xf numFmtId="166" fontId="3" fillId="15" borderId="22" xfId="0" applyNumberFormat="1" applyFont="1" applyFill="1" applyBorder="1" applyAlignment="1">
      <alignment horizontal="center" vertical="center" wrapText="1"/>
    </xf>
    <xf numFmtId="166" fontId="3" fillId="15" borderId="27" xfId="0" applyNumberFormat="1" applyFont="1" applyFill="1" applyBorder="1" applyAlignment="1">
      <alignment horizontal="center" vertical="center" wrapText="1"/>
    </xf>
    <xf numFmtId="0" fontId="3" fillId="0" borderId="10" xfId="0" applyFont="1" applyBorder="1" applyAlignment="1">
      <alignment horizontal="left" vertical="center" wrapText="1"/>
    </xf>
    <xf numFmtId="0" fontId="1" fillId="0" borderId="2" xfId="0" applyFont="1" applyBorder="1" applyAlignment="1">
      <alignment horizontal="left" vertical="center" wrapText="1"/>
    </xf>
    <xf numFmtId="0" fontId="1" fillId="0" borderId="25" xfId="0" applyFont="1" applyBorder="1" applyAlignment="1">
      <alignment horizontal="left" vertical="center" wrapText="1"/>
    </xf>
    <xf numFmtId="0" fontId="3" fillId="0" borderId="2" xfId="0" applyFont="1" applyBorder="1" applyAlignment="1">
      <alignment horizontal="left" vertical="center" wrapText="1"/>
    </xf>
    <xf numFmtId="0" fontId="3" fillId="0" borderId="25" xfId="0" applyFont="1" applyBorder="1" applyAlignment="1">
      <alignment horizontal="left" vertical="center" wrapText="1"/>
    </xf>
    <xf numFmtId="0" fontId="20" fillId="0" borderId="10" xfId="0" applyFont="1" applyBorder="1" applyAlignment="1">
      <alignment horizontal="center" vertical="center"/>
    </xf>
    <xf numFmtId="0" fontId="20" fillId="0" borderId="2" xfId="0" applyFont="1" applyBorder="1" applyAlignment="1">
      <alignment horizontal="center" vertical="center"/>
    </xf>
    <xf numFmtId="0" fontId="20" fillId="0" borderId="25" xfId="0" applyFont="1" applyBorder="1" applyAlignment="1">
      <alignment horizontal="center" vertical="center"/>
    </xf>
    <xf numFmtId="0" fontId="20" fillId="0" borderId="10" xfId="0" applyFont="1" applyBorder="1" applyAlignment="1">
      <alignment horizontal="center" vertical="center" wrapText="1"/>
    </xf>
    <xf numFmtId="0" fontId="20" fillId="0" borderId="2" xfId="0" applyFont="1" applyBorder="1" applyAlignment="1">
      <alignment horizontal="center" vertical="center" wrapText="1"/>
    </xf>
    <xf numFmtId="0" fontId="20" fillId="0" borderId="25" xfId="0" applyFont="1" applyBorder="1" applyAlignment="1">
      <alignment horizontal="center" vertical="center" wrapText="1"/>
    </xf>
    <xf numFmtId="0" fontId="20" fillId="0" borderId="1" xfId="0" applyFont="1" applyBorder="1" applyAlignment="1">
      <alignment horizontal="center" vertical="center" wrapText="1"/>
    </xf>
    <xf numFmtId="0" fontId="20" fillId="0" borderId="22" xfId="0" applyFont="1" applyBorder="1" applyAlignment="1">
      <alignment horizontal="center" vertical="center" wrapText="1"/>
    </xf>
    <xf numFmtId="0" fontId="20" fillId="0" borderId="27" xfId="0" applyFont="1" applyBorder="1" applyAlignment="1">
      <alignment horizontal="center" vertical="center" wrapText="1"/>
    </xf>
    <xf numFmtId="0" fontId="20" fillId="0" borderId="1" xfId="0" applyFont="1" applyBorder="1" applyAlignment="1">
      <alignment horizontal="center" vertical="center"/>
    </xf>
    <xf numFmtId="0" fontId="20" fillId="0" borderId="22" xfId="0" applyFont="1" applyBorder="1" applyAlignment="1">
      <alignment horizontal="center" vertical="center"/>
    </xf>
    <xf numFmtId="0" fontId="20" fillId="0" borderId="42" xfId="0" applyFont="1" applyBorder="1" applyAlignment="1">
      <alignment horizontal="center" vertical="center" wrapText="1"/>
    </xf>
    <xf numFmtId="0" fontId="1" fillId="0" borderId="22" xfId="0" quotePrefix="1" applyFont="1" applyBorder="1" applyAlignment="1">
      <alignment horizontal="left" vertical="center" wrapText="1"/>
    </xf>
    <xf numFmtId="0" fontId="1" fillId="0" borderId="27" xfId="0" quotePrefix="1" applyFont="1" applyBorder="1" applyAlignment="1">
      <alignment horizontal="left" vertical="center" wrapText="1"/>
    </xf>
    <xf numFmtId="0" fontId="1" fillId="0" borderId="1" xfId="0" applyFont="1" applyBorder="1" applyAlignment="1">
      <alignment horizontal="left" vertical="center" wrapText="1"/>
    </xf>
    <xf numFmtId="0" fontId="3" fillId="0" borderId="37" xfId="0" applyFont="1" applyBorder="1" applyAlignment="1">
      <alignment horizontal="left"/>
    </xf>
    <xf numFmtId="0" fontId="3" fillId="0" borderId="0" xfId="0" applyFont="1" applyAlignment="1">
      <alignment horizontal="center"/>
    </xf>
    <xf numFmtId="49" fontId="1" fillId="10" borderId="1" xfId="0" applyNumberFormat="1" applyFont="1" applyFill="1" applyBorder="1" applyAlignment="1" applyProtection="1">
      <alignment horizontal="right"/>
      <protection locked="0"/>
    </xf>
    <xf numFmtId="49" fontId="7" fillId="10" borderId="1" xfId="0" applyNumberFormat="1" applyFont="1" applyFill="1" applyBorder="1" applyAlignment="1" applyProtection="1">
      <alignment horizontal="right"/>
      <protection locked="0"/>
    </xf>
    <xf numFmtId="0" fontId="1" fillId="0" borderId="34" xfId="0" applyFont="1" applyBorder="1" applyAlignment="1">
      <alignment horizontal="left" wrapText="1"/>
    </xf>
    <xf numFmtId="0" fontId="1" fillId="0" borderId="40" xfId="0" applyFont="1" applyBorder="1" applyAlignment="1">
      <alignment horizontal="left" wrapText="1"/>
    </xf>
    <xf numFmtId="0" fontId="7" fillId="16" borderId="3" xfId="0" applyFont="1" applyFill="1" applyBorder="1" applyAlignment="1">
      <alignment horizontal="left"/>
    </xf>
    <xf numFmtId="0" fontId="7" fillId="16" borderId="4" xfId="0" applyFont="1" applyFill="1" applyBorder="1" applyAlignment="1">
      <alignment horizontal="left"/>
    </xf>
    <xf numFmtId="0" fontId="7" fillId="16" borderId="5" xfId="0" applyFont="1" applyFill="1" applyBorder="1" applyAlignment="1">
      <alignment horizontal="left"/>
    </xf>
    <xf numFmtId="0" fontId="7" fillId="17" borderId="3" xfId="0" applyFont="1" applyFill="1" applyBorder="1" applyAlignment="1">
      <alignment horizontal="left"/>
    </xf>
    <xf numFmtId="0" fontId="7" fillId="17" borderId="4" xfId="0" applyFont="1" applyFill="1" applyBorder="1" applyAlignment="1">
      <alignment horizontal="left"/>
    </xf>
    <xf numFmtId="0" fontId="7" fillId="17" borderId="5" xfId="0" applyFont="1" applyFill="1" applyBorder="1" applyAlignment="1">
      <alignment horizontal="left"/>
    </xf>
    <xf numFmtId="0" fontId="7" fillId="18" borderId="3" xfId="0" applyFont="1" applyFill="1" applyBorder="1" applyAlignment="1">
      <alignment horizontal="left" textRotation="90" wrapText="1"/>
    </xf>
    <xf numFmtId="0" fontId="7" fillId="18" borderId="5" xfId="0" applyFont="1" applyFill="1" applyBorder="1" applyAlignment="1">
      <alignment horizontal="left" textRotation="90" wrapText="1"/>
    </xf>
    <xf numFmtId="0" fontId="7" fillId="19" borderId="3" xfId="0" applyFont="1" applyFill="1" applyBorder="1" applyAlignment="1">
      <alignment horizontal="left"/>
    </xf>
    <xf numFmtId="0" fontId="7" fillId="19" borderId="4" xfId="0" applyFont="1" applyFill="1" applyBorder="1" applyAlignment="1">
      <alignment horizontal="left"/>
    </xf>
    <xf numFmtId="0" fontId="7" fillId="19" borderId="5" xfId="0" applyFont="1" applyFill="1" applyBorder="1" applyAlignment="1">
      <alignment horizontal="left"/>
    </xf>
    <xf numFmtId="0" fontId="7" fillId="4" borderId="3" xfId="0" applyFont="1" applyFill="1" applyBorder="1" applyAlignment="1">
      <alignment horizontal="left"/>
    </xf>
    <xf numFmtId="0" fontId="7" fillId="4" borderId="4" xfId="0" applyFont="1" applyFill="1" applyBorder="1" applyAlignment="1">
      <alignment horizontal="left"/>
    </xf>
    <xf numFmtId="0" fontId="7" fillId="4" borderId="5" xfId="0" applyFont="1" applyFill="1" applyBorder="1" applyAlignment="1">
      <alignment horizontal="left"/>
    </xf>
    <xf numFmtId="0" fontId="7" fillId="20" borderId="3" xfId="0" applyFont="1" applyFill="1" applyBorder="1" applyAlignment="1">
      <alignment horizontal="left"/>
    </xf>
    <xf numFmtId="0" fontId="7" fillId="20" borderId="4" xfId="0" applyFont="1" applyFill="1" applyBorder="1" applyAlignment="1">
      <alignment horizontal="left"/>
    </xf>
    <xf numFmtId="0" fontId="7" fillId="20" borderId="5" xfId="0" applyFont="1" applyFill="1" applyBorder="1" applyAlignment="1">
      <alignment horizontal="left"/>
    </xf>
    <xf numFmtId="0" fontId="0" fillId="21" borderId="3" xfId="0" applyFill="1" applyBorder="1" applyAlignment="1">
      <alignment horizontal="left" wrapText="1"/>
    </xf>
    <xf numFmtId="0" fontId="0" fillId="21" borderId="4" xfId="0" applyFill="1" applyBorder="1" applyAlignment="1">
      <alignment horizontal="left" wrapText="1"/>
    </xf>
    <xf numFmtId="0" fontId="0" fillId="21" borderId="5" xfId="0" applyFill="1" applyBorder="1" applyAlignment="1">
      <alignment horizontal="left" wrapText="1"/>
    </xf>
    <xf numFmtId="0" fontId="0" fillId="22" borderId="3" xfId="0" applyFill="1" applyBorder="1" applyAlignment="1">
      <alignment horizontal="center" wrapText="1"/>
    </xf>
    <xf numFmtId="0" fontId="0" fillId="22" borderId="4" xfId="0" applyFill="1" applyBorder="1" applyAlignment="1">
      <alignment horizontal="center" wrapText="1"/>
    </xf>
    <xf numFmtId="0" fontId="0" fillId="22" borderId="5" xfId="0" applyFill="1" applyBorder="1" applyAlignment="1">
      <alignment horizontal="center" wrapText="1"/>
    </xf>
    <xf numFmtId="0" fontId="7" fillId="0" borderId="1" xfId="0" applyFont="1" applyBorder="1" applyAlignment="1">
      <alignment horizontal="left"/>
    </xf>
    <xf numFmtId="0" fontId="7" fillId="0" borderId="10" xfId="0" applyFont="1" applyBorder="1" applyAlignment="1">
      <alignment horizontal="left"/>
    </xf>
    <xf numFmtId="0" fontId="7" fillId="4" borderId="3" xfId="0" applyFont="1" applyFill="1" applyBorder="1" applyAlignment="1">
      <alignment horizontal="center"/>
    </xf>
    <xf numFmtId="0" fontId="7" fillId="4" borderId="4" xfId="0" applyFont="1" applyFill="1" applyBorder="1" applyAlignment="1">
      <alignment horizontal="center"/>
    </xf>
    <xf numFmtId="0" fontId="7" fillId="4" borderId="5" xfId="0" applyFont="1" applyFill="1" applyBorder="1" applyAlignment="1">
      <alignment horizontal="center"/>
    </xf>
    <xf numFmtId="0" fontId="3" fillId="0" borderId="1" xfId="0" applyFont="1" applyBorder="1" applyAlignment="1">
      <alignment horizontal="center" vertical="top"/>
    </xf>
    <xf numFmtId="0" fontId="8" fillId="0" borderId="34" xfId="0" applyFont="1" applyBorder="1" applyAlignment="1">
      <alignment horizontal="center" vertical="top" wrapText="1"/>
    </xf>
    <xf numFmtId="0" fontId="8" fillId="0" borderId="42" xfId="0" applyFont="1" applyBorder="1" applyAlignment="1">
      <alignment horizontal="center" vertical="top" wrapText="1"/>
    </xf>
    <xf numFmtId="0" fontId="8" fillId="0" borderId="27" xfId="0" applyFont="1" applyBorder="1" applyAlignment="1">
      <alignment horizontal="center" vertical="top" wrapText="1"/>
    </xf>
    <xf numFmtId="0" fontId="6" fillId="0" borderId="28" xfId="0" applyFont="1" applyBorder="1" applyAlignment="1">
      <alignment horizontal="right"/>
    </xf>
    <xf numFmtId="0" fontId="6" fillId="0" borderId="29" xfId="0" applyFont="1" applyBorder="1" applyAlignment="1">
      <alignment horizontal="right"/>
    </xf>
    <xf numFmtId="0" fontId="3" fillId="0" borderId="28" xfId="0" applyFont="1" applyBorder="1" applyAlignment="1">
      <alignment horizontal="right"/>
    </xf>
    <xf numFmtId="0" fontId="3" fillId="0" borderId="29" xfId="0" applyFont="1" applyBorder="1" applyAlignment="1">
      <alignment horizontal="right"/>
    </xf>
    <xf numFmtId="1" fontId="3" fillId="0" borderId="29" xfId="0" applyNumberFormat="1" applyFont="1" applyBorder="1" applyAlignment="1">
      <alignment horizontal="right"/>
    </xf>
    <xf numFmtId="1" fontId="3" fillId="0" borderId="13" xfId="0" applyNumberFormat="1" applyFont="1" applyBorder="1" applyAlignment="1">
      <alignment horizontal="right"/>
    </xf>
    <xf numFmtId="0" fontId="0" fillId="16" borderId="3" xfId="0" applyFill="1" applyBorder="1" applyAlignment="1">
      <alignment horizontal="left"/>
    </xf>
    <xf numFmtId="0" fontId="0" fillId="16" borderId="4" xfId="0" applyFill="1" applyBorder="1" applyAlignment="1">
      <alignment horizontal="left"/>
    </xf>
    <xf numFmtId="0" fontId="0" fillId="16" borderId="5" xfId="0" applyFill="1" applyBorder="1" applyAlignment="1">
      <alignment horizontal="left"/>
    </xf>
    <xf numFmtId="0" fontId="0" fillId="21" borderId="3" xfId="0" applyFill="1" applyBorder="1" applyAlignment="1">
      <alignment horizontal="center" wrapText="1"/>
    </xf>
    <xf numFmtId="0" fontId="0" fillId="21" borderId="4" xfId="0" applyFill="1" applyBorder="1" applyAlignment="1">
      <alignment horizontal="center" wrapText="1"/>
    </xf>
    <xf numFmtId="0" fontId="0" fillId="21" borderId="5" xfId="0" applyFill="1" applyBorder="1" applyAlignment="1">
      <alignment horizontal="center" wrapText="1"/>
    </xf>
    <xf numFmtId="0" fontId="7" fillId="23" borderId="3" xfId="0" applyFont="1" applyFill="1" applyBorder="1" applyAlignment="1">
      <alignment horizontal="left"/>
    </xf>
    <xf numFmtId="0" fontId="7" fillId="23" borderId="4" xfId="0" applyFont="1" applyFill="1" applyBorder="1" applyAlignment="1">
      <alignment horizontal="left"/>
    </xf>
    <xf numFmtId="0" fontId="7" fillId="23" borderId="5" xfId="0" applyFont="1" applyFill="1" applyBorder="1" applyAlignment="1">
      <alignment horizontal="left"/>
    </xf>
    <xf numFmtId="14" fontId="0" fillId="0" borderId="11" xfId="0" applyNumberFormat="1" applyBorder="1" applyAlignment="1">
      <alignment horizontal="right"/>
    </xf>
    <xf numFmtId="0" fontId="0" fillId="0" borderId="8" xfId="0" applyBorder="1" applyAlignment="1">
      <alignment horizontal="right"/>
    </xf>
    <xf numFmtId="0" fontId="0" fillId="0" borderId="9" xfId="0" applyBorder="1" applyAlignment="1">
      <alignment horizontal="right"/>
    </xf>
    <xf numFmtId="14" fontId="7" fillId="0" borderId="11" xfId="0" applyNumberFormat="1" applyFont="1" applyBorder="1" applyAlignment="1">
      <alignment horizontal="right"/>
    </xf>
    <xf numFmtId="0" fontId="7" fillId="0" borderId="8" xfId="0" applyFont="1" applyBorder="1" applyAlignment="1">
      <alignment horizontal="right"/>
    </xf>
    <xf numFmtId="0" fontId="7" fillId="0" borderId="9" xfId="0" applyFont="1" applyBorder="1" applyAlignment="1">
      <alignment horizontal="right"/>
    </xf>
    <xf numFmtId="0" fontId="7" fillId="0" borderId="3" xfId="0" applyFont="1" applyBorder="1" applyAlignment="1">
      <alignment horizontal="center"/>
    </xf>
    <xf numFmtId="0" fontId="7" fillId="0" borderId="5" xfId="0" applyFont="1" applyBorder="1" applyAlignment="1">
      <alignment horizontal="center"/>
    </xf>
    <xf numFmtId="0" fontId="7" fillId="0" borderId="11" xfId="0" applyFont="1" applyBorder="1" applyAlignment="1">
      <alignment horizontal="center"/>
    </xf>
    <xf numFmtId="0" fontId="7" fillId="0" borderId="9" xfId="0" applyFont="1" applyBorder="1" applyAlignment="1">
      <alignment horizontal="center"/>
    </xf>
    <xf numFmtId="0" fontId="0" fillId="24" borderId="3" xfId="0" applyFill="1" applyBorder="1" applyAlignment="1">
      <alignment horizontal="left"/>
    </xf>
    <xf numFmtId="0" fontId="0" fillId="24" borderId="4" xfId="0" applyFill="1" applyBorder="1" applyAlignment="1">
      <alignment horizontal="left"/>
    </xf>
    <xf numFmtId="0" fontId="0" fillId="24" borderId="5" xfId="0" applyFill="1" applyBorder="1" applyAlignment="1">
      <alignment horizontal="left"/>
    </xf>
    <xf numFmtId="0" fontId="3" fillId="0" borderId="0" xfId="0" applyFont="1" applyAlignment="1">
      <alignment horizontal="left" vertical="center"/>
    </xf>
  </cellXfs>
  <cellStyles count="64">
    <cellStyle name="20% - Ênfase1" xfId="1" builtinId="30" customBuiltin="1"/>
    <cellStyle name="20% - Ênfase1 2" xfId="2"/>
    <cellStyle name="20% - Ênfase2" xfId="3" builtinId="34" customBuiltin="1"/>
    <cellStyle name="20% - Ênfase2 2" xfId="4"/>
    <cellStyle name="20% - Ênfase3" xfId="5" builtinId="38" customBuiltin="1"/>
    <cellStyle name="20% - Ênfase3 2" xfId="6"/>
    <cellStyle name="20% - Ênfase4" xfId="7" builtinId="42" customBuiltin="1"/>
    <cellStyle name="20% - Ênfase4 2" xfId="8"/>
    <cellStyle name="20% - Ênfase5" xfId="9" builtinId="46" customBuiltin="1"/>
    <cellStyle name="20% - Ênfase5 2" xfId="10"/>
    <cellStyle name="20% - Ênfase6" xfId="11" builtinId="50" customBuiltin="1"/>
    <cellStyle name="20% - Ênfase6 2" xfId="12"/>
    <cellStyle name="40% - Ênfase1" xfId="13" builtinId="31" customBuiltin="1"/>
    <cellStyle name="40% - Ênfase1 2" xfId="14"/>
    <cellStyle name="40% - Ênfase2" xfId="15" builtinId="35" customBuiltin="1"/>
    <cellStyle name="40% - Ênfase2 2" xfId="16"/>
    <cellStyle name="40% - Ênfase3" xfId="17" builtinId="39" customBuiltin="1"/>
    <cellStyle name="40% - Ênfase3 2" xfId="18"/>
    <cellStyle name="40% - Ênfase4" xfId="19" builtinId="43" customBuiltin="1"/>
    <cellStyle name="40% - Ênfase4 2" xfId="20"/>
    <cellStyle name="40% - Ênfase5" xfId="21" builtinId="47" customBuiltin="1"/>
    <cellStyle name="40% - Ênfase5 2" xfId="22"/>
    <cellStyle name="40% - Ênfase6" xfId="23" builtinId="51" customBuiltin="1"/>
    <cellStyle name="40% - Ênfase6 2" xfId="24"/>
    <cellStyle name="60% - Ênfase1" xfId="25" builtinId="32" customBuiltin="1"/>
    <cellStyle name="60% - Ênfase2" xfId="26" builtinId="36" customBuiltin="1"/>
    <cellStyle name="60% - Ênfase3" xfId="27" builtinId="40" customBuiltin="1"/>
    <cellStyle name="60% - Ênfase4" xfId="28" builtinId="44" customBuiltin="1"/>
    <cellStyle name="60% - Ênfase5" xfId="29" builtinId="48" customBuiltin="1"/>
    <cellStyle name="60% - Ênfase6" xfId="30" builtinId="52" customBuiltin="1"/>
    <cellStyle name="Bom" xfId="31" builtinId="26" customBuiltin="1"/>
    <cellStyle name="Cálculo" xfId="32" builtinId="22" customBuiltin="1"/>
    <cellStyle name="Célula de Verificação" xfId="33" builtinId="23" customBuiltin="1"/>
    <cellStyle name="Célula Vinculada" xfId="34" builtinId="24" customBuiltin="1"/>
    <cellStyle name="Ênfase1" xfId="35" builtinId="29" customBuiltin="1"/>
    <cellStyle name="Ênfase2" xfId="36" builtinId="33" customBuiltin="1"/>
    <cellStyle name="Ênfase3" xfId="37" builtinId="37" customBuiltin="1"/>
    <cellStyle name="Ênfase4" xfId="38" builtinId="41" customBuiltin="1"/>
    <cellStyle name="Ênfase5" xfId="39" builtinId="45" customBuiltin="1"/>
    <cellStyle name="Ênfase6" xfId="40" builtinId="49" customBuiltin="1"/>
    <cellStyle name="Entrada" xfId="41" builtinId="20" customBuiltin="1"/>
    <cellStyle name="Hiperlink" xfId="42" builtinId="8"/>
    <cellStyle name="Hiperlink 2" xfId="43"/>
    <cellStyle name="Moeda" xfId="44" builtinId="4"/>
    <cellStyle name="Moeda 2" xfId="45"/>
    <cellStyle name="Moeda 3" xfId="46"/>
    <cellStyle name="Normal" xfId="0" builtinId="0"/>
    <cellStyle name="Normal 2" xfId="47"/>
    <cellStyle name="Normal 2 2" xfId="48"/>
    <cellStyle name="Normal 3" xfId="49"/>
    <cellStyle name="Normal 4" xfId="50"/>
    <cellStyle name="Normal 4 2" xfId="51"/>
    <cellStyle name="Normal 5" xfId="52"/>
    <cellStyle name="Normal 6" xfId="53"/>
    <cellStyle name="Nota 2" xfId="54"/>
    <cellStyle name="Saída" xfId="55" builtinId="21" customBuiltin="1"/>
    <cellStyle name="Texto de Aviso" xfId="56" builtinId="11" customBuiltin="1"/>
    <cellStyle name="Texto Explicativo" xfId="57" builtinId="53" customBuiltin="1"/>
    <cellStyle name="Título" xfId="58" builtinId="15" customBuiltin="1"/>
    <cellStyle name="Título 1" xfId="59" builtinId="16" customBuiltin="1"/>
    <cellStyle name="Título 2" xfId="60" builtinId="17" customBuiltin="1"/>
    <cellStyle name="Título 3" xfId="61" builtinId="18" customBuiltin="1"/>
    <cellStyle name="Título 4" xfId="62" builtinId="19" customBuiltin="1"/>
    <cellStyle name="Total" xfId="63"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hyperlink" Target="#Introdu&#231;&#227;o!A1"/><Relationship Id="rId1" Type="http://schemas.openxmlformats.org/officeDocument/2006/relationships/image" Target="../media/image2.jpeg"/></Relationships>
</file>

<file path=xl/drawings/_rels/drawing10.xml.rels><?xml version="1.0" encoding="UTF-8" standalone="yes"?>
<Relationships xmlns="http://schemas.openxmlformats.org/package/2006/relationships"><Relationship Id="rId3" Type="http://schemas.openxmlformats.org/officeDocument/2006/relationships/hyperlink" Target="#'06.Retorno - Op&#231;&#227;o CNAB240'!A1"/><Relationship Id="rId2" Type="http://schemas.openxmlformats.org/officeDocument/2006/relationships/hyperlink" Target="#'08.Fun&#231;&#245;es em Delphi'!A1"/><Relationship Id="rId1" Type="http://schemas.openxmlformats.org/officeDocument/2006/relationships/image" Target="../media/image5.png"/><Relationship Id="rId4" Type="http://schemas.openxmlformats.org/officeDocument/2006/relationships/image" Target="../media/image8.png"/></Relationships>
</file>

<file path=xl/drawings/_rels/drawing11.xml.rels><?xml version="1.0" encoding="UTF-8" standalone="yes"?>
<Relationships xmlns="http://schemas.openxmlformats.org/package/2006/relationships"><Relationship Id="rId3" Type="http://schemas.openxmlformats.org/officeDocument/2006/relationships/hyperlink" Target="#'08.Fun&#231;&#245;es em Delphi'!A1"/><Relationship Id="rId2" Type="http://schemas.openxmlformats.org/officeDocument/2006/relationships/hyperlink" Target="#'07.Pr&#233;-homologa&#231;&#227;o de Boletos'!A1"/><Relationship Id="rId1" Type="http://schemas.openxmlformats.org/officeDocument/2006/relationships/image" Target="../media/image5.png"/><Relationship Id="rId4" Type="http://schemas.openxmlformats.org/officeDocument/2006/relationships/hyperlink" Target="#Capa!A1"/></Relationships>
</file>

<file path=xl/drawings/_rels/drawing2.xml.rels><?xml version="1.0" encoding="UTF-8" standalone="yes"?>
<Relationships xmlns="http://schemas.openxmlformats.org/package/2006/relationships"><Relationship Id="rId3" Type="http://schemas.openxmlformats.org/officeDocument/2006/relationships/hyperlink" Target="#Capa!A1"/><Relationship Id="rId2" Type="http://schemas.openxmlformats.org/officeDocument/2006/relationships/hyperlink" Target="#Recomenda&#231;&#245;es!A1"/><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hyperlink" Target="#'01.Contracapa'!A1"/><Relationship Id="rId2" Type="http://schemas.openxmlformats.org/officeDocument/2006/relationships/image" Target="../media/image3.png"/><Relationship Id="rId1" Type="http://schemas.openxmlformats.org/officeDocument/2006/relationships/image" Target="../media/image4.png"/><Relationship Id="rId4" Type="http://schemas.openxmlformats.org/officeDocument/2006/relationships/hyperlink" Target="#Introdu&#231;&#227;o!A1"/></Relationships>
</file>

<file path=xl/drawings/_rels/drawing4.xml.rels><?xml version="1.0" encoding="UTF-8" standalone="yes"?>
<Relationships xmlns="http://schemas.openxmlformats.org/package/2006/relationships"><Relationship Id="rId3" Type="http://schemas.openxmlformats.org/officeDocument/2006/relationships/hyperlink" Target="#Recomenda&#231;&#245;es!A1"/><Relationship Id="rId2" Type="http://schemas.openxmlformats.org/officeDocument/2006/relationships/hyperlink" Target="#'02.Especifica&#231;&#245;es do Boleto'!A1"/><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3" Type="http://schemas.openxmlformats.org/officeDocument/2006/relationships/hyperlink" Target="#'01.Contracapa'!A1"/><Relationship Id="rId2" Type="http://schemas.openxmlformats.org/officeDocument/2006/relationships/hyperlink" Target="#'03.Remessa - CNAB400'!A1"/><Relationship Id="rId1" Type="http://schemas.openxmlformats.org/officeDocument/2006/relationships/image" Target="../media/image5.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hyperlink" Target="#'02.Especifica&#231;&#245;es do Boleto'!A1"/></Relationships>
</file>

<file path=xl/drawings/_rels/drawing6.xml.rels><?xml version="1.0" encoding="UTF-8" standalone="yes"?>
<Relationships xmlns="http://schemas.openxmlformats.org/package/2006/relationships"><Relationship Id="rId3" Type="http://schemas.openxmlformats.org/officeDocument/2006/relationships/hyperlink" Target="#'02.Especifica&#231;&#245;es do Boleto'!A1"/><Relationship Id="rId2" Type="http://schemas.openxmlformats.org/officeDocument/2006/relationships/hyperlink" Target="#'04.Retorno - CNAB400'!A1"/><Relationship Id="rId1" Type="http://schemas.openxmlformats.org/officeDocument/2006/relationships/image" Target="../media/image5.png"/><Relationship Id="rId4" Type="http://schemas.openxmlformats.org/officeDocument/2006/relationships/hyperlink" Target="#'03.Remessa - CNAB400'!A1"/></Relationships>
</file>

<file path=xl/drawings/_rels/drawing7.xml.rels><?xml version="1.0" encoding="UTF-8" standalone="yes"?>
<Relationships xmlns="http://schemas.openxmlformats.org/package/2006/relationships"><Relationship Id="rId3" Type="http://schemas.openxmlformats.org/officeDocument/2006/relationships/hyperlink" Target="#'03.Remessa - CNAB400'!A1"/><Relationship Id="rId2" Type="http://schemas.openxmlformats.org/officeDocument/2006/relationships/hyperlink" Target="#'05.Remessa - Op&#231;&#227;o CNAB240'!A1"/><Relationship Id="rId1" Type="http://schemas.openxmlformats.org/officeDocument/2006/relationships/image" Target="../media/image5.png"/><Relationship Id="rId4" Type="http://schemas.openxmlformats.org/officeDocument/2006/relationships/hyperlink" Target="#'04.Retorno - CNAB400'!A1"/></Relationships>
</file>

<file path=xl/drawings/_rels/drawing8.xml.rels><?xml version="1.0" encoding="UTF-8" standalone="yes"?>
<Relationships xmlns="http://schemas.openxmlformats.org/package/2006/relationships"><Relationship Id="rId3" Type="http://schemas.openxmlformats.org/officeDocument/2006/relationships/hyperlink" Target="#'04.Retorno - CNAB400'!A1"/><Relationship Id="rId2" Type="http://schemas.openxmlformats.org/officeDocument/2006/relationships/hyperlink" Target="#'06.Retorno - Op&#231;&#227;o CNAB240'!A1"/><Relationship Id="rId1" Type="http://schemas.openxmlformats.org/officeDocument/2006/relationships/image" Target="../media/image5.png"/><Relationship Id="rId4" Type="http://schemas.openxmlformats.org/officeDocument/2006/relationships/hyperlink" Target="#'05.Remessa - Op&#231;&#227;o CNAB240'!A1"/></Relationships>
</file>

<file path=xl/drawings/_rels/drawing9.xml.rels><?xml version="1.0" encoding="UTF-8" standalone="yes"?>
<Relationships xmlns="http://schemas.openxmlformats.org/package/2006/relationships"><Relationship Id="rId3" Type="http://schemas.openxmlformats.org/officeDocument/2006/relationships/hyperlink" Target="#'05.Remessa - Op&#231;&#227;o CNAB240'!A1"/><Relationship Id="rId2" Type="http://schemas.openxmlformats.org/officeDocument/2006/relationships/hyperlink" Target="#'07.Pr&#233;-homologa&#231;&#227;o de Boletos'!A1"/><Relationship Id="rId1" Type="http://schemas.openxmlformats.org/officeDocument/2006/relationships/image" Target="../media/image5.png"/><Relationship Id="rId4" Type="http://schemas.openxmlformats.org/officeDocument/2006/relationships/hyperlink" Target="#'06.Retorno - Op&#231;&#227;o CNAB240'!A1"/></Relationships>
</file>

<file path=xl/drawings/drawing1.xml><?xml version="1.0" encoding="utf-8"?>
<xdr:wsDr xmlns:xdr="http://schemas.openxmlformats.org/drawingml/2006/spreadsheetDrawing" xmlns:a="http://schemas.openxmlformats.org/drawingml/2006/main">
  <xdr:twoCellAnchor>
    <xdr:from>
      <xdr:col>0</xdr:col>
      <xdr:colOff>9524</xdr:colOff>
      <xdr:row>0</xdr:row>
      <xdr:rowOff>0</xdr:rowOff>
    </xdr:from>
    <xdr:to>
      <xdr:col>20</xdr:col>
      <xdr:colOff>485774</xdr:colOff>
      <xdr:row>72</xdr:row>
      <xdr:rowOff>0</xdr:rowOff>
    </xdr:to>
    <xdr:sp macro="" textlink="">
      <xdr:nvSpPr>
        <xdr:cNvPr id="2" name="Retângulo 1"/>
        <xdr:cNvSpPr/>
      </xdr:nvSpPr>
      <xdr:spPr>
        <a:xfrm>
          <a:off x="9524" y="0"/>
          <a:ext cx="12792075" cy="1165860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pt-BR"/>
        </a:p>
      </xdr:txBody>
    </xdr:sp>
    <xdr:clientData/>
  </xdr:twoCellAnchor>
  <xdr:twoCellAnchor editAs="oneCell">
    <xdr:from>
      <xdr:col>3</xdr:col>
      <xdr:colOff>590550</xdr:colOff>
      <xdr:row>7</xdr:row>
      <xdr:rowOff>9525</xdr:rowOff>
    </xdr:from>
    <xdr:to>
      <xdr:col>16</xdr:col>
      <xdr:colOff>438150</xdr:colOff>
      <xdr:row>26</xdr:row>
      <xdr:rowOff>38100</xdr:rowOff>
    </xdr:to>
    <xdr:pic>
      <xdr:nvPicPr>
        <xdr:cNvPr id="36183" name="Imagem 5"/>
        <xdr:cNvPicPr>
          <a:picLocks noChangeAspect="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419350" y="1143000"/>
          <a:ext cx="7772400" cy="3105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180975</xdr:colOff>
      <xdr:row>26</xdr:row>
      <xdr:rowOff>57150</xdr:rowOff>
    </xdr:from>
    <xdr:to>
      <xdr:col>11</xdr:col>
      <xdr:colOff>161925</xdr:colOff>
      <xdr:row>30</xdr:row>
      <xdr:rowOff>66675</xdr:rowOff>
    </xdr:to>
    <xdr:grpSp>
      <xdr:nvGrpSpPr>
        <xdr:cNvPr id="36184" name="Grupo 7">
          <a:hlinkClick xmlns:r="http://schemas.openxmlformats.org/officeDocument/2006/relationships" r:id="rId2" tooltip="Avançar"/>
        </xdr:cNvPr>
        <xdr:cNvGrpSpPr>
          <a:grpSpLocks/>
        </xdr:cNvGrpSpPr>
      </xdr:nvGrpSpPr>
      <xdr:grpSpPr bwMode="auto">
        <a:xfrm>
          <a:off x="6276975" y="4267200"/>
          <a:ext cx="590550" cy="657225"/>
          <a:chOff x="11842750" y="111125"/>
          <a:chExt cx="535468" cy="661436"/>
        </a:xfrm>
      </xdr:grpSpPr>
      <xdr:sp macro="" textlink="">
        <xdr:nvSpPr>
          <xdr:cNvPr id="9" name="Pentágono 8"/>
          <xdr:cNvSpPr/>
        </xdr:nvSpPr>
        <xdr:spPr>
          <a:xfrm>
            <a:off x="11877296" y="111125"/>
            <a:ext cx="466375" cy="383441"/>
          </a:xfrm>
          <a:prstGeom prst="homePlate">
            <a:avLst/>
          </a:prstGeom>
          <a:gradFill>
            <a:gsLst>
              <a:gs pos="8000">
                <a:srgbClr val="003641"/>
              </a:gs>
              <a:gs pos="38000">
                <a:srgbClr val="00A091"/>
              </a:gs>
              <a:gs pos="73000">
                <a:srgbClr val="7DB61C"/>
              </a:gs>
              <a:gs pos="89000">
                <a:srgbClr val="C9D200"/>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pt-BR"/>
          </a:p>
        </xdr:txBody>
      </xdr:sp>
      <xdr:sp macro="" textlink="">
        <xdr:nvSpPr>
          <xdr:cNvPr id="10" name="CaixaDeTexto 9"/>
          <xdr:cNvSpPr txBox="1"/>
        </xdr:nvSpPr>
        <xdr:spPr>
          <a:xfrm>
            <a:off x="11842750" y="504152"/>
            <a:ext cx="535468" cy="2684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pt-BR" sz="1100" b="1">
                <a:solidFill>
                  <a:srgbClr val="003641"/>
                </a:solidFill>
              </a:rPr>
              <a:t>Avançar</a:t>
            </a:r>
          </a:p>
        </xdr:txBody>
      </xdr:sp>
    </xdr:grpSp>
    <xdr:clientData/>
  </xdr:twoCellAnchor>
  <xdr:twoCellAnchor>
    <xdr:from>
      <xdr:col>8</xdr:col>
      <xdr:colOff>213359</xdr:colOff>
      <xdr:row>20</xdr:row>
      <xdr:rowOff>99060</xdr:rowOff>
    </xdr:from>
    <xdr:to>
      <xdr:col>13</xdr:col>
      <xdr:colOff>182879</xdr:colOff>
      <xdr:row>23</xdr:row>
      <xdr:rowOff>7330</xdr:rowOff>
    </xdr:to>
    <xdr:sp macro="" textlink="">
      <xdr:nvSpPr>
        <xdr:cNvPr id="4" name="CaixaDeTexto 3"/>
        <xdr:cNvSpPr txBox="1"/>
      </xdr:nvSpPr>
      <xdr:spPr>
        <a:xfrm>
          <a:off x="5086349" y="3333750"/>
          <a:ext cx="3019425"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1100" b="0">
              <a:solidFill>
                <a:srgbClr val="003641"/>
              </a:solidFill>
              <a:latin typeface="Arial" panose="020B0604020202020204" pitchFamily="34" charset="0"/>
              <a:cs typeface="Arial" panose="020B0604020202020204" pitchFamily="34" charset="0"/>
            </a:rPr>
            <a:t>Layout para troca de informações</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1104900</xdr:colOff>
      <xdr:row>0</xdr:row>
      <xdr:rowOff>85725</xdr:rowOff>
    </xdr:from>
    <xdr:to>
      <xdr:col>1</xdr:col>
      <xdr:colOff>733425</xdr:colOff>
      <xdr:row>1</xdr:row>
      <xdr:rowOff>314325</xdr:rowOff>
    </xdr:to>
    <xdr:pic>
      <xdr:nvPicPr>
        <xdr:cNvPr id="44488" name="Imagem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4900" y="85725"/>
          <a:ext cx="18002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49</xdr:col>
      <xdr:colOff>152400</xdr:colOff>
      <xdr:row>2</xdr:row>
      <xdr:rowOff>133350</xdr:rowOff>
    </xdr:from>
    <xdr:to>
      <xdr:col>52</xdr:col>
      <xdr:colOff>133350</xdr:colOff>
      <xdr:row>5</xdr:row>
      <xdr:rowOff>76200</xdr:rowOff>
    </xdr:to>
    <xdr:grpSp>
      <xdr:nvGrpSpPr>
        <xdr:cNvPr id="44489" name="Grupo 3">
          <a:hlinkClick xmlns:r="http://schemas.openxmlformats.org/officeDocument/2006/relationships" r:id="rId2" tooltip="Avançar"/>
        </xdr:cNvPr>
        <xdr:cNvGrpSpPr>
          <a:grpSpLocks/>
        </xdr:cNvGrpSpPr>
      </xdr:nvGrpSpPr>
      <xdr:grpSpPr bwMode="auto">
        <a:xfrm>
          <a:off x="14058900" y="714375"/>
          <a:ext cx="581025" cy="685800"/>
          <a:chOff x="11842750" y="111125"/>
          <a:chExt cx="535468" cy="661436"/>
        </a:xfrm>
      </xdr:grpSpPr>
      <xdr:sp macro="" textlink="">
        <xdr:nvSpPr>
          <xdr:cNvPr id="5" name="Pentágono 4"/>
          <xdr:cNvSpPr/>
        </xdr:nvSpPr>
        <xdr:spPr>
          <a:xfrm>
            <a:off x="11877863" y="111125"/>
            <a:ext cx="465243" cy="376651"/>
          </a:xfrm>
          <a:prstGeom prst="homePlate">
            <a:avLst/>
          </a:prstGeom>
          <a:gradFill>
            <a:gsLst>
              <a:gs pos="8000">
                <a:srgbClr val="003641"/>
              </a:gs>
              <a:gs pos="38000">
                <a:srgbClr val="00A091"/>
              </a:gs>
              <a:gs pos="73000">
                <a:srgbClr val="7DB61C"/>
              </a:gs>
              <a:gs pos="89000">
                <a:srgbClr val="C9D200"/>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pt-BR"/>
          </a:p>
        </xdr:txBody>
      </xdr:sp>
      <xdr:sp macro="" textlink="">
        <xdr:nvSpPr>
          <xdr:cNvPr id="6" name="CaixaDeTexto 5"/>
          <xdr:cNvSpPr txBox="1"/>
        </xdr:nvSpPr>
        <xdr:spPr>
          <a:xfrm>
            <a:off x="11842750" y="506149"/>
            <a:ext cx="535468" cy="2664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pt-BR" sz="1100"/>
              <a:t>Avançar</a:t>
            </a:r>
          </a:p>
        </xdr:txBody>
      </xdr:sp>
    </xdr:grpSp>
    <xdr:clientData/>
  </xdr:twoCellAnchor>
  <xdr:twoCellAnchor>
    <xdr:from>
      <xdr:col>46</xdr:col>
      <xdr:colOff>114300</xdr:colOff>
      <xdr:row>2</xdr:row>
      <xdr:rowOff>133350</xdr:rowOff>
    </xdr:from>
    <xdr:to>
      <xdr:col>49</xdr:col>
      <xdr:colOff>114300</xdr:colOff>
      <xdr:row>5</xdr:row>
      <xdr:rowOff>76200</xdr:rowOff>
    </xdr:to>
    <xdr:grpSp>
      <xdr:nvGrpSpPr>
        <xdr:cNvPr id="44490" name="Grupo 6">
          <a:hlinkClick xmlns:r="http://schemas.openxmlformats.org/officeDocument/2006/relationships" r:id="rId3" tooltip="Voltar"/>
        </xdr:cNvPr>
        <xdr:cNvGrpSpPr>
          <a:grpSpLocks/>
        </xdr:cNvGrpSpPr>
      </xdr:nvGrpSpPr>
      <xdr:grpSpPr bwMode="auto">
        <a:xfrm>
          <a:off x="13420725" y="714375"/>
          <a:ext cx="600075" cy="685800"/>
          <a:chOff x="11175993" y="116417"/>
          <a:chExt cx="619463" cy="656143"/>
        </a:xfrm>
      </xdr:grpSpPr>
      <xdr:sp macro="" textlink="">
        <xdr:nvSpPr>
          <xdr:cNvPr id="8" name="CaixaDeTexto 7"/>
          <xdr:cNvSpPr txBox="1"/>
        </xdr:nvSpPr>
        <xdr:spPr>
          <a:xfrm>
            <a:off x="11175993" y="508280"/>
            <a:ext cx="619463" cy="2642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pt-BR" sz="1100"/>
              <a:t>Voltar</a:t>
            </a:r>
          </a:p>
        </xdr:txBody>
      </xdr:sp>
      <xdr:sp macro="" textlink="">
        <xdr:nvSpPr>
          <xdr:cNvPr id="9" name="Pentágono 8"/>
          <xdr:cNvSpPr/>
        </xdr:nvSpPr>
        <xdr:spPr>
          <a:xfrm flipH="1">
            <a:off x="11225157" y="116417"/>
            <a:ext cx="511303" cy="382750"/>
          </a:xfrm>
          <a:prstGeom prst="homePlate">
            <a:avLst/>
          </a:prstGeom>
          <a:gradFill flip="none" rotWithShape="1">
            <a:gsLst>
              <a:gs pos="8000">
                <a:srgbClr val="003641"/>
              </a:gs>
              <a:gs pos="38000">
                <a:srgbClr val="00A091"/>
              </a:gs>
              <a:gs pos="73000">
                <a:srgbClr val="7DB61C"/>
              </a:gs>
              <a:gs pos="89000">
                <a:srgbClr val="C9D200"/>
              </a:gs>
            </a:gsLst>
            <a:lin ang="54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pt-BR"/>
          </a:p>
        </xdr:txBody>
      </xdr:sp>
    </xdr:grpSp>
    <xdr:clientData/>
  </xdr:twoCellAnchor>
  <xdr:twoCellAnchor editAs="oneCell">
    <xdr:from>
      <xdr:col>0</xdr:col>
      <xdr:colOff>742950</xdr:colOff>
      <xdr:row>102</xdr:row>
      <xdr:rowOff>9525</xdr:rowOff>
    </xdr:from>
    <xdr:to>
      <xdr:col>28</xdr:col>
      <xdr:colOff>171450</xdr:colOff>
      <xdr:row>146</xdr:row>
      <xdr:rowOff>95250</xdr:rowOff>
    </xdr:to>
    <xdr:pic>
      <xdr:nvPicPr>
        <xdr:cNvPr id="44491" name="Imagem 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42950" y="15735300"/>
          <a:ext cx="9153525" cy="7210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7619</xdr:colOff>
      <xdr:row>3</xdr:row>
      <xdr:rowOff>52443</xdr:rowOff>
    </xdr:from>
    <xdr:to>
      <xdr:col>14</xdr:col>
      <xdr:colOff>42334</xdr:colOff>
      <xdr:row>195</xdr:row>
      <xdr:rowOff>125092</xdr:rowOff>
    </xdr:to>
    <xdr:sp macro="" textlink="">
      <xdr:nvSpPr>
        <xdr:cNvPr id="7169" name="Text Box 1"/>
        <xdr:cNvSpPr txBox="1">
          <a:spLocks noChangeArrowheads="1"/>
        </xdr:cNvSpPr>
      </xdr:nvSpPr>
      <xdr:spPr bwMode="auto">
        <a:xfrm>
          <a:off x="9524" y="785656"/>
          <a:ext cx="10245726" cy="30562177"/>
        </a:xfrm>
        <a:prstGeom prst="rect">
          <a:avLst/>
        </a:prstGeom>
        <a:solidFill>
          <a:srgbClr val="FFFFFF"/>
        </a:solidFill>
        <a:ln>
          <a:noFill/>
        </a:ln>
      </xdr:spPr>
      <xdr:txBody>
        <a:bodyPr vertOverflow="clip" wrap="square" lIns="27432" tIns="22860" rIns="27432" bIns="0" anchor="t" upright="1"/>
        <a:lstStyle/>
        <a:p>
          <a:pPr algn="just" rtl="0">
            <a:lnSpc>
              <a:spcPts val="1100"/>
            </a:lnSpc>
            <a:defRPr sz="1000"/>
          </a:pPr>
          <a:r>
            <a:rPr lang="pt-BR" sz="1000" b="1" i="0" u="none" strike="noStrike" baseline="0">
              <a:solidFill>
                <a:srgbClr val="000000"/>
              </a:solidFill>
              <a:latin typeface="Arial"/>
              <a:cs typeface="Arial"/>
            </a:rPr>
            <a:t>FUNÇÕES EM DELPHI</a:t>
          </a:r>
          <a:endParaRPr lang="pt-BR" sz="1000" b="0" i="0" u="none" strike="noStrike" baseline="0">
            <a:solidFill>
              <a:srgbClr val="000000"/>
            </a:solidFill>
            <a:latin typeface="Arial"/>
            <a:cs typeface="Arial"/>
          </a:endParaRPr>
        </a:p>
        <a:p>
          <a:pPr algn="just" rtl="0">
            <a:lnSpc>
              <a:spcPts val="1100"/>
            </a:lnSpc>
            <a:defRPr sz="1000"/>
          </a:pPr>
          <a:endParaRPr lang="pt-BR" sz="1000" b="0" i="0" u="none" strike="noStrike" baseline="0">
            <a:solidFill>
              <a:srgbClr val="000000"/>
            </a:solidFill>
            <a:latin typeface="Arial"/>
            <a:cs typeface="Arial"/>
          </a:endParaRPr>
        </a:p>
        <a:p>
          <a:pPr algn="just" rtl="0">
            <a:lnSpc>
              <a:spcPts val="1100"/>
            </a:lnSpc>
            <a:defRPr sz="1000"/>
          </a:pPr>
          <a:r>
            <a:rPr lang="pt-BR" sz="1000" b="0" i="0" u="none" strike="noStrike" baseline="0">
              <a:solidFill>
                <a:srgbClr val="000000"/>
              </a:solidFill>
              <a:latin typeface="Arial"/>
              <a:cs typeface="Arial"/>
            </a:rPr>
            <a:t>A seguir estão listadas algumas funções escritas em Delphi para validação de algumas estruturas descritas anteriormente. Os algoritmos relacionados abaixo não são de utilização obrigatório, apenas estão exemplificando as validações comentadas acima.</a:t>
          </a:r>
        </a:p>
        <a:p>
          <a:pPr algn="just" rtl="0">
            <a:lnSpc>
              <a:spcPts val="1100"/>
            </a:lnSpc>
            <a:defRPr sz="1000"/>
          </a:pPr>
          <a:endParaRPr lang="pt-BR" sz="1000" b="0" i="0" u="none" strike="noStrike" baseline="0">
            <a:solidFill>
              <a:srgbClr val="000000"/>
            </a:solidFill>
            <a:latin typeface="Arial"/>
            <a:cs typeface="Arial"/>
          </a:endParaRPr>
        </a:p>
        <a:p>
          <a:pPr algn="just" rtl="0">
            <a:lnSpc>
              <a:spcPts val="1100"/>
            </a:lnSpc>
            <a:defRPr sz="1000"/>
          </a:pPr>
          <a:r>
            <a:rPr lang="pt-BR" sz="1000" b="1" i="0" u="none" strike="noStrike" baseline="0">
              <a:solidFill>
                <a:srgbClr val="000000"/>
              </a:solidFill>
              <a:latin typeface="Arial"/>
              <a:cs typeface="Arial"/>
            </a:rPr>
            <a:t>Função para Conversão de Data para Fator de Vencimento</a:t>
          </a:r>
          <a:endParaRPr lang="pt-BR" sz="1000" b="0" i="0" u="none" strike="noStrike" baseline="0">
            <a:solidFill>
              <a:srgbClr val="000000"/>
            </a:solidFill>
            <a:latin typeface="Arial"/>
            <a:cs typeface="Arial"/>
          </a:endParaRPr>
        </a:p>
        <a:p>
          <a:pPr algn="just" rtl="0">
            <a:lnSpc>
              <a:spcPts val="1100"/>
            </a:lnSpc>
            <a:defRPr sz="1000"/>
          </a:pPr>
          <a:endParaRPr lang="pt-BR" sz="1000" b="0" i="0" u="none" strike="noStrike" baseline="0">
            <a:solidFill>
              <a:srgbClr val="000000"/>
            </a:solidFill>
            <a:latin typeface="Arial"/>
            <a:cs typeface="Arial"/>
          </a:endParaRPr>
        </a:p>
        <a:p>
          <a:pPr algn="just" rtl="0">
            <a:lnSpc>
              <a:spcPts val="1100"/>
            </a:lnSpc>
            <a:defRPr sz="1000"/>
          </a:pPr>
          <a:r>
            <a:rPr lang="pt-BR" sz="1000" b="0" i="0" u="none" strike="noStrike" baseline="0">
              <a:solidFill>
                <a:srgbClr val="000000"/>
              </a:solidFill>
              <a:latin typeface="Arial"/>
              <a:cs typeface="Arial"/>
            </a:rPr>
            <a:t>function fatorvcto(data:tdate):integer;</a:t>
          </a:r>
        </a:p>
        <a:p>
          <a:pPr algn="just" rtl="0">
            <a:lnSpc>
              <a:spcPts val="1100"/>
            </a:lnSpc>
            <a:defRPr sz="1000"/>
          </a:pPr>
          <a:r>
            <a:rPr lang="pt-BR" sz="1000" b="0" i="0" u="none" strike="noStrike" baseline="0">
              <a:solidFill>
                <a:srgbClr val="000000"/>
              </a:solidFill>
              <a:latin typeface="Arial"/>
              <a:cs typeface="Arial"/>
            </a:rPr>
            <a:t>begin</a:t>
          </a:r>
        </a:p>
        <a:p>
          <a:pPr algn="just" rtl="0">
            <a:lnSpc>
              <a:spcPts val="1100"/>
            </a:lnSpc>
            <a:defRPr sz="1000"/>
          </a:pPr>
          <a:r>
            <a:rPr lang="pt-BR" sz="1000" b="0" i="0" u="none" strike="noStrike" baseline="0">
              <a:solidFill>
                <a:srgbClr val="000000"/>
              </a:solidFill>
              <a:latin typeface="Arial"/>
              <a:cs typeface="Arial"/>
            </a:rPr>
            <a:t>   result := DaysBetween(data,strtodate('03/07/2000'))+1000;</a:t>
          </a:r>
        </a:p>
        <a:p>
          <a:pPr algn="just" rtl="0">
            <a:lnSpc>
              <a:spcPts val="1100"/>
            </a:lnSpc>
            <a:defRPr sz="1000"/>
          </a:pPr>
          <a:r>
            <a:rPr lang="pt-BR" sz="1000" b="0" i="0" u="none" strike="noStrike" baseline="0">
              <a:solidFill>
                <a:srgbClr val="000000"/>
              </a:solidFill>
              <a:latin typeface="Arial"/>
              <a:cs typeface="Arial"/>
            </a:rPr>
            <a:t>end;</a:t>
          </a:r>
        </a:p>
        <a:p>
          <a:pPr algn="just" rtl="0">
            <a:lnSpc>
              <a:spcPts val="1100"/>
            </a:lnSpc>
            <a:defRPr sz="1000"/>
          </a:pPr>
          <a:endParaRPr lang="pt-BR" sz="1000" b="0" i="0" u="none" strike="noStrike" baseline="0">
            <a:solidFill>
              <a:srgbClr val="000000"/>
            </a:solidFill>
            <a:latin typeface="Arial"/>
            <a:cs typeface="Arial"/>
          </a:endParaRPr>
        </a:p>
        <a:p>
          <a:pPr algn="just" rtl="0">
            <a:lnSpc>
              <a:spcPts val="1100"/>
            </a:lnSpc>
            <a:defRPr sz="1000"/>
          </a:pPr>
          <a:r>
            <a:rPr lang="pt-BR" sz="1000" b="1" i="0" u="none" strike="noStrike" baseline="0">
              <a:solidFill>
                <a:srgbClr val="000000"/>
              </a:solidFill>
              <a:latin typeface="Arial"/>
              <a:cs typeface="Arial"/>
            </a:rPr>
            <a:t>Função para Conversão de Fator de Vencimento para Data</a:t>
          </a:r>
          <a:endParaRPr lang="pt-BR" sz="1000" b="0" i="0" u="none" strike="noStrike" baseline="0">
            <a:solidFill>
              <a:srgbClr val="000000"/>
            </a:solidFill>
            <a:latin typeface="Arial"/>
            <a:cs typeface="Arial"/>
          </a:endParaRPr>
        </a:p>
        <a:p>
          <a:pPr algn="just" rtl="0">
            <a:lnSpc>
              <a:spcPts val="1100"/>
            </a:lnSpc>
            <a:defRPr sz="1000"/>
          </a:pPr>
          <a:endParaRPr lang="pt-BR" sz="1000" b="0" i="0" u="none" strike="noStrike" baseline="0">
            <a:solidFill>
              <a:srgbClr val="000000"/>
            </a:solidFill>
            <a:latin typeface="Arial"/>
            <a:cs typeface="Arial"/>
          </a:endParaRPr>
        </a:p>
        <a:p>
          <a:pPr algn="just" rtl="0">
            <a:lnSpc>
              <a:spcPts val="1100"/>
            </a:lnSpc>
            <a:defRPr sz="1000"/>
          </a:pPr>
          <a:r>
            <a:rPr lang="pt-BR" sz="1000" b="0" i="0" u="none" strike="noStrike" baseline="0">
              <a:solidFill>
                <a:srgbClr val="000000"/>
              </a:solidFill>
              <a:latin typeface="Arial"/>
              <a:cs typeface="Arial"/>
            </a:rPr>
            <a:t>function datavcto(fator: integer): TDate;</a:t>
          </a:r>
        </a:p>
        <a:p>
          <a:pPr algn="just" rtl="0">
            <a:lnSpc>
              <a:spcPts val="1100"/>
            </a:lnSpc>
            <a:defRPr sz="1000"/>
          </a:pPr>
          <a:r>
            <a:rPr lang="pt-BR" sz="1000" b="0" i="0" u="none" strike="noStrike" baseline="0">
              <a:solidFill>
                <a:srgbClr val="000000"/>
              </a:solidFill>
              <a:latin typeface="Arial"/>
              <a:cs typeface="Arial"/>
            </a:rPr>
            <a:t>begin</a:t>
          </a:r>
        </a:p>
        <a:p>
          <a:pPr algn="just" rtl="0">
            <a:lnSpc>
              <a:spcPts val="1100"/>
            </a:lnSpc>
            <a:defRPr sz="1000"/>
          </a:pPr>
          <a:r>
            <a:rPr lang="pt-BR" sz="1000" b="0" i="0" u="none" strike="noStrike" baseline="0">
              <a:solidFill>
                <a:srgbClr val="000000"/>
              </a:solidFill>
              <a:latin typeface="Arial"/>
              <a:cs typeface="Arial"/>
            </a:rPr>
            <a:t>  if fator = 0 then</a:t>
          </a:r>
        </a:p>
        <a:p>
          <a:pPr algn="just" rtl="0">
            <a:lnSpc>
              <a:spcPts val="1100"/>
            </a:lnSpc>
            <a:defRPr sz="1000"/>
          </a:pPr>
          <a:r>
            <a:rPr lang="pt-BR" sz="1000" b="0" i="0" u="none" strike="noStrike" baseline="0">
              <a:solidFill>
                <a:srgbClr val="000000"/>
              </a:solidFill>
              <a:latin typeface="Arial"/>
              <a:cs typeface="Arial"/>
            </a:rPr>
            <a:t>    result := 0</a:t>
          </a:r>
        </a:p>
        <a:p>
          <a:pPr algn="just" rtl="0">
            <a:lnSpc>
              <a:spcPts val="1100"/>
            </a:lnSpc>
            <a:defRPr sz="1000"/>
          </a:pPr>
          <a:r>
            <a:rPr lang="pt-BR" sz="1000" b="0" i="0" u="none" strike="noStrike" baseline="0">
              <a:solidFill>
                <a:srgbClr val="000000"/>
              </a:solidFill>
              <a:latin typeface="Arial"/>
              <a:cs typeface="Arial"/>
            </a:rPr>
            <a:t>  else</a:t>
          </a:r>
        </a:p>
        <a:p>
          <a:pPr algn="just" rtl="0">
            <a:lnSpc>
              <a:spcPts val="1100"/>
            </a:lnSpc>
            <a:defRPr sz="1000"/>
          </a:pPr>
          <a:r>
            <a:rPr lang="pt-BR" sz="1000" b="0" i="0" u="none" strike="noStrike" baseline="0">
              <a:solidFill>
                <a:srgbClr val="000000"/>
              </a:solidFill>
              <a:latin typeface="Arial"/>
              <a:cs typeface="Arial"/>
            </a:rPr>
            <a:t>    result := strtodate('03/07/2000') + (fator – 1000);</a:t>
          </a:r>
        </a:p>
        <a:p>
          <a:pPr algn="just" rtl="0">
            <a:lnSpc>
              <a:spcPts val="1100"/>
            </a:lnSpc>
            <a:defRPr sz="1000"/>
          </a:pPr>
          <a:r>
            <a:rPr lang="pt-BR" sz="1000" b="0" i="0" u="none" strike="noStrike" baseline="0">
              <a:solidFill>
                <a:srgbClr val="000000"/>
              </a:solidFill>
              <a:latin typeface="Arial"/>
              <a:cs typeface="Arial"/>
            </a:rPr>
            <a:t>end;</a:t>
          </a:r>
        </a:p>
        <a:p>
          <a:pPr algn="just" rtl="0">
            <a:lnSpc>
              <a:spcPts val="1100"/>
            </a:lnSpc>
            <a:defRPr sz="1000"/>
          </a:pPr>
          <a:endParaRPr lang="pt-BR" sz="1000" b="0" i="0" u="none" strike="noStrike" baseline="0">
            <a:solidFill>
              <a:srgbClr val="000000"/>
            </a:solidFill>
            <a:latin typeface="Arial"/>
            <a:cs typeface="Arial"/>
          </a:endParaRPr>
        </a:p>
        <a:p>
          <a:pPr algn="just" rtl="0">
            <a:lnSpc>
              <a:spcPts val="1100"/>
            </a:lnSpc>
            <a:defRPr sz="1000"/>
          </a:pPr>
          <a:r>
            <a:rPr lang="pt-BR" sz="1000" b="1" i="0" u="none" strike="noStrike" baseline="0">
              <a:solidFill>
                <a:srgbClr val="000000"/>
              </a:solidFill>
              <a:latin typeface="Arial"/>
              <a:cs typeface="Arial"/>
            </a:rPr>
            <a:t>Função para Colocar o Dígito no Código de Barras</a:t>
          </a:r>
          <a:endParaRPr lang="pt-BR" sz="1000" b="0" i="0" u="none" strike="noStrike" baseline="0">
            <a:solidFill>
              <a:srgbClr val="000000"/>
            </a:solidFill>
            <a:latin typeface="Arial"/>
            <a:cs typeface="Arial"/>
          </a:endParaRPr>
        </a:p>
        <a:p>
          <a:pPr algn="just" rtl="0">
            <a:lnSpc>
              <a:spcPts val="1100"/>
            </a:lnSpc>
            <a:defRPr sz="1000"/>
          </a:pPr>
          <a:endParaRPr lang="pt-BR" sz="1000" b="0" i="0" u="none" strike="noStrike" baseline="0">
            <a:solidFill>
              <a:srgbClr val="000000"/>
            </a:solidFill>
            <a:latin typeface="Arial"/>
            <a:cs typeface="Arial"/>
          </a:endParaRPr>
        </a:p>
        <a:p>
          <a:pPr algn="just" rtl="0">
            <a:lnSpc>
              <a:spcPts val="1100"/>
            </a:lnSpc>
            <a:defRPr sz="1000"/>
          </a:pPr>
          <a:r>
            <a:rPr lang="pt-BR" sz="1000" b="0" i="0" u="none" strike="noStrike" baseline="0">
              <a:solidFill>
                <a:srgbClr val="000000"/>
              </a:solidFill>
              <a:latin typeface="Arial"/>
              <a:cs typeface="Arial"/>
            </a:rPr>
            <a:t>function DigitoCodigoBarra(codigobarra: string): string;</a:t>
          </a:r>
        </a:p>
        <a:p>
          <a:pPr algn="just" rtl="0">
            <a:lnSpc>
              <a:spcPts val="1100"/>
            </a:lnSpc>
            <a:defRPr sz="1000"/>
          </a:pPr>
          <a:r>
            <a:rPr lang="pt-BR" sz="1000" b="0" i="0" u="none" strike="noStrike" baseline="0">
              <a:solidFill>
                <a:srgbClr val="000000"/>
              </a:solidFill>
              <a:latin typeface="Arial"/>
              <a:cs typeface="Arial"/>
            </a:rPr>
            <a:t>const</a:t>
          </a:r>
        </a:p>
        <a:p>
          <a:pPr algn="just" rtl="0">
            <a:lnSpc>
              <a:spcPts val="1100"/>
            </a:lnSpc>
            <a:defRPr sz="1000"/>
          </a:pPr>
          <a:r>
            <a:rPr lang="pt-BR" sz="1000" b="0" i="0" u="none" strike="noStrike" baseline="0">
              <a:solidFill>
                <a:srgbClr val="000000"/>
              </a:solidFill>
              <a:latin typeface="Arial"/>
              <a:cs typeface="Arial"/>
            </a:rPr>
            <a:t>  indice = '43290876543298765432987654329876543298765432';</a:t>
          </a:r>
        </a:p>
        <a:p>
          <a:pPr algn="just" rtl="0">
            <a:lnSpc>
              <a:spcPts val="1100"/>
            </a:lnSpc>
            <a:defRPr sz="1000"/>
          </a:pPr>
          <a:r>
            <a:rPr lang="pt-BR" sz="1000" b="0" i="0" u="none" strike="noStrike" baseline="0">
              <a:solidFill>
                <a:srgbClr val="000000"/>
              </a:solidFill>
              <a:latin typeface="Arial"/>
              <a:cs typeface="Arial"/>
            </a:rPr>
            <a:t>var</a:t>
          </a:r>
        </a:p>
        <a:p>
          <a:pPr algn="just" rtl="0">
            <a:lnSpc>
              <a:spcPts val="1100"/>
            </a:lnSpc>
            <a:defRPr sz="1000"/>
          </a:pPr>
          <a:r>
            <a:rPr lang="pt-BR" sz="1000" b="0" i="0" u="none" strike="noStrike" baseline="0">
              <a:solidFill>
                <a:srgbClr val="000000"/>
              </a:solidFill>
              <a:latin typeface="Arial"/>
              <a:cs typeface="Arial"/>
            </a:rPr>
            <a:t>  soma, contador, digito: integer;</a:t>
          </a:r>
        </a:p>
        <a:p>
          <a:pPr algn="just" rtl="0">
            <a:lnSpc>
              <a:spcPts val="1100"/>
            </a:lnSpc>
            <a:defRPr sz="1000"/>
          </a:pPr>
          <a:r>
            <a:rPr lang="pt-BR" sz="1000" b="0" i="0" u="none" strike="noStrike" baseline="0">
              <a:solidFill>
                <a:srgbClr val="000000"/>
              </a:solidFill>
              <a:latin typeface="Arial"/>
              <a:cs typeface="Arial"/>
            </a:rPr>
            <a:t>begin</a:t>
          </a:r>
        </a:p>
        <a:p>
          <a:pPr algn="just" rtl="0">
            <a:lnSpc>
              <a:spcPts val="1100"/>
            </a:lnSpc>
            <a:defRPr sz="1000"/>
          </a:pPr>
          <a:r>
            <a:rPr lang="pt-BR" sz="1000" b="0" i="0" u="none" strike="noStrike" baseline="0">
              <a:solidFill>
                <a:srgbClr val="000000"/>
              </a:solidFill>
              <a:latin typeface="Arial"/>
              <a:cs typeface="Arial"/>
            </a:rPr>
            <a:t>  soma := 0;</a:t>
          </a:r>
        </a:p>
        <a:p>
          <a:pPr algn="just" rtl="0">
            <a:lnSpc>
              <a:spcPts val="1100"/>
            </a:lnSpc>
            <a:defRPr sz="1000"/>
          </a:pPr>
          <a:r>
            <a:rPr lang="pt-BR" sz="1000" b="0" i="0" u="none" strike="noStrike" baseline="0">
              <a:solidFill>
                <a:srgbClr val="000000"/>
              </a:solidFill>
              <a:latin typeface="Arial"/>
              <a:cs typeface="Arial"/>
            </a:rPr>
            <a:t>  for contador := 1 to 44 do</a:t>
          </a:r>
        </a:p>
        <a:p>
          <a:pPr algn="just" rtl="0">
            <a:lnSpc>
              <a:spcPts val="1100"/>
            </a:lnSpc>
            <a:defRPr sz="1000"/>
          </a:pPr>
          <a:r>
            <a:rPr lang="pt-BR" sz="1000" b="0" i="0" u="none" strike="noStrike" baseline="0">
              <a:solidFill>
                <a:srgbClr val="000000"/>
              </a:solidFill>
              <a:latin typeface="Arial"/>
              <a:cs typeface="Arial"/>
            </a:rPr>
            <a:t>    if contador &lt;&gt; 5 then</a:t>
          </a:r>
        </a:p>
        <a:p>
          <a:pPr algn="just" rtl="0">
            <a:defRPr sz="1000"/>
          </a:pPr>
          <a:r>
            <a:rPr lang="pt-BR" sz="1000" b="0" i="0" u="none" strike="noStrike" baseline="0">
              <a:solidFill>
                <a:srgbClr val="000000"/>
              </a:solidFill>
              <a:latin typeface="Arial"/>
              <a:cs typeface="Arial"/>
            </a:rPr>
            <a:t>      soma := soma + (strtoint(codigobarra[contador]) * strtoint(indice[contador]));</a:t>
          </a:r>
        </a:p>
        <a:p>
          <a:pPr algn="just" rtl="0">
            <a:defRPr sz="1000"/>
          </a:pPr>
          <a:r>
            <a:rPr lang="pt-BR" sz="1000" b="0" i="0" u="none" strike="noStrike" baseline="0">
              <a:solidFill>
                <a:srgbClr val="000000"/>
              </a:solidFill>
              <a:latin typeface="Arial"/>
              <a:cs typeface="Arial"/>
            </a:rPr>
            <a:t>  digito := 11 – (soma mod 11);</a:t>
          </a:r>
        </a:p>
        <a:p>
          <a:pPr algn="just" rtl="0">
            <a:defRPr sz="1000"/>
          </a:pPr>
          <a:r>
            <a:rPr lang="pt-BR" sz="1000" b="0" i="0" u="none" strike="noStrike" baseline="0">
              <a:solidFill>
                <a:srgbClr val="000000"/>
              </a:solidFill>
              <a:latin typeface="Arial"/>
              <a:cs typeface="Arial"/>
            </a:rPr>
            <a:t>  if (digito &lt;= 1) or (digito &gt; 9) then digito := 1;</a:t>
          </a:r>
        </a:p>
        <a:p>
          <a:pPr algn="just" rtl="0">
            <a:defRPr sz="1000"/>
          </a:pPr>
          <a:endParaRPr lang="pt-BR" sz="1000" b="0" i="0" u="none" strike="noStrike" baseline="0">
            <a:solidFill>
              <a:srgbClr val="000000"/>
            </a:solidFill>
            <a:latin typeface="Arial"/>
            <a:cs typeface="Arial"/>
          </a:endParaRPr>
        </a:p>
        <a:p>
          <a:pPr algn="just" rtl="0">
            <a:defRPr sz="1000"/>
          </a:pPr>
          <a:r>
            <a:rPr lang="pt-BR" sz="1000" b="0" i="0" u="none" strike="noStrike" baseline="0">
              <a:solidFill>
                <a:srgbClr val="000000"/>
              </a:solidFill>
              <a:latin typeface="Arial"/>
              <a:cs typeface="Arial"/>
            </a:rPr>
            <a:t>  //Colocar o digito no codigo barra</a:t>
          </a:r>
        </a:p>
        <a:p>
          <a:pPr algn="just" rtl="0">
            <a:defRPr sz="1000"/>
          </a:pPr>
          <a:r>
            <a:rPr lang="pt-BR" sz="1000" b="0" i="0" u="none" strike="noStrike" baseline="0">
              <a:solidFill>
                <a:srgbClr val="000000"/>
              </a:solidFill>
              <a:latin typeface="Arial"/>
              <a:cs typeface="Arial"/>
            </a:rPr>
            <a:t>  codigobarra[5] := inttostr(digito)[1];</a:t>
          </a:r>
        </a:p>
        <a:p>
          <a:pPr algn="just" rtl="0">
            <a:defRPr sz="1000"/>
          </a:pPr>
          <a:r>
            <a:rPr lang="pt-BR" sz="1000" b="0" i="0" u="none" strike="noStrike" baseline="0">
              <a:solidFill>
                <a:srgbClr val="000000"/>
              </a:solidFill>
              <a:latin typeface="Arial"/>
              <a:cs typeface="Arial"/>
            </a:rPr>
            <a:t>  result := codigobarra;</a:t>
          </a:r>
        </a:p>
        <a:p>
          <a:pPr algn="just" rtl="0">
            <a:defRPr sz="1000"/>
          </a:pPr>
          <a:r>
            <a:rPr lang="pt-BR" sz="1000" b="0" i="0" u="none" strike="noStrike" baseline="0">
              <a:solidFill>
                <a:srgbClr val="000000"/>
              </a:solidFill>
              <a:latin typeface="Arial"/>
              <a:cs typeface="Arial"/>
            </a:rPr>
            <a:t>end;</a:t>
          </a:r>
        </a:p>
        <a:p>
          <a:pPr algn="just" rtl="0">
            <a:defRPr sz="1000"/>
          </a:pPr>
          <a:endParaRPr lang="pt-BR" sz="1000" b="0" i="0" u="none" strike="noStrike" baseline="0">
            <a:solidFill>
              <a:srgbClr val="000000"/>
            </a:solidFill>
            <a:latin typeface="Arial"/>
            <a:cs typeface="Arial"/>
          </a:endParaRPr>
        </a:p>
        <a:p>
          <a:pPr algn="just" rtl="0">
            <a:defRPr sz="1000"/>
          </a:pPr>
          <a:r>
            <a:rPr lang="pt-BR" sz="1000" b="1" i="0" u="none" strike="noStrike" baseline="0">
              <a:solidFill>
                <a:srgbClr val="000000"/>
              </a:solidFill>
              <a:latin typeface="Arial"/>
              <a:cs typeface="Arial"/>
            </a:rPr>
            <a:t>Função para Validação do Código de Barras</a:t>
          </a:r>
          <a:endParaRPr lang="pt-BR" sz="1000" b="0" i="0" u="none" strike="noStrike" baseline="0">
            <a:solidFill>
              <a:srgbClr val="000000"/>
            </a:solidFill>
            <a:latin typeface="Arial"/>
            <a:cs typeface="Arial"/>
          </a:endParaRPr>
        </a:p>
        <a:p>
          <a:pPr algn="just" rtl="0">
            <a:defRPr sz="1000"/>
          </a:pPr>
          <a:endParaRPr lang="pt-BR" sz="1000" b="0" i="0" u="none" strike="noStrike" baseline="0">
            <a:solidFill>
              <a:srgbClr val="000000"/>
            </a:solidFill>
            <a:latin typeface="Arial"/>
            <a:cs typeface="Arial"/>
          </a:endParaRPr>
        </a:p>
        <a:p>
          <a:pPr algn="just" rtl="0">
            <a:defRPr sz="1000"/>
          </a:pPr>
          <a:r>
            <a:rPr lang="pt-BR" sz="1000" b="0" i="0" u="none" strike="noStrike" baseline="0">
              <a:solidFill>
                <a:srgbClr val="000000"/>
              </a:solidFill>
              <a:latin typeface="Arial"/>
              <a:cs typeface="Arial"/>
            </a:rPr>
            <a:t>function ValidaCodigoBarra(codigobarra: string): boolean;</a:t>
          </a:r>
        </a:p>
        <a:p>
          <a:pPr algn="just" rtl="0">
            <a:defRPr sz="1000"/>
          </a:pPr>
          <a:r>
            <a:rPr lang="pt-BR" sz="1000" b="0" i="0" u="none" strike="noStrike" baseline="0">
              <a:solidFill>
                <a:srgbClr val="000000"/>
              </a:solidFill>
              <a:latin typeface="Arial"/>
              <a:cs typeface="Arial"/>
            </a:rPr>
            <a:t>const</a:t>
          </a:r>
        </a:p>
        <a:p>
          <a:pPr algn="just" rtl="0">
            <a:defRPr sz="1000"/>
          </a:pPr>
          <a:r>
            <a:rPr lang="pt-BR" sz="1000" b="0" i="0" u="none" strike="noStrike" baseline="0">
              <a:solidFill>
                <a:srgbClr val="000000"/>
              </a:solidFill>
              <a:latin typeface="Arial"/>
              <a:cs typeface="Arial"/>
            </a:rPr>
            <a:t>  indice = '43290876543298765432987654329876543298765432';</a:t>
          </a:r>
        </a:p>
        <a:p>
          <a:pPr algn="just" rtl="0">
            <a:defRPr sz="1000"/>
          </a:pPr>
          <a:r>
            <a:rPr lang="pt-BR" sz="1000" b="0" i="0" u="none" strike="noStrike" baseline="0">
              <a:solidFill>
                <a:srgbClr val="000000"/>
              </a:solidFill>
              <a:latin typeface="Arial"/>
              <a:cs typeface="Arial"/>
            </a:rPr>
            <a:t>var</a:t>
          </a:r>
        </a:p>
        <a:p>
          <a:pPr algn="just" rtl="0">
            <a:defRPr sz="1000"/>
          </a:pPr>
          <a:r>
            <a:rPr lang="pt-BR" sz="1000" b="0" i="0" u="none" strike="noStrike" baseline="0">
              <a:solidFill>
                <a:srgbClr val="000000"/>
              </a:solidFill>
              <a:latin typeface="Arial"/>
              <a:cs typeface="Arial"/>
            </a:rPr>
            <a:t>  soma, contador, digito: integer;</a:t>
          </a:r>
        </a:p>
        <a:p>
          <a:pPr algn="just" rtl="0">
            <a:defRPr sz="1000"/>
          </a:pPr>
          <a:r>
            <a:rPr lang="pt-BR" sz="1000" b="0" i="0" u="none" strike="noStrike" baseline="0">
              <a:solidFill>
                <a:srgbClr val="000000"/>
              </a:solidFill>
              <a:latin typeface="Arial"/>
              <a:cs typeface="Arial"/>
            </a:rPr>
            <a:t>begin</a:t>
          </a:r>
        </a:p>
        <a:p>
          <a:pPr algn="just" rtl="0">
            <a:defRPr sz="1000"/>
          </a:pPr>
          <a:r>
            <a:rPr lang="pt-BR" sz="1000" b="0" i="0" u="none" strike="noStrike" baseline="0">
              <a:solidFill>
                <a:srgbClr val="000000"/>
              </a:solidFill>
              <a:latin typeface="Arial"/>
              <a:cs typeface="Arial"/>
            </a:rPr>
            <a:t>  soma := 0;</a:t>
          </a:r>
        </a:p>
        <a:p>
          <a:pPr algn="just" rtl="0">
            <a:defRPr sz="1000"/>
          </a:pPr>
          <a:r>
            <a:rPr lang="pt-BR" sz="1000" b="0" i="0" u="none" strike="noStrike" baseline="0">
              <a:solidFill>
                <a:srgbClr val="000000"/>
              </a:solidFill>
              <a:latin typeface="Arial"/>
              <a:cs typeface="Arial"/>
            </a:rPr>
            <a:t>  for contador := 1 to 44 do</a:t>
          </a:r>
        </a:p>
        <a:p>
          <a:pPr algn="just" rtl="0">
            <a:defRPr sz="1000"/>
          </a:pPr>
          <a:r>
            <a:rPr lang="pt-BR" sz="1000" b="0" i="0" u="none" strike="noStrike" baseline="0">
              <a:solidFill>
                <a:srgbClr val="000000"/>
              </a:solidFill>
              <a:latin typeface="Arial"/>
              <a:cs typeface="Arial"/>
            </a:rPr>
            <a:t>    if contador &lt;&gt; 5 then</a:t>
          </a:r>
        </a:p>
        <a:p>
          <a:pPr algn="just" rtl="0">
            <a:defRPr sz="1000"/>
          </a:pPr>
          <a:r>
            <a:rPr lang="pt-BR" sz="1000" b="0" i="0" u="none" strike="noStrike" baseline="0">
              <a:solidFill>
                <a:srgbClr val="000000"/>
              </a:solidFill>
              <a:latin typeface="Arial"/>
              <a:cs typeface="Arial"/>
            </a:rPr>
            <a:t>      soma := soma + (strtoint(codigobarra[contador]) * strtoint(indice[contador]));</a:t>
          </a:r>
        </a:p>
        <a:p>
          <a:pPr algn="just" rtl="0">
            <a:defRPr sz="1000"/>
          </a:pPr>
          <a:r>
            <a:rPr lang="pt-BR" sz="1000" b="0" i="0" u="none" strike="noStrike" baseline="0">
              <a:solidFill>
                <a:srgbClr val="000000"/>
              </a:solidFill>
              <a:latin typeface="Arial"/>
              <a:cs typeface="Arial"/>
            </a:rPr>
            <a:t>  digito := 11 – (soma mod 11);</a:t>
          </a:r>
        </a:p>
        <a:p>
          <a:pPr algn="just" rtl="0">
            <a:defRPr sz="1000"/>
          </a:pPr>
          <a:r>
            <a:rPr lang="pt-BR" sz="1000" b="0" i="0" u="none" strike="noStrike" baseline="0">
              <a:solidFill>
                <a:srgbClr val="000000"/>
              </a:solidFill>
              <a:latin typeface="Arial"/>
              <a:cs typeface="Arial"/>
            </a:rPr>
            <a:t>  if (digito &lt;= 1) or (digito &gt; 9) then digito := 1;</a:t>
          </a:r>
        </a:p>
        <a:p>
          <a:pPr algn="just" rtl="0">
            <a:defRPr sz="1000"/>
          </a:pPr>
          <a:r>
            <a:rPr lang="pt-BR" sz="1000" b="0" i="0" u="none" strike="noStrike" baseline="0">
              <a:solidFill>
                <a:srgbClr val="000000"/>
              </a:solidFill>
              <a:latin typeface="Arial"/>
              <a:cs typeface="Arial"/>
            </a:rPr>
            <a:t>  result := (strtoint(codigobarra[5]) = digito);</a:t>
          </a:r>
        </a:p>
        <a:p>
          <a:pPr algn="just" rtl="0">
            <a:defRPr sz="1000"/>
          </a:pPr>
          <a:r>
            <a:rPr lang="pt-BR" sz="1000" b="0" i="0" u="none" strike="noStrike" baseline="0">
              <a:solidFill>
                <a:srgbClr val="000000"/>
              </a:solidFill>
              <a:latin typeface="Arial"/>
              <a:cs typeface="Arial"/>
            </a:rPr>
            <a:t>end;</a:t>
          </a:r>
        </a:p>
        <a:p>
          <a:pPr algn="just" rtl="0">
            <a:defRPr sz="1000"/>
          </a:pPr>
          <a:endParaRPr lang="pt-BR" sz="1000" b="0" i="0" u="none" strike="noStrike" baseline="0">
            <a:solidFill>
              <a:srgbClr val="000000"/>
            </a:solidFill>
            <a:latin typeface="Arial"/>
            <a:cs typeface="Arial"/>
          </a:endParaRPr>
        </a:p>
        <a:p>
          <a:pPr algn="just" rtl="0">
            <a:defRPr sz="1000"/>
          </a:pPr>
          <a:r>
            <a:rPr lang="pt-BR" sz="1000" b="1" i="0" u="none" strike="noStrike" baseline="0">
              <a:solidFill>
                <a:srgbClr val="000000"/>
              </a:solidFill>
              <a:latin typeface="Arial"/>
              <a:cs typeface="Arial"/>
            </a:rPr>
            <a:t>Função para Colocar Dígito na Linha Digitável</a:t>
          </a:r>
          <a:endParaRPr lang="pt-BR" sz="1000" b="0" i="0" u="none" strike="noStrike" baseline="0">
            <a:solidFill>
              <a:srgbClr val="000000"/>
            </a:solidFill>
            <a:latin typeface="Arial"/>
            <a:cs typeface="Arial"/>
          </a:endParaRPr>
        </a:p>
        <a:p>
          <a:pPr algn="just" rtl="0">
            <a:defRPr sz="1000"/>
          </a:pPr>
          <a:endParaRPr lang="pt-BR" sz="1000" b="0" i="0" u="none" strike="noStrike" baseline="0">
            <a:solidFill>
              <a:srgbClr val="000000"/>
            </a:solidFill>
            <a:latin typeface="Arial"/>
            <a:cs typeface="Arial"/>
          </a:endParaRPr>
        </a:p>
        <a:p>
          <a:pPr algn="just" rtl="0">
            <a:defRPr sz="1000"/>
          </a:pPr>
          <a:r>
            <a:rPr lang="pt-BR" sz="1000" b="0" i="0" u="none" strike="noStrike" baseline="0">
              <a:solidFill>
                <a:srgbClr val="000000"/>
              </a:solidFill>
              <a:latin typeface="Arial"/>
              <a:cs typeface="Arial"/>
            </a:rPr>
            <a:t>function DigitoLinhaDigitavel(linhadigitavel: string): string;</a:t>
          </a:r>
        </a:p>
        <a:p>
          <a:pPr algn="just" rtl="0">
            <a:defRPr sz="1000"/>
          </a:pPr>
          <a:r>
            <a:rPr lang="pt-BR" sz="1000" b="0" i="0" u="none" strike="noStrike" baseline="0">
              <a:solidFill>
                <a:srgbClr val="000000"/>
              </a:solidFill>
              <a:latin typeface="Arial"/>
              <a:cs typeface="Arial"/>
            </a:rPr>
            <a:t>const</a:t>
          </a:r>
        </a:p>
        <a:p>
          <a:pPr algn="just" rtl="0">
            <a:defRPr sz="1000"/>
          </a:pPr>
          <a:r>
            <a:rPr lang="pt-BR" sz="1000" b="0" i="0" u="none" strike="noStrike" baseline="0">
              <a:solidFill>
                <a:srgbClr val="000000"/>
              </a:solidFill>
              <a:latin typeface="Arial"/>
              <a:cs typeface="Arial"/>
            </a:rPr>
            <a:t>  indice = '2121212120121212121201212121212';</a:t>
          </a:r>
        </a:p>
        <a:p>
          <a:pPr algn="just" rtl="0">
            <a:defRPr sz="1000"/>
          </a:pPr>
          <a:r>
            <a:rPr lang="pt-BR" sz="1000" b="0" i="0" u="none" strike="noStrike" baseline="0">
              <a:solidFill>
                <a:srgbClr val="000000"/>
              </a:solidFill>
              <a:latin typeface="Arial"/>
              <a:cs typeface="Arial"/>
            </a:rPr>
            <a:t>var</a:t>
          </a:r>
        </a:p>
        <a:p>
          <a:pPr algn="just" rtl="0">
            <a:defRPr sz="1000"/>
          </a:pPr>
          <a:r>
            <a:rPr lang="pt-BR" sz="1000" b="0" i="0" u="none" strike="noStrike" baseline="0">
              <a:solidFill>
                <a:srgbClr val="000000"/>
              </a:solidFill>
              <a:latin typeface="Arial"/>
              <a:cs typeface="Arial"/>
            </a:rPr>
            <a:t>  digito, soma, mult, contador: integer;</a:t>
          </a:r>
        </a:p>
        <a:p>
          <a:pPr algn="just" rtl="0">
            <a:defRPr sz="1000"/>
          </a:pPr>
          <a:r>
            <a:rPr lang="pt-BR" sz="1000" b="0" i="0" u="none" strike="noStrike" baseline="0">
              <a:solidFill>
                <a:srgbClr val="000000"/>
              </a:solidFill>
              <a:latin typeface="Arial"/>
              <a:cs typeface="Arial"/>
            </a:rPr>
            <a:t>  codigobarra: string;</a:t>
          </a:r>
        </a:p>
        <a:p>
          <a:pPr algn="just" rtl="0">
            <a:defRPr sz="1000"/>
          </a:pPr>
          <a:r>
            <a:rPr lang="pt-BR" sz="1000" b="0" i="0" u="none" strike="noStrike" baseline="0">
              <a:solidFill>
                <a:srgbClr val="000000"/>
              </a:solidFill>
              <a:latin typeface="Arial"/>
              <a:cs typeface="Arial"/>
            </a:rPr>
            <a:t>begin</a:t>
          </a:r>
        </a:p>
        <a:p>
          <a:pPr algn="just" rtl="0">
            <a:defRPr sz="1000"/>
          </a:pPr>
          <a:r>
            <a:rPr lang="pt-BR" sz="1000" b="0" i="0" u="none" strike="noStrike" baseline="0">
              <a:solidFill>
                <a:srgbClr val="000000"/>
              </a:solidFill>
              <a:latin typeface="Arial"/>
              <a:cs typeface="Arial"/>
            </a:rPr>
            <a:t>  //cálculo do primeiro dígito</a:t>
          </a:r>
        </a:p>
        <a:p>
          <a:pPr algn="just" rtl="0">
            <a:defRPr sz="1000"/>
          </a:pPr>
          <a:r>
            <a:rPr lang="pt-BR" sz="1000" b="0" i="0" u="none" strike="noStrike" baseline="0">
              <a:solidFill>
                <a:srgbClr val="000000"/>
              </a:solidFill>
              <a:latin typeface="Arial"/>
              <a:cs typeface="Arial"/>
            </a:rPr>
            <a:t>  soma := 0;</a:t>
          </a:r>
        </a:p>
        <a:p>
          <a:pPr algn="just" rtl="0">
            <a:defRPr sz="1000"/>
          </a:pPr>
          <a:r>
            <a:rPr lang="pt-BR" sz="1000" b="0" i="0" u="none" strike="noStrike" baseline="0">
              <a:solidFill>
                <a:srgbClr val="000000"/>
              </a:solidFill>
              <a:latin typeface="Arial"/>
              <a:cs typeface="Arial"/>
            </a:rPr>
            <a:t>  for contador := 1 to 9 do</a:t>
          </a:r>
        </a:p>
        <a:p>
          <a:pPr algn="just" rtl="0">
            <a:defRPr sz="1000"/>
          </a:pPr>
          <a:r>
            <a:rPr lang="pt-BR" sz="1000" b="0" i="0" u="none" strike="noStrike" baseline="0">
              <a:solidFill>
                <a:srgbClr val="000000"/>
              </a:solidFill>
              <a:latin typeface="Arial"/>
              <a:cs typeface="Arial"/>
            </a:rPr>
            <a:t>  begin</a:t>
          </a:r>
        </a:p>
        <a:p>
          <a:pPr algn="just" rtl="0">
            <a:defRPr sz="1000"/>
          </a:pPr>
          <a:r>
            <a:rPr lang="pt-BR" sz="1000" b="0" i="0" u="none" strike="noStrike" baseline="0">
              <a:solidFill>
                <a:srgbClr val="000000"/>
              </a:solidFill>
              <a:latin typeface="Arial"/>
              <a:cs typeface="Arial"/>
            </a:rPr>
            <a:t>    mult := (strtoint(linhadigitavel[contador]) * strtoint(indice[contador]));</a:t>
          </a:r>
        </a:p>
        <a:p>
          <a:pPr algn="just" rtl="0">
            <a:defRPr sz="1000"/>
          </a:pPr>
          <a:r>
            <a:rPr lang="pt-BR" sz="1000" b="0" i="0" u="none" strike="noStrike" baseline="0">
              <a:solidFill>
                <a:srgbClr val="000000"/>
              </a:solidFill>
              <a:latin typeface="Arial"/>
              <a:cs typeface="Arial"/>
            </a:rPr>
            <a:t>    if mult &gt;= 10 then</a:t>
          </a:r>
        </a:p>
        <a:p>
          <a:pPr algn="just" rtl="0">
            <a:defRPr sz="1000"/>
          </a:pPr>
          <a:r>
            <a:rPr lang="pt-BR" sz="1000" b="0" i="0" u="none" strike="noStrike" baseline="0">
              <a:solidFill>
                <a:srgbClr val="000000"/>
              </a:solidFill>
              <a:latin typeface="Arial"/>
              <a:cs typeface="Arial"/>
            </a:rPr>
            <a:t>      soma := soma + (strtoint(inttostr(mult)[1]) + strtoint(inttostr(mult)[2]))</a:t>
          </a:r>
        </a:p>
        <a:p>
          <a:pPr algn="just" rtl="0">
            <a:defRPr sz="1000"/>
          </a:pPr>
          <a:r>
            <a:rPr lang="pt-BR" sz="1000" b="0" i="0" u="none" strike="noStrike" baseline="0">
              <a:solidFill>
                <a:srgbClr val="000000"/>
              </a:solidFill>
              <a:latin typeface="Arial"/>
              <a:cs typeface="Arial"/>
            </a:rPr>
            <a:t>    else</a:t>
          </a:r>
        </a:p>
        <a:p>
          <a:pPr algn="just" rtl="0">
            <a:defRPr sz="1000"/>
          </a:pPr>
          <a:r>
            <a:rPr lang="pt-BR" sz="1000" b="0" i="0" u="none" strike="noStrike" baseline="0">
              <a:solidFill>
                <a:srgbClr val="000000"/>
              </a:solidFill>
              <a:latin typeface="Arial"/>
              <a:cs typeface="Arial"/>
            </a:rPr>
            <a:t>      soma := soma + mult;</a:t>
          </a:r>
        </a:p>
        <a:p>
          <a:pPr algn="just" rtl="0">
            <a:defRPr sz="1000"/>
          </a:pPr>
          <a:r>
            <a:rPr lang="pt-BR" sz="1000" b="0" i="0" u="none" strike="noStrike" baseline="0">
              <a:solidFill>
                <a:srgbClr val="000000"/>
              </a:solidFill>
              <a:latin typeface="Arial"/>
              <a:cs typeface="Arial"/>
            </a:rPr>
            <a:t>  end;</a:t>
          </a:r>
        </a:p>
        <a:p>
          <a:pPr algn="just" rtl="0">
            <a:defRPr sz="1000"/>
          </a:pPr>
          <a:r>
            <a:rPr lang="pt-BR" sz="1000" b="0" i="0" u="none" strike="noStrike" baseline="0">
              <a:solidFill>
                <a:srgbClr val="000000"/>
              </a:solidFill>
              <a:latin typeface="Arial"/>
              <a:cs typeface="Arial"/>
            </a:rPr>
            <a:t>  digito := multiplo10(soma) – soma;</a:t>
          </a:r>
        </a:p>
        <a:p>
          <a:pPr algn="just" rtl="0">
            <a:defRPr sz="1000"/>
          </a:pPr>
          <a:r>
            <a:rPr lang="pt-BR" sz="1000" b="0" i="0" u="none" strike="noStrike" baseline="0">
              <a:solidFill>
                <a:srgbClr val="000000"/>
              </a:solidFill>
              <a:latin typeface="Arial"/>
              <a:cs typeface="Arial"/>
            </a:rPr>
            <a:t>  //Coloca o primeiro digito na linha digitável</a:t>
          </a:r>
        </a:p>
        <a:p>
          <a:pPr algn="just" rtl="0">
            <a:defRPr sz="1000"/>
          </a:pPr>
          <a:r>
            <a:rPr lang="pt-BR" sz="1000" b="0" i="0" u="none" strike="noStrike" baseline="0">
              <a:solidFill>
                <a:srgbClr val="000000"/>
              </a:solidFill>
              <a:latin typeface="Arial"/>
              <a:cs typeface="Arial"/>
            </a:rPr>
            <a:t>  linhadigitavel[10] := inttostr(digito)[1];</a:t>
          </a:r>
        </a:p>
        <a:p>
          <a:pPr algn="just" rtl="0">
            <a:defRPr sz="1000"/>
          </a:pPr>
          <a:endParaRPr lang="pt-BR" sz="1000" b="0" i="0" u="none" strike="noStrike" baseline="0">
            <a:solidFill>
              <a:srgbClr val="000000"/>
            </a:solidFill>
            <a:latin typeface="Arial"/>
            <a:cs typeface="Arial"/>
          </a:endParaRPr>
        </a:p>
        <a:p>
          <a:pPr algn="just" rtl="0">
            <a:defRPr sz="1000"/>
          </a:pPr>
          <a:r>
            <a:rPr lang="pt-BR" sz="1000" b="0" i="0" u="none" strike="noStrike" baseline="0">
              <a:solidFill>
                <a:srgbClr val="000000"/>
              </a:solidFill>
              <a:latin typeface="Arial"/>
              <a:cs typeface="Arial"/>
            </a:rPr>
            <a:t>  //cálculo do segundo dígito</a:t>
          </a:r>
        </a:p>
        <a:p>
          <a:pPr algn="just" rtl="0">
            <a:defRPr sz="1000"/>
          </a:pPr>
          <a:r>
            <a:rPr lang="pt-BR" sz="1000" b="0" i="0" u="none" strike="noStrike" baseline="0">
              <a:solidFill>
                <a:srgbClr val="000000"/>
              </a:solidFill>
              <a:latin typeface="Arial"/>
              <a:cs typeface="Arial"/>
            </a:rPr>
            <a:t>  soma := 0;</a:t>
          </a:r>
        </a:p>
        <a:p>
          <a:pPr algn="just" rtl="0">
            <a:defRPr sz="1000"/>
          </a:pPr>
          <a:r>
            <a:rPr lang="pt-BR" sz="1000" b="0" i="0" u="none" strike="noStrike" baseline="0">
              <a:solidFill>
                <a:srgbClr val="000000"/>
              </a:solidFill>
              <a:latin typeface="Arial"/>
              <a:cs typeface="Arial"/>
            </a:rPr>
            <a:t>  for contador := 11 to 20 do</a:t>
          </a:r>
        </a:p>
        <a:p>
          <a:pPr algn="just" rtl="0">
            <a:defRPr sz="1000"/>
          </a:pPr>
          <a:r>
            <a:rPr lang="pt-BR" sz="1000" b="0" i="0" u="none" strike="noStrike" baseline="0">
              <a:solidFill>
                <a:srgbClr val="000000"/>
              </a:solidFill>
              <a:latin typeface="Arial"/>
              <a:cs typeface="Arial"/>
            </a:rPr>
            <a:t>  begin</a:t>
          </a:r>
        </a:p>
        <a:p>
          <a:pPr algn="just" rtl="0">
            <a:defRPr sz="1000"/>
          </a:pPr>
          <a:r>
            <a:rPr lang="pt-BR" sz="1000" b="0" i="0" u="none" strike="noStrike" baseline="0">
              <a:solidFill>
                <a:srgbClr val="000000"/>
              </a:solidFill>
              <a:latin typeface="Arial"/>
              <a:cs typeface="Arial"/>
            </a:rPr>
            <a:t>    mult := (strtoint(linhadigitavel[contador]) * strtoint(indice[contador]));</a:t>
          </a:r>
        </a:p>
        <a:p>
          <a:pPr algn="just" rtl="0">
            <a:defRPr sz="1000"/>
          </a:pPr>
          <a:r>
            <a:rPr lang="pt-BR" sz="1000" b="0" i="0" u="none" strike="noStrike" baseline="0">
              <a:solidFill>
                <a:srgbClr val="000000"/>
              </a:solidFill>
              <a:latin typeface="Arial"/>
              <a:cs typeface="Arial"/>
            </a:rPr>
            <a:t>    if mult &gt;= 10 then</a:t>
          </a:r>
        </a:p>
        <a:p>
          <a:pPr algn="just" rtl="0">
            <a:defRPr sz="1000"/>
          </a:pPr>
          <a:r>
            <a:rPr lang="pt-BR" sz="1000" b="0" i="0" u="none" strike="noStrike" baseline="0">
              <a:solidFill>
                <a:srgbClr val="000000"/>
              </a:solidFill>
              <a:latin typeface="Arial"/>
              <a:cs typeface="Arial"/>
            </a:rPr>
            <a:t>      soma := soma + (strtoint(inttostr(mult)[1]) + strtoint(inttostr(mult)[2]))</a:t>
          </a:r>
        </a:p>
        <a:p>
          <a:pPr algn="just" rtl="0">
            <a:defRPr sz="1000"/>
          </a:pPr>
          <a:r>
            <a:rPr lang="pt-BR" sz="1000" b="0" i="0" u="none" strike="noStrike" baseline="0">
              <a:solidFill>
                <a:srgbClr val="000000"/>
              </a:solidFill>
              <a:latin typeface="Arial"/>
              <a:cs typeface="Arial"/>
            </a:rPr>
            <a:t>    else</a:t>
          </a:r>
        </a:p>
        <a:p>
          <a:pPr algn="just" rtl="0">
            <a:defRPr sz="1000"/>
          </a:pPr>
          <a:r>
            <a:rPr lang="pt-BR" sz="1000" b="0" i="0" u="none" strike="noStrike" baseline="0">
              <a:solidFill>
                <a:srgbClr val="000000"/>
              </a:solidFill>
              <a:latin typeface="Arial"/>
              <a:cs typeface="Arial"/>
            </a:rPr>
            <a:t>      soma := soma + mult;</a:t>
          </a:r>
        </a:p>
        <a:p>
          <a:pPr algn="just" rtl="0">
            <a:defRPr sz="1000"/>
          </a:pPr>
          <a:r>
            <a:rPr lang="pt-BR" sz="1000" b="0" i="0" u="none" strike="noStrike" baseline="0">
              <a:solidFill>
                <a:srgbClr val="000000"/>
              </a:solidFill>
              <a:latin typeface="Arial"/>
              <a:cs typeface="Arial"/>
            </a:rPr>
            <a:t>  end;</a:t>
          </a:r>
        </a:p>
        <a:p>
          <a:pPr algn="just" rtl="0">
            <a:defRPr sz="1000"/>
          </a:pPr>
          <a:r>
            <a:rPr lang="pt-BR" sz="1000" b="0" i="0" u="none" strike="noStrike" baseline="0">
              <a:solidFill>
                <a:srgbClr val="000000"/>
              </a:solidFill>
              <a:latin typeface="Arial"/>
              <a:cs typeface="Arial"/>
            </a:rPr>
            <a:t>  digito := multiplo10(soma) – soma;</a:t>
          </a:r>
        </a:p>
        <a:p>
          <a:pPr algn="just" rtl="0">
            <a:defRPr sz="1000"/>
          </a:pPr>
          <a:r>
            <a:rPr lang="pt-BR" sz="1000" b="0" i="0" u="none" strike="noStrike" baseline="0">
              <a:solidFill>
                <a:srgbClr val="000000"/>
              </a:solidFill>
              <a:latin typeface="Arial"/>
              <a:cs typeface="Arial"/>
            </a:rPr>
            <a:t>  //Coloca o segundo digito na linha digitável</a:t>
          </a:r>
        </a:p>
        <a:p>
          <a:pPr algn="just" rtl="0">
            <a:defRPr sz="1000"/>
          </a:pPr>
          <a:r>
            <a:rPr lang="pt-BR" sz="1000" b="0" i="0" u="none" strike="noStrike" baseline="0">
              <a:solidFill>
                <a:srgbClr val="000000"/>
              </a:solidFill>
              <a:latin typeface="Arial"/>
              <a:cs typeface="Arial"/>
            </a:rPr>
            <a:t>  linhadigitavel[21] := inttostr(digito)[1];</a:t>
          </a:r>
        </a:p>
        <a:p>
          <a:pPr algn="just" rtl="0">
            <a:defRPr sz="1000"/>
          </a:pPr>
          <a:endParaRPr lang="pt-BR" sz="1000" b="0" i="0" u="none" strike="noStrike" baseline="0">
            <a:solidFill>
              <a:srgbClr val="000000"/>
            </a:solidFill>
            <a:latin typeface="Arial"/>
            <a:cs typeface="Arial"/>
          </a:endParaRPr>
        </a:p>
        <a:p>
          <a:pPr algn="just" rtl="0">
            <a:defRPr sz="1000"/>
          </a:pPr>
          <a:r>
            <a:rPr lang="pt-BR" sz="1000" b="0" i="0" u="none" strike="noStrike" baseline="0">
              <a:solidFill>
                <a:srgbClr val="000000"/>
              </a:solidFill>
              <a:latin typeface="Arial"/>
              <a:cs typeface="Arial"/>
            </a:rPr>
            <a:t>  //cálculo do terceiro dígito</a:t>
          </a:r>
        </a:p>
        <a:p>
          <a:pPr algn="just" rtl="0">
            <a:defRPr sz="1000"/>
          </a:pPr>
          <a:r>
            <a:rPr lang="pt-BR" sz="1000" b="0" i="0" u="none" strike="noStrike" baseline="0">
              <a:solidFill>
                <a:srgbClr val="000000"/>
              </a:solidFill>
              <a:latin typeface="Arial"/>
              <a:cs typeface="Arial"/>
            </a:rPr>
            <a:t>  soma := 0;</a:t>
          </a:r>
        </a:p>
        <a:p>
          <a:pPr algn="just" rtl="0">
            <a:defRPr sz="1000"/>
          </a:pPr>
          <a:r>
            <a:rPr lang="pt-BR" sz="1000" b="0" i="0" u="none" strike="noStrike" baseline="0">
              <a:solidFill>
                <a:srgbClr val="000000"/>
              </a:solidFill>
              <a:latin typeface="Arial"/>
              <a:cs typeface="Arial"/>
            </a:rPr>
            <a:t>  for contador := 22 to 31 do</a:t>
          </a:r>
        </a:p>
        <a:p>
          <a:pPr algn="just" rtl="0">
            <a:defRPr sz="1000"/>
          </a:pPr>
          <a:r>
            <a:rPr lang="pt-BR" sz="1000" b="0" i="0" u="none" strike="noStrike" baseline="0">
              <a:solidFill>
                <a:srgbClr val="000000"/>
              </a:solidFill>
              <a:latin typeface="Arial"/>
              <a:cs typeface="Arial"/>
            </a:rPr>
            <a:t>  begin</a:t>
          </a:r>
        </a:p>
        <a:p>
          <a:pPr algn="just" rtl="0">
            <a:defRPr sz="1000"/>
          </a:pPr>
          <a:r>
            <a:rPr lang="pt-BR" sz="1000" b="0" i="0" u="none" strike="noStrike" baseline="0">
              <a:solidFill>
                <a:srgbClr val="000000"/>
              </a:solidFill>
              <a:latin typeface="Arial"/>
              <a:cs typeface="Arial"/>
            </a:rPr>
            <a:t>    mult := (strtoint(linhadigitavel[contador]) * strtoint(indice[contador]));</a:t>
          </a:r>
        </a:p>
        <a:p>
          <a:pPr algn="just" rtl="0">
            <a:defRPr sz="1000"/>
          </a:pPr>
          <a:r>
            <a:rPr lang="pt-BR" sz="1000" b="0" i="0" u="none" strike="noStrike" baseline="0">
              <a:solidFill>
                <a:srgbClr val="000000"/>
              </a:solidFill>
              <a:latin typeface="Arial"/>
              <a:cs typeface="Arial"/>
            </a:rPr>
            <a:t>    if mult &gt;= 10 then</a:t>
          </a:r>
        </a:p>
        <a:p>
          <a:pPr algn="just" rtl="0">
            <a:defRPr sz="1000"/>
          </a:pPr>
          <a:r>
            <a:rPr lang="pt-BR" sz="1000" b="0" i="0" u="none" strike="noStrike" baseline="0">
              <a:solidFill>
                <a:srgbClr val="000000"/>
              </a:solidFill>
              <a:latin typeface="Arial"/>
              <a:cs typeface="Arial"/>
            </a:rPr>
            <a:t>      soma := soma + (strtoint(inttostr(mult)[1]) + strtoint(inttostr(mult)[2]))</a:t>
          </a:r>
        </a:p>
        <a:p>
          <a:pPr algn="just" rtl="0">
            <a:defRPr sz="1000"/>
          </a:pPr>
          <a:r>
            <a:rPr lang="pt-BR" sz="1000" b="0" i="0" u="none" strike="noStrike" baseline="0">
              <a:solidFill>
                <a:srgbClr val="000000"/>
              </a:solidFill>
              <a:latin typeface="Arial"/>
              <a:cs typeface="Arial"/>
            </a:rPr>
            <a:t>    else</a:t>
          </a:r>
        </a:p>
        <a:p>
          <a:pPr algn="just" rtl="0">
            <a:defRPr sz="1000"/>
          </a:pPr>
          <a:r>
            <a:rPr lang="pt-BR" sz="1000" b="0" i="0" u="none" strike="noStrike" baseline="0">
              <a:solidFill>
                <a:srgbClr val="000000"/>
              </a:solidFill>
              <a:latin typeface="Arial"/>
              <a:cs typeface="Arial"/>
            </a:rPr>
            <a:t>      soma := soma + mult;</a:t>
          </a:r>
        </a:p>
        <a:p>
          <a:pPr algn="just" rtl="0">
            <a:defRPr sz="1000"/>
          </a:pPr>
          <a:r>
            <a:rPr lang="pt-BR" sz="1000" b="0" i="0" u="none" strike="noStrike" baseline="0">
              <a:solidFill>
                <a:srgbClr val="000000"/>
              </a:solidFill>
              <a:latin typeface="Arial"/>
              <a:cs typeface="Arial"/>
            </a:rPr>
            <a:t>  end;</a:t>
          </a:r>
        </a:p>
        <a:p>
          <a:pPr algn="just" rtl="0">
            <a:defRPr sz="1000"/>
          </a:pPr>
          <a:r>
            <a:rPr lang="pt-BR" sz="1000" b="0" i="0" u="none" strike="noStrike" baseline="0">
              <a:solidFill>
                <a:srgbClr val="000000"/>
              </a:solidFill>
              <a:latin typeface="Arial"/>
              <a:cs typeface="Arial"/>
            </a:rPr>
            <a:t>  digito := multiplo10(soma) – soma;</a:t>
          </a:r>
        </a:p>
        <a:p>
          <a:pPr algn="just" rtl="0">
            <a:defRPr sz="1000"/>
          </a:pPr>
          <a:r>
            <a:rPr lang="pt-BR" sz="1000" b="0" i="0" u="none" strike="noStrike" baseline="0">
              <a:solidFill>
                <a:srgbClr val="000000"/>
              </a:solidFill>
              <a:latin typeface="Arial"/>
              <a:cs typeface="Arial"/>
            </a:rPr>
            <a:t>  //Coloca o terceiro digito na linha digitável</a:t>
          </a:r>
        </a:p>
        <a:p>
          <a:pPr algn="just" rtl="0">
            <a:defRPr sz="1000"/>
          </a:pPr>
          <a:r>
            <a:rPr lang="pt-BR" sz="1000" b="0" i="0" u="none" strike="noStrike" baseline="0">
              <a:solidFill>
                <a:srgbClr val="000000"/>
              </a:solidFill>
              <a:latin typeface="Arial"/>
              <a:cs typeface="Arial"/>
            </a:rPr>
            <a:t>  linhadigitavel[32] := inttostr(digito)[1];</a:t>
          </a:r>
        </a:p>
        <a:p>
          <a:pPr algn="just" rtl="0">
            <a:defRPr sz="1000"/>
          </a:pPr>
          <a:endParaRPr lang="pt-BR" sz="1000" b="0" i="0" u="none" strike="noStrike" baseline="0">
            <a:solidFill>
              <a:srgbClr val="000000"/>
            </a:solidFill>
            <a:latin typeface="Arial"/>
            <a:cs typeface="Arial"/>
          </a:endParaRPr>
        </a:p>
        <a:p>
          <a:pPr algn="just" rtl="0">
            <a:defRPr sz="1000"/>
          </a:pPr>
          <a:r>
            <a:rPr lang="pt-BR" sz="1000" b="0" i="0" u="none" strike="noStrike" baseline="0">
              <a:solidFill>
                <a:srgbClr val="000000"/>
              </a:solidFill>
              <a:latin typeface="Arial"/>
              <a:cs typeface="Arial"/>
            </a:rPr>
            <a:t>  //Monta o codigo de barra para verificar o último dígito</a:t>
          </a:r>
        </a:p>
        <a:p>
          <a:pPr algn="just" rtl="0">
            <a:defRPr sz="1000"/>
          </a:pPr>
          <a:r>
            <a:rPr lang="pt-BR" sz="1000" b="0" i="0" u="none" strike="noStrike" baseline="0">
              <a:solidFill>
                <a:srgbClr val="000000"/>
              </a:solidFill>
              <a:latin typeface="Arial"/>
              <a:cs typeface="Arial"/>
            </a:rPr>
            <a:t>  codigobarra := copy(linhadigitavel,  1,  3) + //Código do Banco</a:t>
          </a:r>
        </a:p>
        <a:p>
          <a:pPr algn="just" rtl="0">
            <a:defRPr sz="1000"/>
          </a:pPr>
          <a:r>
            <a:rPr lang="pt-BR" sz="1000" b="0" i="0" u="none" strike="noStrike" baseline="0">
              <a:solidFill>
                <a:srgbClr val="000000"/>
              </a:solidFill>
              <a:latin typeface="Arial"/>
              <a:cs typeface="Arial"/>
            </a:rPr>
            <a:t>                 copy(linhadigitavel,  4,  1) + //Moeda</a:t>
          </a:r>
        </a:p>
        <a:p>
          <a:pPr algn="just" rtl="0">
            <a:defRPr sz="1000"/>
          </a:pPr>
          <a:r>
            <a:rPr lang="pt-BR" sz="1000" b="0" i="0" u="none" strike="noStrike" baseline="0">
              <a:solidFill>
                <a:srgbClr val="000000"/>
              </a:solidFill>
              <a:latin typeface="Arial"/>
              <a:cs typeface="Arial"/>
            </a:rPr>
            <a:t>                 copy(linhadigitavel, 33,  1) + //Digito Verificador</a:t>
          </a:r>
        </a:p>
        <a:p>
          <a:pPr algn="just" rtl="0">
            <a:defRPr sz="1000"/>
          </a:pPr>
          <a:r>
            <a:rPr lang="pt-BR" sz="1000" b="0" i="0" u="none" strike="noStrike" baseline="0">
              <a:solidFill>
                <a:srgbClr val="000000"/>
              </a:solidFill>
              <a:latin typeface="Arial"/>
              <a:cs typeface="Arial"/>
            </a:rPr>
            <a:t>                 copy(linhadigitavel, 34,  4) + //fator de vencimento</a:t>
          </a:r>
        </a:p>
        <a:p>
          <a:pPr algn="just" rtl="0">
            <a:defRPr sz="1000"/>
          </a:pPr>
          <a:r>
            <a:rPr lang="pt-BR" sz="1000" b="0" i="0" u="none" strike="noStrike" baseline="0">
              <a:solidFill>
                <a:srgbClr val="000000"/>
              </a:solidFill>
              <a:latin typeface="Arial"/>
              <a:cs typeface="Arial"/>
            </a:rPr>
            <a:t>                 copy(linhadigitavel, 38, 10) + //valor do documento</a:t>
          </a:r>
        </a:p>
        <a:p>
          <a:pPr algn="just" rtl="0">
            <a:defRPr sz="1000"/>
          </a:pPr>
          <a:r>
            <a:rPr lang="pt-BR" sz="1000" b="0" i="0" u="none" strike="noStrike" baseline="0">
              <a:solidFill>
                <a:srgbClr val="000000"/>
              </a:solidFill>
              <a:latin typeface="Arial"/>
              <a:cs typeface="Arial"/>
            </a:rPr>
            <a:t>                 copy(linhadigitavel,  5,  1) + //Carteira</a:t>
          </a:r>
        </a:p>
        <a:p>
          <a:pPr algn="just" rtl="0">
            <a:defRPr sz="1000"/>
          </a:pPr>
          <a:r>
            <a:rPr lang="pt-BR" sz="1000" b="0" i="0" u="none" strike="noStrike" baseline="0">
              <a:solidFill>
                <a:srgbClr val="000000"/>
              </a:solidFill>
              <a:latin typeface="Arial"/>
              <a:cs typeface="Arial"/>
            </a:rPr>
            <a:t>                 copy(linhadigitavel,  6,  4) + //Agencia</a:t>
          </a:r>
        </a:p>
        <a:p>
          <a:pPr algn="just" rtl="0">
            <a:defRPr sz="1000"/>
          </a:pPr>
          <a:r>
            <a:rPr lang="pt-BR" sz="1000" b="0" i="0" u="none" strike="noStrike" baseline="0">
              <a:solidFill>
                <a:srgbClr val="000000"/>
              </a:solidFill>
              <a:latin typeface="Arial"/>
              <a:cs typeface="Arial"/>
            </a:rPr>
            <a:t>                 copy(linhadigitavel, 11,  2) + //Modalidade Cobranca</a:t>
          </a:r>
        </a:p>
        <a:p>
          <a:pPr algn="just" rtl="0">
            <a:defRPr sz="1000"/>
          </a:pPr>
          <a:r>
            <a:rPr lang="pt-BR" sz="1000" b="0" i="0" u="none" strike="noStrike" baseline="0">
              <a:solidFill>
                <a:srgbClr val="000000"/>
              </a:solidFill>
              <a:latin typeface="Arial"/>
              <a:cs typeface="Arial"/>
            </a:rPr>
            <a:t>                 copy(linhadigitavel, 13,  7) + //Código do Cliente</a:t>
          </a:r>
        </a:p>
        <a:p>
          <a:pPr algn="just" rtl="0">
            <a:defRPr sz="1000"/>
          </a:pPr>
          <a:r>
            <a:rPr lang="pt-BR" sz="1000" b="0" i="0" u="none" strike="noStrike" baseline="0">
              <a:solidFill>
                <a:srgbClr val="000000"/>
              </a:solidFill>
              <a:latin typeface="Arial"/>
              <a:cs typeface="Arial"/>
            </a:rPr>
            <a:t>                 copy(linhadigitavel, 20,  1) + copy(linhadigitavel, 22, 7) + //Nosso Numero</a:t>
          </a:r>
        </a:p>
        <a:p>
          <a:pPr algn="just" rtl="0">
            <a:defRPr sz="1000"/>
          </a:pPr>
          <a:r>
            <a:rPr lang="pt-BR" sz="1000" b="0" i="0" u="none" strike="noStrike" baseline="0">
              <a:solidFill>
                <a:srgbClr val="000000"/>
              </a:solidFill>
              <a:latin typeface="Arial"/>
              <a:cs typeface="Arial"/>
            </a:rPr>
            <a:t>                 copy(linhadigitavel, 29,  3); //Parcela</a:t>
          </a:r>
        </a:p>
        <a:p>
          <a:pPr algn="just" rtl="0">
            <a:defRPr sz="1000"/>
          </a:pPr>
          <a:r>
            <a:rPr lang="pt-BR" sz="1000" b="0" i="0" u="none" strike="noStrike" baseline="0">
              <a:solidFill>
                <a:srgbClr val="000000"/>
              </a:solidFill>
              <a:latin typeface="Arial"/>
              <a:cs typeface="Arial"/>
            </a:rPr>
            <a:t>  codigobarra := DigitoCodigoBarra(codigobarra);</a:t>
          </a:r>
        </a:p>
        <a:p>
          <a:pPr algn="just" rtl="0">
            <a:defRPr sz="1000"/>
          </a:pPr>
          <a:r>
            <a:rPr lang="pt-BR" sz="1000" b="0" i="0" u="none" strike="noStrike" baseline="0">
              <a:solidFill>
                <a:srgbClr val="000000"/>
              </a:solidFill>
              <a:latin typeface="Arial"/>
              <a:cs typeface="Arial"/>
            </a:rPr>
            <a:t>  //Coloca o primeiro digito na linha digitável</a:t>
          </a:r>
        </a:p>
        <a:p>
          <a:pPr algn="just" rtl="0">
            <a:defRPr sz="1000"/>
          </a:pPr>
          <a:r>
            <a:rPr lang="pt-BR" sz="1000" b="0" i="0" u="none" strike="noStrike" baseline="0">
              <a:solidFill>
                <a:srgbClr val="000000"/>
              </a:solidFill>
              <a:latin typeface="Arial"/>
              <a:cs typeface="Arial"/>
            </a:rPr>
            <a:t>  linhadigitavel[33] := codigobarra[5];</a:t>
          </a:r>
        </a:p>
        <a:p>
          <a:pPr algn="just" rtl="0">
            <a:defRPr sz="1000"/>
          </a:pPr>
          <a:endParaRPr lang="pt-BR" sz="1000" b="0" i="0" u="none" strike="noStrike" baseline="0">
            <a:solidFill>
              <a:srgbClr val="000000"/>
            </a:solidFill>
            <a:latin typeface="Arial"/>
            <a:cs typeface="Arial"/>
          </a:endParaRPr>
        </a:p>
        <a:p>
          <a:pPr algn="just" rtl="0">
            <a:defRPr sz="1000"/>
          </a:pPr>
          <a:r>
            <a:rPr lang="pt-BR" sz="1000" b="0" i="0" u="none" strike="noStrike" baseline="0">
              <a:solidFill>
                <a:srgbClr val="000000"/>
              </a:solidFill>
              <a:latin typeface="Arial"/>
              <a:cs typeface="Arial"/>
            </a:rPr>
            <a:t>  result := linhadigitavel;</a:t>
          </a:r>
        </a:p>
        <a:p>
          <a:pPr algn="just" rtl="0">
            <a:defRPr sz="1000"/>
          </a:pPr>
          <a:r>
            <a:rPr lang="pt-BR" sz="1000" b="0" i="0" u="none" strike="noStrike" baseline="0">
              <a:solidFill>
                <a:srgbClr val="000000"/>
              </a:solidFill>
              <a:latin typeface="Arial"/>
              <a:cs typeface="Arial"/>
            </a:rPr>
            <a:t>end;</a:t>
          </a:r>
        </a:p>
        <a:p>
          <a:pPr algn="just" rtl="0">
            <a:defRPr sz="1000"/>
          </a:pPr>
          <a:endParaRPr lang="pt-BR" sz="1000" b="0" i="0" u="none" strike="noStrike" baseline="0">
            <a:solidFill>
              <a:srgbClr val="000000"/>
            </a:solidFill>
            <a:latin typeface="Arial"/>
            <a:cs typeface="Arial"/>
          </a:endParaRPr>
        </a:p>
        <a:p>
          <a:pPr algn="just" rtl="0">
            <a:defRPr sz="1000"/>
          </a:pPr>
          <a:r>
            <a:rPr lang="pt-BR" sz="1000" b="1" i="0" u="none" strike="noStrike" baseline="0">
              <a:solidFill>
                <a:srgbClr val="000000"/>
              </a:solidFill>
              <a:latin typeface="Arial"/>
              <a:cs typeface="Arial"/>
            </a:rPr>
            <a:t>Função para Validação da Linha Digitável</a:t>
          </a:r>
          <a:endParaRPr lang="pt-BR" sz="1000" b="0" i="0" u="none" strike="noStrike" baseline="0">
            <a:solidFill>
              <a:srgbClr val="000000"/>
            </a:solidFill>
            <a:latin typeface="Arial"/>
            <a:cs typeface="Arial"/>
          </a:endParaRPr>
        </a:p>
        <a:p>
          <a:pPr algn="just" rtl="0">
            <a:defRPr sz="1000"/>
          </a:pPr>
          <a:endParaRPr lang="pt-BR" sz="1000" b="0" i="0" u="none" strike="noStrike" baseline="0">
            <a:solidFill>
              <a:srgbClr val="000000"/>
            </a:solidFill>
            <a:latin typeface="Arial"/>
            <a:cs typeface="Arial"/>
          </a:endParaRPr>
        </a:p>
        <a:p>
          <a:pPr algn="just" rtl="0">
            <a:defRPr sz="1000"/>
          </a:pPr>
          <a:r>
            <a:rPr lang="pt-BR" sz="1000" b="0" i="0" u="none" strike="noStrike" baseline="0">
              <a:solidFill>
                <a:srgbClr val="000000"/>
              </a:solidFill>
              <a:latin typeface="Arial"/>
              <a:cs typeface="Arial"/>
            </a:rPr>
            <a:t>function ValidaLinhaDigitavel(linhadigitavel: string): boolean;</a:t>
          </a:r>
        </a:p>
        <a:p>
          <a:pPr algn="just" rtl="0">
            <a:defRPr sz="1000"/>
          </a:pPr>
          <a:r>
            <a:rPr lang="pt-BR" sz="1000" b="0" i="0" u="none" strike="noStrike" baseline="0">
              <a:solidFill>
                <a:srgbClr val="000000"/>
              </a:solidFill>
              <a:latin typeface="Arial"/>
              <a:cs typeface="Arial"/>
            </a:rPr>
            <a:t>const</a:t>
          </a:r>
        </a:p>
        <a:p>
          <a:pPr algn="just" rtl="0">
            <a:defRPr sz="1000"/>
          </a:pPr>
          <a:r>
            <a:rPr lang="pt-BR" sz="1000" b="0" i="0" u="none" strike="noStrike" baseline="0">
              <a:solidFill>
                <a:srgbClr val="000000"/>
              </a:solidFill>
              <a:latin typeface="Arial"/>
              <a:cs typeface="Arial"/>
            </a:rPr>
            <a:t>  indice = '2121212120121212121201212121212';</a:t>
          </a:r>
        </a:p>
        <a:p>
          <a:pPr algn="just" rtl="0">
            <a:defRPr sz="1000"/>
          </a:pPr>
          <a:r>
            <a:rPr lang="pt-BR" sz="1000" b="0" i="0" u="none" strike="noStrike" baseline="0">
              <a:solidFill>
                <a:srgbClr val="000000"/>
              </a:solidFill>
              <a:latin typeface="Arial"/>
              <a:cs typeface="Arial"/>
            </a:rPr>
            <a:t>var</a:t>
          </a:r>
        </a:p>
        <a:p>
          <a:pPr algn="just" rtl="0">
            <a:defRPr sz="1000"/>
          </a:pPr>
          <a:r>
            <a:rPr lang="pt-BR" sz="1000" b="0" i="0" u="none" strike="noStrike" baseline="0">
              <a:solidFill>
                <a:srgbClr val="000000"/>
              </a:solidFill>
              <a:latin typeface="Arial"/>
              <a:cs typeface="Arial"/>
            </a:rPr>
            <a:t>  digito, soma, mult, contador: integer;</a:t>
          </a:r>
        </a:p>
        <a:p>
          <a:pPr algn="just" rtl="0">
            <a:defRPr sz="1000"/>
          </a:pPr>
          <a:r>
            <a:rPr lang="pt-BR" sz="1000" b="0" i="0" u="none" strike="noStrike" baseline="0">
              <a:solidFill>
                <a:srgbClr val="000000"/>
              </a:solidFill>
              <a:latin typeface="Arial"/>
              <a:cs typeface="Arial"/>
            </a:rPr>
            <a:t>  codigobarra: string;</a:t>
          </a:r>
        </a:p>
        <a:p>
          <a:pPr algn="just" rtl="0">
            <a:defRPr sz="1000"/>
          </a:pPr>
          <a:r>
            <a:rPr lang="pt-BR" sz="1000" b="0" i="0" u="none" strike="noStrike" baseline="0">
              <a:solidFill>
                <a:srgbClr val="000000"/>
              </a:solidFill>
              <a:latin typeface="Arial"/>
              <a:cs typeface="Arial"/>
            </a:rPr>
            <a:t>begin</a:t>
          </a:r>
        </a:p>
        <a:p>
          <a:pPr algn="just" rtl="0">
            <a:defRPr sz="1000"/>
          </a:pPr>
          <a:r>
            <a:rPr lang="pt-BR" sz="1000" b="0" i="0" u="none" strike="noStrike" baseline="0">
              <a:solidFill>
                <a:srgbClr val="000000"/>
              </a:solidFill>
              <a:latin typeface="Arial"/>
              <a:cs typeface="Arial"/>
            </a:rPr>
            <a:t>  result := true;</a:t>
          </a:r>
        </a:p>
        <a:p>
          <a:pPr algn="just" rtl="0">
            <a:defRPr sz="1000"/>
          </a:pPr>
          <a:r>
            <a:rPr lang="pt-BR" sz="1000" b="0" i="0" u="none" strike="noStrike" baseline="0">
              <a:solidFill>
                <a:srgbClr val="000000"/>
              </a:solidFill>
              <a:latin typeface="Arial"/>
              <a:cs typeface="Arial"/>
            </a:rPr>
            <a:t>  //cálculo do primeiro dígito</a:t>
          </a:r>
        </a:p>
        <a:p>
          <a:pPr algn="just" rtl="0">
            <a:defRPr sz="1000"/>
          </a:pPr>
          <a:r>
            <a:rPr lang="pt-BR" sz="1000" b="0" i="0" u="none" strike="noStrike" baseline="0">
              <a:solidFill>
                <a:srgbClr val="000000"/>
              </a:solidFill>
              <a:latin typeface="Arial"/>
              <a:cs typeface="Arial"/>
            </a:rPr>
            <a:t>  soma := 0;</a:t>
          </a:r>
        </a:p>
        <a:p>
          <a:pPr algn="just" rtl="0">
            <a:defRPr sz="1000"/>
          </a:pPr>
          <a:r>
            <a:rPr lang="pt-BR" sz="1000" b="0" i="0" u="none" strike="noStrike" baseline="0">
              <a:solidFill>
                <a:srgbClr val="000000"/>
              </a:solidFill>
              <a:latin typeface="Arial"/>
              <a:cs typeface="Arial"/>
            </a:rPr>
            <a:t>  for contador := 1 to 9 do</a:t>
          </a:r>
        </a:p>
        <a:p>
          <a:pPr algn="just" rtl="0">
            <a:defRPr sz="1000"/>
          </a:pPr>
          <a:r>
            <a:rPr lang="pt-BR" sz="1000" b="0" i="0" u="none" strike="noStrike" baseline="0">
              <a:solidFill>
                <a:srgbClr val="000000"/>
              </a:solidFill>
              <a:latin typeface="Arial"/>
              <a:cs typeface="Arial"/>
            </a:rPr>
            <a:t>  begin</a:t>
          </a:r>
        </a:p>
        <a:p>
          <a:pPr algn="just" rtl="0">
            <a:defRPr sz="1000"/>
          </a:pPr>
          <a:r>
            <a:rPr lang="pt-BR" sz="1000" b="0" i="0" u="none" strike="noStrike" baseline="0">
              <a:solidFill>
                <a:srgbClr val="000000"/>
              </a:solidFill>
              <a:latin typeface="Arial"/>
              <a:cs typeface="Arial"/>
            </a:rPr>
            <a:t>    mult := (strtoint(linhadigitavel[contador]) * strtoint(indice[contador]));</a:t>
          </a:r>
        </a:p>
        <a:p>
          <a:pPr algn="just" rtl="0">
            <a:defRPr sz="1000"/>
          </a:pPr>
          <a:r>
            <a:rPr lang="pt-BR" sz="1000" b="0" i="0" u="none" strike="noStrike" baseline="0">
              <a:solidFill>
                <a:srgbClr val="000000"/>
              </a:solidFill>
              <a:latin typeface="Arial"/>
              <a:cs typeface="Arial"/>
            </a:rPr>
            <a:t>    if mult &gt;= 10 then</a:t>
          </a:r>
        </a:p>
        <a:p>
          <a:pPr algn="just" rtl="0">
            <a:defRPr sz="1000"/>
          </a:pPr>
          <a:r>
            <a:rPr lang="pt-BR" sz="1000" b="0" i="0" u="none" strike="noStrike" baseline="0">
              <a:solidFill>
                <a:srgbClr val="000000"/>
              </a:solidFill>
              <a:latin typeface="Arial"/>
              <a:cs typeface="Arial"/>
            </a:rPr>
            <a:t>      soma := soma + (strtoint(inttostr(mult)[1]) + strtoint(inttostr(mult)[2]))</a:t>
          </a:r>
        </a:p>
        <a:p>
          <a:pPr algn="just" rtl="0">
            <a:defRPr sz="1000"/>
          </a:pPr>
          <a:r>
            <a:rPr lang="pt-BR" sz="1000" b="0" i="0" u="none" strike="noStrike" baseline="0">
              <a:solidFill>
                <a:srgbClr val="000000"/>
              </a:solidFill>
              <a:latin typeface="Arial"/>
              <a:cs typeface="Arial"/>
            </a:rPr>
            <a:t>    else</a:t>
          </a:r>
        </a:p>
        <a:p>
          <a:pPr algn="just" rtl="0">
            <a:defRPr sz="1000"/>
          </a:pPr>
          <a:r>
            <a:rPr lang="pt-BR" sz="1000" b="0" i="0" u="none" strike="noStrike" baseline="0">
              <a:solidFill>
                <a:srgbClr val="000000"/>
              </a:solidFill>
              <a:latin typeface="Arial"/>
              <a:cs typeface="Arial"/>
            </a:rPr>
            <a:t>      soma := soma + mult;</a:t>
          </a:r>
        </a:p>
        <a:p>
          <a:pPr algn="just" rtl="0">
            <a:defRPr sz="1000"/>
          </a:pPr>
          <a:r>
            <a:rPr lang="pt-BR" sz="1000" b="0" i="0" u="none" strike="noStrike" baseline="0">
              <a:solidFill>
                <a:srgbClr val="000000"/>
              </a:solidFill>
              <a:latin typeface="Arial"/>
              <a:cs typeface="Arial"/>
            </a:rPr>
            <a:t>  end;</a:t>
          </a:r>
        </a:p>
        <a:p>
          <a:pPr algn="just" rtl="0">
            <a:defRPr sz="1000"/>
          </a:pPr>
          <a:r>
            <a:rPr lang="pt-BR" sz="1000" b="0" i="0" u="none" strike="noStrike" baseline="0">
              <a:solidFill>
                <a:srgbClr val="000000"/>
              </a:solidFill>
              <a:latin typeface="Arial"/>
              <a:cs typeface="Arial"/>
            </a:rPr>
            <a:t>  digito := multiplo10(soma) – soma;</a:t>
          </a:r>
        </a:p>
        <a:p>
          <a:pPr algn="just" rtl="0">
            <a:defRPr sz="1000"/>
          </a:pPr>
          <a:r>
            <a:rPr lang="pt-BR" sz="1000" b="0" i="0" u="none" strike="noStrike" baseline="0">
              <a:solidFill>
                <a:srgbClr val="000000"/>
              </a:solidFill>
              <a:latin typeface="Arial"/>
              <a:cs typeface="Arial"/>
            </a:rPr>
            <a:t>  //Testa o primeiro dígito</a:t>
          </a:r>
        </a:p>
        <a:p>
          <a:pPr algn="just" rtl="0">
            <a:defRPr sz="1000"/>
          </a:pPr>
          <a:r>
            <a:rPr lang="pt-BR" sz="1000" b="0" i="0" u="none" strike="noStrike" baseline="0">
              <a:solidFill>
                <a:srgbClr val="000000"/>
              </a:solidFill>
              <a:latin typeface="Arial"/>
              <a:cs typeface="Arial"/>
            </a:rPr>
            <a:t>  if strtoint(linhadigitavel[10]) &lt;&gt; digito then</a:t>
          </a:r>
        </a:p>
        <a:p>
          <a:pPr algn="just" rtl="0">
            <a:defRPr sz="1000"/>
          </a:pPr>
          <a:r>
            <a:rPr lang="pt-BR" sz="1000" b="0" i="0" u="none" strike="noStrike" baseline="0">
              <a:solidFill>
                <a:srgbClr val="000000"/>
              </a:solidFill>
              <a:latin typeface="Arial"/>
              <a:cs typeface="Arial"/>
            </a:rPr>
            <a:t>    result := false;</a:t>
          </a:r>
        </a:p>
        <a:p>
          <a:pPr algn="just" rtl="0">
            <a:defRPr sz="1000"/>
          </a:pPr>
          <a:endParaRPr lang="pt-BR" sz="1000" b="0" i="0" u="none" strike="noStrike" baseline="0">
            <a:solidFill>
              <a:srgbClr val="000000"/>
            </a:solidFill>
            <a:latin typeface="Arial"/>
            <a:cs typeface="Arial"/>
          </a:endParaRPr>
        </a:p>
        <a:p>
          <a:pPr algn="just" rtl="0">
            <a:defRPr sz="1000"/>
          </a:pPr>
          <a:r>
            <a:rPr lang="pt-BR" sz="1000" b="0" i="0" u="none" strike="noStrike" baseline="0">
              <a:solidFill>
                <a:srgbClr val="000000"/>
              </a:solidFill>
              <a:latin typeface="Arial"/>
              <a:cs typeface="Arial"/>
            </a:rPr>
            <a:t>  //cálculo do segundo dígito</a:t>
          </a:r>
        </a:p>
        <a:p>
          <a:pPr algn="just" rtl="0">
            <a:defRPr sz="1000"/>
          </a:pPr>
          <a:r>
            <a:rPr lang="pt-BR" sz="1000" b="0" i="0" u="none" strike="noStrike" baseline="0">
              <a:solidFill>
                <a:srgbClr val="000000"/>
              </a:solidFill>
              <a:latin typeface="Arial"/>
              <a:cs typeface="Arial"/>
            </a:rPr>
            <a:t>  soma := 0;</a:t>
          </a:r>
        </a:p>
        <a:p>
          <a:pPr algn="just" rtl="0">
            <a:defRPr sz="1000"/>
          </a:pPr>
          <a:r>
            <a:rPr lang="pt-BR" sz="1000" b="0" i="0" u="none" strike="noStrike" baseline="0">
              <a:solidFill>
                <a:srgbClr val="000000"/>
              </a:solidFill>
              <a:latin typeface="Arial"/>
              <a:cs typeface="Arial"/>
            </a:rPr>
            <a:t>  for contador := 11 to 20 do</a:t>
          </a:r>
        </a:p>
        <a:p>
          <a:pPr algn="just" rtl="0">
            <a:defRPr sz="1000"/>
          </a:pPr>
          <a:r>
            <a:rPr lang="pt-BR" sz="1000" b="0" i="0" u="none" strike="noStrike" baseline="0">
              <a:solidFill>
                <a:srgbClr val="000000"/>
              </a:solidFill>
              <a:latin typeface="Arial"/>
              <a:cs typeface="Arial"/>
            </a:rPr>
            <a:t>  begin</a:t>
          </a:r>
        </a:p>
        <a:p>
          <a:pPr algn="just" rtl="0">
            <a:defRPr sz="1000"/>
          </a:pPr>
          <a:r>
            <a:rPr lang="pt-BR" sz="1000" b="0" i="0" u="none" strike="noStrike" baseline="0">
              <a:solidFill>
                <a:srgbClr val="000000"/>
              </a:solidFill>
              <a:latin typeface="Arial"/>
              <a:cs typeface="Arial"/>
            </a:rPr>
            <a:t>    mult := (strtoint(linhadigitavel[contador]) * strtoint(indice[contador]));</a:t>
          </a:r>
        </a:p>
        <a:p>
          <a:pPr algn="just" rtl="0">
            <a:defRPr sz="1000"/>
          </a:pPr>
          <a:r>
            <a:rPr lang="pt-BR" sz="1000" b="0" i="0" u="none" strike="noStrike" baseline="0">
              <a:solidFill>
                <a:srgbClr val="000000"/>
              </a:solidFill>
              <a:latin typeface="Arial"/>
              <a:cs typeface="Arial"/>
            </a:rPr>
            <a:t>    if mult &gt;= 10 then</a:t>
          </a:r>
        </a:p>
        <a:p>
          <a:pPr algn="just" rtl="0">
            <a:defRPr sz="1000"/>
          </a:pPr>
          <a:r>
            <a:rPr lang="pt-BR" sz="1000" b="0" i="0" u="none" strike="noStrike" baseline="0">
              <a:solidFill>
                <a:srgbClr val="000000"/>
              </a:solidFill>
              <a:latin typeface="Arial"/>
              <a:cs typeface="Arial"/>
            </a:rPr>
            <a:t>      soma := soma + (strtoint(inttostr(mult)[1]) + strtoint(inttostr(mult)[2]))</a:t>
          </a:r>
        </a:p>
        <a:p>
          <a:pPr algn="just" rtl="0">
            <a:defRPr sz="1000"/>
          </a:pPr>
          <a:r>
            <a:rPr lang="pt-BR" sz="1000" b="0" i="0" u="none" strike="noStrike" baseline="0">
              <a:solidFill>
                <a:srgbClr val="000000"/>
              </a:solidFill>
              <a:latin typeface="Arial"/>
              <a:cs typeface="Arial"/>
            </a:rPr>
            <a:t>    else</a:t>
          </a:r>
        </a:p>
        <a:p>
          <a:pPr algn="just" rtl="0">
            <a:defRPr sz="1000"/>
          </a:pPr>
          <a:r>
            <a:rPr lang="pt-BR" sz="1000" b="0" i="0" u="none" strike="noStrike" baseline="0">
              <a:solidFill>
                <a:srgbClr val="000000"/>
              </a:solidFill>
              <a:latin typeface="Arial"/>
              <a:cs typeface="Arial"/>
            </a:rPr>
            <a:t>      soma := soma + mult;</a:t>
          </a:r>
        </a:p>
        <a:p>
          <a:pPr algn="just" rtl="0">
            <a:defRPr sz="1000"/>
          </a:pPr>
          <a:r>
            <a:rPr lang="pt-BR" sz="1000" b="0" i="0" u="none" strike="noStrike" baseline="0">
              <a:solidFill>
                <a:srgbClr val="000000"/>
              </a:solidFill>
              <a:latin typeface="Arial"/>
              <a:cs typeface="Arial"/>
            </a:rPr>
            <a:t>  end;</a:t>
          </a:r>
        </a:p>
        <a:p>
          <a:pPr algn="just" rtl="0">
            <a:defRPr sz="1000"/>
          </a:pPr>
          <a:r>
            <a:rPr lang="pt-BR" sz="1000" b="0" i="0" u="none" strike="noStrike" baseline="0">
              <a:solidFill>
                <a:srgbClr val="000000"/>
              </a:solidFill>
              <a:latin typeface="Arial"/>
              <a:cs typeface="Arial"/>
            </a:rPr>
            <a:t>  digito := multiplo10(soma) – soma;</a:t>
          </a:r>
        </a:p>
        <a:p>
          <a:pPr algn="just" rtl="0">
            <a:defRPr sz="1000"/>
          </a:pPr>
          <a:r>
            <a:rPr lang="pt-BR" sz="1000" b="0" i="0" u="none" strike="noStrike" baseline="0">
              <a:solidFill>
                <a:srgbClr val="000000"/>
              </a:solidFill>
              <a:latin typeface="Arial"/>
              <a:cs typeface="Arial"/>
            </a:rPr>
            <a:t>  //Testa o segundo dígito</a:t>
          </a:r>
        </a:p>
        <a:p>
          <a:pPr algn="just" rtl="0">
            <a:defRPr sz="1000"/>
          </a:pPr>
          <a:r>
            <a:rPr lang="pt-BR" sz="1000" b="0" i="0" u="none" strike="noStrike" baseline="0">
              <a:solidFill>
                <a:srgbClr val="000000"/>
              </a:solidFill>
              <a:latin typeface="Arial"/>
              <a:cs typeface="Arial"/>
            </a:rPr>
            <a:t>  if strtoint(linhadigitavel[21]) &lt;&gt; digito then</a:t>
          </a:r>
        </a:p>
        <a:p>
          <a:pPr algn="just" rtl="0">
            <a:defRPr sz="1000"/>
          </a:pPr>
          <a:r>
            <a:rPr lang="pt-BR" sz="1000" b="0" i="0" u="none" strike="noStrike" baseline="0">
              <a:solidFill>
                <a:srgbClr val="000000"/>
              </a:solidFill>
              <a:latin typeface="Arial"/>
              <a:cs typeface="Arial"/>
            </a:rPr>
            <a:t>    result := false;</a:t>
          </a:r>
        </a:p>
        <a:p>
          <a:pPr algn="just" rtl="0">
            <a:defRPr sz="1000"/>
          </a:pPr>
          <a:endParaRPr lang="pt-BR" sz="1000" b="0" i="0" u="none" strike="noStrike" baseline="0">
            <a:solidFill>
              <a:srgbClr val="000000"/>
            </a:solidFill>
            <a:latin typeface="Arial"/>
            <a:cs typeface="Arial"/>
          </a:endParaRPr>
        </a:p>
        <a:p>
          <a:pPr algn="just" rtl="0">
            <a:defRPr sz="1000"/>
          </a:pPr>
          <a:r>
            <a:rPr lang="pt-BR" sz="1000" b="0" i="0" u="none" strike="noStrike" baseline="0">
              <a:solidFill>
                <a:srgbClr val="000000"/>
              </a:solidFill>
              <a:latin typeface="Arial"/>
              <a:cs typeface="Arial"/>
            </a:rPr>
            <a:t>  //cálculo do terceiro dígito</a:t>
          </a:r>
        </a:p>
        <a:p>
          <a:pPr algn="just" rtl="0">
            <a:defRPr sz="1000"/>
          </a:pPr>
          <a:r>
            <a:rPr lang="pt-BR" sz="1000" b="0" i="0" u="none" strike="noStrike" baseline="0">
              <a:solidFill>
                <a:srgbClr val="000000"/>
              </a:solidFill>
              <a:latin typeface="Arial"/>
              <a:cs typeface="Arial"/>
            </a:rPr>
            <a:t>  soma := 0;</a:t>
          </a:r>
        </a:p>
        <a:p>
          <a:pPr algn="just" rtl="0">
            <a:defRPr sz="1000"/>
          </a:pPr>
          <a:r>
            <a:rPr lang="pt-BR" sz="1000" b="0" i="0" u="none" strike="noStrike" baseline="0">
              <a:solidFill>
                <a:srgbClr val="000000"/>
              </a:solidFill>
              <a:latin typeface="Arial"/>
              <a:cs typeface="Arial"/>
            </a:rPr>
            <a:t>  for contador := 22 to 31 do</a:t>
          </a:r>
        </a:p>
        <a:p>
          <a:pPr algn="just" rtl="0">
            <a:defRPr sz="1000"/>
          </a:pPr>
          <a:r>
            <a:rPr lang="pt-BR" sz="1000" b="0" i="0" u="none" strike="noStrike" baseline="0">
              <a:solidFill>
                <a:srgbClr val="000000"/>
              </a:solidFill>
              <a:latin typeface="Arial"/>
              <a:cs typeface="Arial"/>
            </a:rPr>
            <a:t>  begin</a:t>
          </a:r>
        </a:p>
        <a:p>
          <a:pPr algn="just" rtl="0">
            <a:defRPr sz="1000"/>
          </a:pPr>
          <a:r>
            <a:rPr lang="pt-BR" sz="1000" b="0" i="0" u="none" strike="noStrike" baseline="0">
              <a:solidFill>
                <a:srgbClr val="000000"/>
              </a:solidFill>
              <a:latin typeface="Arial"/>
              <a:cs typeface="Arial"/>
            </a:rPr>
            <a:t>    mult := (strtoint(linhadigitavel[contador]) * strtoint(indice[contador]));</a:t>
          </a:r>
        </a:p>
        <a:p>
          <a:pPr algn="just" rtl="0">
            <a:defRPr sz="1000"/>
          </a:pPr>
          <a:r>
            <a:rPr lang="pt-BR" sz="1000" b="0" i="0" u="none" strike="noStrike" baseline="0">
              <a:solidFill>
                <a:srgbClr val="000000"/>
              </a:solidFill>
              <a:latin typeface="Arial"/>
              <a:cs typeface="Arial"/>
            </a:rPr>
            <a:t>    if mult &gt;= 10 then</a:t>
          </a:r>
        </a:p>
        <a:p>
          <a:pPr algn="just" rtl="0">
            <a:defRPr sz="1000"/>
          </a:pPr>
          <a:r>
            <a:rPr lang="pt-BR" sz="1000" b="0" i="0" u="none" strike="noStrike" baseline="0">
              <a:solidFill>
                <a:srgbClr val="000000"/>
              </a:solidFill>
              <a:latin typeface="Arial"/>
              <a:cs typeface="Arial"/>
            </a:rPr>
            <a:t>      soma := soma + (strtoint(inttostr(mult)[1]) + strtoint(inttostr(mult)[2]))</a:t>
          </a:r>
        </a:p>
        <a:p>
          <a:pPr algn="just" rtl="0">
            <a:defRPr sz="1000"/>
          </a:pPr>
          <a:r>
            <a:rPr lang="pt-BR" sz="1000" b="0" i="0" u="none" strike="noStrike" baseline="0">
              <a:solidFill>
                <a:srgbClr val="000000"/>
              </a:solidFill>
              <a:latin typeface="Arial"/>
              <a:cs typeface="Arial"/>
            </a:rPr>
            <a:t>    else</a:t>
          </a:r>
        </a:p>
        <a:p>
          <a:pPr algn="just" rtl="0">
            <a:defRPr sz="1000"/>
          </a:pPr>
          <a:r>
            <a:rPr lang="pt-BR" sz="1000" b="0" i="0" u="none" strike="noStrike" baseline="0">
              <a:solidFill>
                <a:srgbClr val="000000"/>
              </a:solidFill>
              <a:latin typeface="Arial"/>
              <a:cs typeface="Arial"/>
            </a:rPr>
            <a:t>      soma := soma + mult;</a:t>
          </a:r>
        </a:p>
        <a:p>
          <a:pPr algn="just" rtl="0">
            <a:defRPr sz="1000"/>
          </a:pPr>
          <a:r>
            <a:rPr lang="pt-BR" sz="1000" b="0" i="0" u="none" strike="noStrike" baseline="0">
              <a:solidFill>
                <a:srgbClr val="000000"/>
              </a:solidFill>
              <a:latin typeface="Arial"/>
              <a:cs typeface="Arial"/>
            </a:rPr>
            <a:t>  end;</a:t>
          </a:r>
        </a:p>
        <a:p>
          <a:pPr algn="just" rtl="0">
            <a:defRPr sz="1000"/>
          </a:pPr>
          <a:r>
            <a:rPr lang="pt-BR" sz="1000" b="0" i="0" u="none" strike="noStrike" baseline="0">
              <a:solidFill>
                <a:srgbClr val="000000"/>
              </a:solidFill>
              <a:latin typeface="Arial"/>
              <a:cs typeface="Arial"/>
            </a:rPr>
            <a:t>  digito := multiplo10(soma) – soma;</a:t>
          </a:r>
        </a:p>
        <a:p>
          <a:pPr algn="just" rtl="0">
            <a:defRPr sz="1000"/>
          </a:pPr>
          <a:r>
            <a:rPr lang="pt-BR" sz="1000" b="0" i="0" u="none" strike="noStrike" baseline="0">
              <a:solidFill>
                <a:srgbClr val="000000"/>
              </a:solidFill>
              <a:latin typeface="Arial"/>
              <a:cs typeface="Arial"/>
            </a:rPr>
            <a:t>  //Testa o terceiro dígito</a:t>
          </a:r>
        </a:p>
        <a:p>
          <a:pPr algn="just" rtl="0">
            <a:defRPr sz="1000"/>
          </a:pPr>
          <a:r>
            <a:rPr lang="pt-BR" sz="1000" b="0" i="0" u="none" strike="noStrike" baseline="0">
              <a:solidFill>
                <a:srgbClr val="000000"/>
              </a:solidFill>
              <a:latin typeface="Arial"/>
              <a:cs typeface="Arial"/>
            </a:rPr>
            <a:t>  if strtoint(linhadigitavel[32]) &lt;&gt; digito then</a:t>
          </a:r>
        </a:p>
        <a:p>
          <a:pPr algn="just" rtl="0">
            <a:defRPr sz="1000"/>
          </a:pPr>
          <a:r>
            <a:rPr lang="pt-BR" sz="1000" b="0" i="0" u="none" strike="noStrike" baseline="0">
              <a:solidFill>
                <a:srgbClr val="000000"/>
              </a:solidFill>
              <a:latin typeface="Arial"/>
              <a:cs typeface="Arial"/>
            </a:rPr>
            <a:t>    result := false;</a:t>
          </a:r>
        </a:p>
        <a:p>
          <a:pPr algn="just" rtl="0">
            <a:defRPr sz="1000"/>
          </a:pPr>
          <a:endParaRPr lang="pt-BR" sz="1000" b="0" i="0" u="none" strike="noStrike" baseline="0">
            <a:solidFill>
              <a:srgbClr val="000000"/>
            </a:solidFill>
            <a:latin typeface="Arial"/>
            <a:cs typeface="Arial"/>
          </a:endParaRPr>
        </a:p>
        <a:p>
          <a:pPr algn="just" rtl="0">
            <a:defRPr sz="1000"/>
          </a:pPr>
          <a:r>
            <a:rPr lang="pt-BR" sz="1000" b="0" i="0" u="none" strike="noStrike" baseline="0">
              <a:solidFill>
                <a:srgbClr val="000000"/>
              </a:solidFill>
              <a:latin typeface="Arial"/>
              <a:cs typeface="Arial"/>
            </a:rPr>
            <a:t>  //Monta o codigo de barra para verificar o último dígito</a:t>
          </a:r>
        </a:p>
        <a:p>
          <a:pPr algn="just" rtl="0">
            <a:defRPr sz="1000"/>
          </a:pPr>
          <a:r>
            <a:rPr lang="pt-BR" sz="1000" b="0" i="0" u="none" strike="noStrike" baseline="0">
              <a:solidFill>
                <a:srgbClr val="000000"/>
              </a:solidFill>
              <a:latin typeface="Arial"/>
              <a:cs typeface="Arial"/>
            </a:rPr>
            <a:t>  codigobarra := copy(linhadigitavel,  1,  3) + //Código do Banco</a:t>
          </a:r>
        </a:p>
        <a:p>
          <a:pPr algn="just" rtl="0">
            <a:defRPr sz="1000"/>
          </a:pPr>
          <a:r>
            <a:rPr lang="pt-BR" sz="1000" b="0" i="0" u="none" strike="noStrike" baseline="0">
              <a:solidFill>
                <a:srgbClr val="000000"/>
              </a:solidFill>
              <a:latin typeface="Arial"/>
              <a:cs typeface="Arial"/>
            </a:rPr>
            <a:t>                 copy(linhadigitavel,  4,  1) + //Moeda</a:t>
          </a:r>
        </a:p>
        <a:p>
          <a:pPr algn="just" rtl="0">
            <a:defRPr sz="1000"/>
          </a:pPr>
          <a:r>
            <a:rPr lang="pt-BR" sz="1000" b="0" i="0" u="none" strike="noStrike" baseline="0">
              <a:solidFill>
                <a:srgbClr val="000000"/>
              </a:solidFill>
              <a:latin typeface="Arial"/>
              <a:cs typeface="Arial"/>
            </a:rPr>
            <a:t>                 copy(linhadigitavel, 33,  1) + //Digito Verificador</a:t>
          </a:r>
        </a:p>
        <a:p>
          <a:pPr algn="just" rtl="0">
            <a:defRPr sz="1000"/>
          </a:pPr>
          <a:r>
            <a:rPr lang="pt-BR" sz="1000" b="0" i="0" u="none" strike="noStrike" baseline="0">
              <a:solidFill>
                <a:srgbClr val="000000"/>
              </a:solidFill>
              <a:latin typeface="Arial"/>
              <a:cs typeface="Arial"/>
            </a:rPr>
            <a:t>                 copy(linhadigitavel, 34,  4) + //fator de vencimento</a:t>
          </a:r>
        </a:p>
        <a:p>
          <a:pPr algn="just" rtl="0">
            <a:defRPr sz="1000"/>
          </a:pPr>
          <a:r>
            <a:rPr lang="pt-BR" sz="1000" b="0" i="0" u="none" strike="noStrike" baseline="0">
              <a:solidFill>
                <a:srgbClr val="000000"/>
              </a:solidFill>
              <a:latin typeface="Arial"/>
              <a:cs typeface="Arial"/>
            </a:rPr>
            <a:t>                 copy(linhadigitavel, 38, 10) + //valor do documento</a:t>
          </a:r>
        </a:p>
        <a:p>
          <a:pPr algn="just" rtl="0">
            <a:defRPr sz="1000"/>
          </a:pPr>
          <a:r>
            <a:rPr lang="pt-BR" sz="1000" b="0" i="0" u="none" strike="noStrike" baseline="0">
              <a:solidFill>
                <a:srgbClr val="000000"/>
              </a:solidFill>
              <a:latin typeface="Arial"/>
              <a:cs typeface="Arial"/>
            </a:rPr>
            <a:t>                 copy(linhadigitavel,  5,  1) + //Carteira</a:t>
          </a:r>
        </a:p>
        <a:p>
          <a:pPr algn="just" rtl="0">
            <a:defRPr sz="1000"/>
          </a:pPr>
          <a:r>
            <a:rPr lang="pt-BR" sz="1000" b="0" i="0" u="none" strike="noStrike" baseline="0">
              <a:solidFill>
                <a:srgbClr val="000000"/>
              </a:solidFill>
              <a:latin typeface="Arial"/>
              <a:cs typeface="Arial"/>
            </a:rPr>
            <a:t>                 copy(linhadigitavel,  6,  4) + //Agencia</a:t>
          </a:r>
        </a:p>
        <a:p>
          <a:pPr algn="just" rtl="0">
            <a:defRPr sz="1000"/>
          </a:pPr>
          <a:r>
            <a:rPr lang="pt-BR" sz="1000" b="0" i="0" u="none" strike="noStrike" baseline="0">
              <a:solidFill>
                <a:srgbClr val="000000"/>
              </a:solidFill>
              <a:latin typeface="Arial"/>
              <a:cs typeface="Arial"/>
            </a:rPr>
            <a:t>                 copy(linhadigitavel, 11,  2) + //Modalidade Cobranca</a:t>
          </a:r>
        </a:p>
        <a:p>
          <a:pPr algn="just" rtl="0">
            <a:defRPr sz="1000"/>
          </a:pPr>
          <a:r>
            <a:rPr lang="pt-BR" sz="1000" b="0" i="0" u="none" strike="noStrike" baseline="0">
              <a:solidFill>
                <a:srgbClr val="000000"/>
              </a:solidFill>
              <a:latin typeface="Arial"/>
              <a:cs typeface="Arial"/>
            </a:rPr>
            <a:t>                 copy(linhadigitavel, 13,  7) + //Código do Cliente</a:t>
          </a:r>
        </a:p>
        <a:p>
          <a:pPr algn="just" rtl="0">
            <a:defRPr sz="1000"/>
          </a:pPr>
          <a:r>
            <a:rPr lang="pt-BR" sz="1000" b="0" i="0" u="none" strike="noStrike" baseline="0">
              <a:solidFill>
                <a:srgbClr val="000000"/>
              </a:solidFill>
              <a:latin typeface="Arial"/>
              <a:cs typeface="Arial"/>
            </a:rPr>
            <a:t>                 copy(linhadigitavel, 20,  1) + copy(linhadigitavel, 22, 7) + //Nosso Numero</a:t>
          </a:r>
        </a:p>
        <a:p>
          <a:pPr algn="just" rtl="0">
            <a:defRPr sz="1000"/>
          </a:pPr>
          <a:r>
            <a:rPr lang="pt-BR" sz="1000" b="0" i="0" u="none" strike="noStrike" baseline="0">
              <a:solidFill>
                <a:srgbClr val="000000"/>
              </a:solidFill>
              <a:latin typeface="Arial"/>
              <a:cs typeface="Arial"/>
            </a:rPr>
            <a:t>                 copy(linhadigitavel, 29,  3); //Parcela</a:t>
          </a:r>
        </a:p>
        <a:p>
          <a:pPr algn="just" rtl="0">
            <a:defRPr sz="1000"/>
          </a:pPr>
          <a:r>
            <a:rPr lang="pt-BR" sz="1000" b="0" i="0" u="none" strike="noStrike" baseline="0">
              <a:solidFill>
                <a:srgbClr val="000000"/>
              </a:solidFill>
              <a:latin typeface="Arial"/>
              <a:cs typeface="Arial"/>
            </a:rPr>
            <a:t>  if not ValidaCodigoBarra(codigobarra) then</a:t>
          </a:r>
        </a:p>
        <a:p>
          <a:pPr algn="just" rtl="0">
            <a:defRPr sz="1000"/>
          </a:pPr>
          <a:r>
            <a:rPr lang="pt-BR" sz="1000" b="0" i="0" u="none" strike="noStrike" baseline="0">
              <a:solidFill>
                <a:srgbClr val="000000"/>
              </a:solidFill>
              <a:latin typeface="Arial"/>
              <a:cs typeface="Arial"/>
            </a:rPr>
            <a:t>    result := false;</a:t>
          </a:r>
        </a:p>
        <a:p>
          <a:pPr algn="just" rtl="0">
            <a:defRPr sz="1000"/>
          </a:pPr>
          <a:r>
            <a:rPr lang="pt-BR" sz="1000" b="0" i="0" u="none" strike="noStrike" baseline="0">
              <a:solidFill>
                <a:srgbClr val="000000"/>
              </a:solidFill>
              <a:latin typeface="Arial"/>
              <a:cs typeface="Arial"/>
            </a:rPr>
            <a:t>end;</a:t>
          </a:r>
        </a:p>
        <a:p>
          <a:pPr algn="just" rtl="0">
            <a:defRPr sz="1000"/>
          </a:pPr>
          <a:endParaRPr lang="pt-BR" sz="1000" b="0" i="0" u="none" strike="noStrike" baseline="0">
            <a:solidFill>
              <a:srgbClr val="000000"/>
            </a:solidFill>
            <a:latin typeface="Arial"/>
            <a:cs typeface="Arial"/>
          </a:endParaRPr>
        </a:p>
        <a:p>
          <a:pPr algn="just" rtl="0">
            <a:defRPr sz="1000"/>
          </a:pPr>
          <a:r>
            <a:rPr lang="pt-BR" sz="1000" b="1" i="0" u="none" strike="noStrike" baseline="0">
              <a:solidFill>
                <a:srgbClr val="000000"/>
              </a:solidFill>
              <a:latin typeface="Arial"/>
              <a:cs typeface="Arial"/>
            </a:rPr>
            <a:t>Função para Definir o Próximo Múltiplo de 10</a:t>
          </a:r>
          <a:endParaRPr lang="pt-BR" sz="1000" b="0" i="0" u="none" strike="noStrike" baseline="0">
            <a:solidFill>
              <a:srgbClr val="000000"/>
            </a:solidFill>
            <a:latin typeface="Arial"/>
            <a:cs typeface="Arial"/>
          </a:endParaRPr>
        </a:p>
        <a:p>
          <a:pPr algn="just" rtl="0">
            <a:defRPr sz="1000"/>
          </a:pPr>
          <a:endParaRPr lang="pt-BR" sz="1000" b="0" i="0" u="none" strike="noStrike" baseline="0">
            <a:solidFill>
              <a:srgbClr val="000000"/>
            </a:solidFill>
            <a:latin typeface="Arial"/>
            <a:cs typeface="Arial"/>
          </a:endParaRPr>
        </a:p>
        <a:p>
          <a:pPr algn="just" rtl="0">
            <a:defRPr sz="1000"/>
          </a:pPr>
          <a:r>
            <a:rPr lang="pt-BR" sz="1000" b="0" i="0" u="none" strike="noStrike" baseline="0">
              <a:solidFill>
                <a:srgbClr val="000000"/>
              </a:solidFill>
              <a:latin typeface="Arial"/>
              <a:cs typeface="Arial"/>
            </a:rPr>
            <a:t>function Multiplo10(numero: integer): integer;</a:t>
          </a:r>
        </a:p>
        <a:p>
          <a:pPr algn="just" rtl="0">
            <a:defRPr sz="1000"/>
          </a:pPr>
          <a:r>
            <a:rPr lang="pt-BR" sz="1000" b="0" i="0" u="none" strike="noStrike" baseline="0">
              <a:solidFill>
                <a:srgbClr val="000000"/>
              </a:solidFill>
              <a:latin typeface="Arial"/>
              <a:cs typeface="Arial"/>
            </a:rPr>
            <a:t>begin</a:t>
          </a:r>
        </a:p>
        <a:p>
          <a:pPr algn="just" rtl="0">
            <a:defRPr sz="1000"/>
          </a:pPr>
          <a:r>
            <a:rPr lang="pt-BR" sz="1000" b="0" i="0" u="none" strike="noStrike" baseline="0">
              <a:solidFill>
                <a:srgbClr val="000000"/>
              </a:solidFill>
              <a:latin typeface="Arial"/>
              <a:cs typeface="Arial"/>
            </a:rPr>
            <a:t>  while (numero mod 10) &lt;&gt; 0 do</a:t>
          </a:r>
        </a:p>
        <a:p>
          <a:pPr algn="just" rtl="0">
            <a:defRPr sz="1000"/>
          </a:pPr>
          <a:r>
            <a:rPr lang="pt-BR" sz="1000" b="0" i="0" u="none" strike="noStrike" baseline="0">
              <a:solidFill>
                <a:srgbClr val="000000"/>
              </a:solidFill>
              <a:latin typeface="Arial"/>
              <a:cs typeface="Arial"/>
            </a:rPr>
            <a:t>    inc(numero);</a:t>
          </a:r>
        </a:p>
        <a:p>
          <a:pPr algn="just" rtl="0">
            <a:defRPr sz="1000"/>
          </a:pPr>
          <a:r>
            <a:rPr lang="pt-BR" sz="1000" b="0" i="0" u="none" strike="noStrike" baseline="0">
              <a:solidFill>
                <a:srgbClr val="000000"/>
              </a:solidFill>
              <a:latin typeface="Arial"/>
              <a:cs typeface="Arial"/>
            </a:rPr>
            <a:t>  result := numero;</a:t>
          </a:r>
        </a:p>
        <a:p>
          <a:pPr algn="just" rtl="0">
            <a:defRPr sz="1000"/>
          </a:pPr>
          <a:r>
            <a:rPr lang="pt-BR" sz="1000" b="0" i="0" u="none" strike="noStrike" baseline="0">
              <a:solidFill>
                <a:srgbClr val="000000"/>
              </a:solidFill>
              <a:latin typeface="Arial"/>
              <a:cs typeface="Arial"/>
            </a:rPr>
            <a:t>end;</a:t>
          </a:r>
        </a:p>
        <a:p>
          <a:pPr algn="just" rtl="0">
            <a:defRPr sz="1000"/>
          </a:pPr>
          <a:endParaRPr lang="pt-BR" sz="1000" b="0" i="0" u="none" strike="noStrike" baseline="0">
            <a:solidFill>
              <a:srgbClr val="000000"/>
            </a:solidFill>
            <a:latin typeface="Arial"/>
            <a:cs typeface="Arial"/>
          </a:endParaRPr>
        </a:p>
      </xdr:txBody>
    </xdr:sp>
    <xdr:clientData/>
  </xdr:twoCellAnchor>
  <xdr:twoCellAnchor editAs="oneCell">
    <xdr:from>
      <xdr:col>1</xdr:col>
      <xdr:colOff>552450</xdr:colOff>
      <xdr:row>0</xdr:row>
      <xdr:rowOff>85725</xdr:rowOff>
    </xdr:from>
    <xdr:to>
      <xdr:col>4</xdr:col>
      <xdr:colOff>438150</xdr:colOff>
      <xdr:row>1</xdr:row>
      <xdr:rowOff>323850</xdr:rowOff>
    </xdr:to>
    <xdr:pic>
      <xdr:nvPicPr>
        <xdr:cNvPr id="45684" name="Imagem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0550" y="85725"/>
          <a:ext cx="179070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0</xdr:colOff>
      <xdr:row>1</xdr:row>
      <xdr:rowOff>0</xdr:rowOff>
    </xdr:from>
    <xdr:to>
      <xdr:col>15</xdr:col>
      <xdr:colOff>609600</xdr:colOff>
      <xdr:row>3</xdr:row>
      <xdr:rowOff>85725</xdr:rowOff>
    </xdr:to>
    <xdr:grpSp>
      <xdr:nvGrpSpPr>
        <xdr:cNvPr id="45685" name="Grupo 9">
          <a:hlinkClick xmlns:r="http://schemas.openxmlformats.org/officeDocument/2006/relationships" r:id="rId2" tooltip="Voltar"/>
        </xdr:cNvPr>
        <xdr:cNvGrpSpPr>
          <a:grpSpLocks/>
        </xdr:cNvGrpSpPr>
      </xdr:nvGrpSpPr>
      <xdr:grpSpPr bwMode="auto">
        <a:xfrm>
          <a:off x="10334625" y="161925"/>
          <a:ext cx="609600" cy="666750"/>
          <a:chOff x="11175993" y="116417"/>
          <a:chExt cx="619463" cy="656143"/>
        </a:xfrm>
      </xdr:grpSpPr>
      <xdr:sp macro="" textlink="">
        <xdr:nvSpPr>
          <xdr:cNvPr id="11" name="CaixaDeTexto 10"/>
          <xdr:cNvSpPr txBox="1"/>
        </xdr:nvSpPr>
        <xdr:spPr>
          <a:xfrm>
            <a:off x="11175993" y="510103"/>
            <a:ext cx="619463" cy="2624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pt-BR" sz="1100"/>
              <a:t>Voltar</a:t>
            </a:r>
          </a:p>
        </xdr:txBody>
      </xdr:sp>
      <xdr:sp macro="" textlink="">
        <xdr:nvSpPr>
          <xdr:cNvPr id="12" name="Pentágono 11"/>
          <xdr:cNvSpPr/>
        </xdr:nvSpPr>
        <xdr:spPr>
          <a:xfrm flipH="1">
            <a:off x="11224389" y="116417"/>
            <a:ext cx="512993" cy="384312"/>
          </a:xfrm>
          <a:prstGeom prst="homePlate">
            <a:avLst/>
          </a:prstGeom>
          <a:gradFill>
            <a:gsLst>
              <a:gs pos="8000">
                <a:srgbClr val="003641"/>
              </a:gs>
              <a:gs pos="38000">
                <a:srgbClr val="00A091"/>
              </a:gs>
              <a:gs pos="73000">
                <a:srgbClr val="7DB61C"/>
              </a:gs>
              <a:gs pos="89000">
                <a:srgbClr val="C9D200"/>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pt-BR"/>
          </a:p>
        </xdr:txBody>
      </xdr:sp>
    </xdr:grpSp>
    <xdr:clientData/>
  </xdr:twoCellAnchor>
  <xdr:twoCellAnchor>
    <xdr:from>
      <xdr:col>15</xdr:col>
      <xdr:colOff>76200</xdr:colOff>
      <xdr:row>189</xdr:row>
      <xdr:rowOff>57150</xdr:rowOff>
    </xdr:from>
    <xdr:to>
      <xdr:col>16</xdr:col>
      <xdr:colOff>457200</xdr:colOff>
      <xdr:row>195</xdr:row>
      <xdr:rowOff>19050</xdr:rowOff>
    </xdr:to>
    <xdr:grpSp>
      <xdr:nvGrpSpPr>
        <xdr:cNvPr id="45686" name="Grupo 13">
          <a:hlinkClick xmlns:r="http://schemas.openxmlformats.org/officeDocument/2006/relationships" r:id="rId3" tooltip="Subir ao topo"/>
        </xdr:cNvPr>
        <xdr:cNvGrpSpPr>
          <a:grpSpLocks/>
        </xdr:cNvGrpSpPr>
      </xdr:nvGrpSpPr>
      <xdr:grpSpPr bwMode="auto">
        <a:xfrm>
          <a:off x="10410825" y="30918150"/>
          <a:ext cx="1047750" cy="933450"/>
          <a:chOff x="10350500" y="30024917"/>
          <a:chExt cx="1047750" cy="920750"/>
        </a:xfrm>
      </xdr:grpSpPr>
      <xdr:sp macro="" textlink="">
        <xdr:nvSpPr>
          <xdr:cNvPr id="3" name="Seta para a direita listrada 2"/>
          <xdr:cNvSpPr/>
        </xdr:nvSpPr>
        <xdr:spPr>
          <a:xfrm rot="16200000">
            <a:off x="10317001" y="30058416"/>
            <a:ext cx="667074" cy="600075"/>
          </a:xfrm>
          <a:prstGeom prst="stripedRightArrow">
            <a:avLst/>
          </a:prstGeom>
          <a:gradFill flip="none" rotWithShape="1">
            <a:gsLst>
              <a:gs pos="15000">
                <a:srgbClr val="003641"/>
              </a:gs>
              <a:gs pos="64000">
                <a:srgbClr val="7DB61C"/>
              </a:gs>
              <a:gs pos="86000">
                <a:srgbClr val="C9D200"/>
              </a:gs>
              <a:gs pos="38000">
                <a:srgbClr val="00A091"/>
              </a:gs>
            </a:gsLst>
            <a:lin ang="54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pt-BR"/>
          </a:p>
        </xdr:txBody>
      </xdr:sp>
      <xdr:sp macro="" textlink="">
        <xdr:nvSpPr>
          <xdr:cNvPr id="15" name="CaixaDeTexto 14"/>
          <xdr:cNvSpPr txBox="1"/>
        </xdr:nvSpPr>
        <xdr:spPr>
          <a:xfrm>
            <a:off x="10407650" y="30645014"/>
            <a:ext cx="990600" cy="3006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pt-BR" sz="1100"/>
              <a:t>Subir ao topo</a:t>
            </a:r>
          </a:p>
        </xdr:txBody>
      </xdr:sp>
    </xdr:grpSp>
    <xdr:clientData/>
  </xdr:twoCellAnchor>
  <xdr:twoCellAnchor>
    <xdr:from>
      <xdr:col>15</xdr:col>
      <xdr:colOff>638175</xdr:colOff>
      <xdr:row>1</xdr:row>
      <xdr:rowOff>0</xdr:rowOff>
    </xdr:from>
    <xdr:to>
      <xdr:col>16</xdr:col>
      <xdr:colOff>581025</xdr:colOff>
      <xdr:row>3</xdr:row>
      <xdr:rowOff>85725</xdr:rowOff>
    </xdr:to>
    <xdr:grpSp>
      <xdr:nvGrpSpPr>
        <xdr:cNvPr id="45687" name="Grupo 18">
          <a:hlinkClick xmlns:r="http://schemas.openxmlformats.org/officeDocument/2006/relationships" r:id="rId4" tooltip="Início"/>
        </xdr:cNvPr>
        <xdr:cNvGrpSpPr>
          <a:grpSpLocks/>
        </xdr:cNvGrpSpPr>
      </xdr:nvGrpSpPr>
      <xdr:grpSpPr bwMode="auto">
        <a:xfrm>
          <a:off x="10972800" y="161925"/>
          <a:ext cx="609600" cy="666750"/>
          <a:chOff x="11175993" y="116417"/>
          <a:chExt cx="619463" cy="656143"/>
        </a:xfrm>
      </xdr:grpSpPr>
      <xdr:sp macro="" textlink="">
        <xdr:nvSpPr>
          <xdr:cNvPr id="20" name="CaixaDeTexto 19"/>
          <xdr:cNvSpPr txBox="1"/>
        </xdr:nvSpPr>
        <xdr:spPr>
          <a:xfrm>
            <a:off x="11175993" y="510103"/>
            <a:ext cx="619463" cy="2624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pt-BR" sz="1100"/>
              <a:t>Início</a:t>
            </a:r>
          </a:p>
        </xdr:txBody>
      </xdr:sp>
      <xdr:sp macro="" textlink="">
        <xdr:nvSpPr>
          <xdr:cNvPr id="21" name="Retângulo de cantos arredondados 20"/>
          <xdr:cNvSpPr/>
        </xdr:nvSpPr>
        <xdr:spPr>
          <a:xfrm flipH="1">
            <a:off x="11224389" y="116417"/>
            <a:ext cx="512993" cy="384312"/>
          </a:xfrm>
          <a:prstGeom prst="roundRect">
            <a:avLst/>
          </a:prstGeom>
          <a:gradFill>
            <a:gsLst>
              <a:gs pos="8000">
                <a:srgbClr val="003641"/>
              </a:gs>
              <a:gs pos="38000">
                <a:srgbClr val="00A091"/>
              </a:gs>
              <a:gs pos="73000">
                <a:srgbClr val="7DB61C"/>
              </a:gs>
              <a:gs pos="89000">
                <a:srgbClr val="C9D200"/>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pt-B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704850</xdr:colOff>
      <xdr:row>0</xdr:row>
      <xdr:rowOff>104775</xdr:rowOff>
    </xdr:from>
    <xdr:to>
      <xdr:col>1</xdr:col>
      <xdr:colOff>238125</xdr:colOff>
      <xdr:row>1</xdr:row>
      <xdr:rowOff>352425</xdr:rowOff>
    </xdr:to>
    <xdr:pic>
      <xdr:nvPicPr>
        <xdr:cNvPr id="37263" name="Image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4850" y="104775"/>
          <a:ext cx="180022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9525</xdr:colOff>
      <xdr:row>0</xdr:row>
      <xdr:rowOff>123825</xdr:rowOff>
    </xdr:from>
    <xdr:to>
      <xdr:col>12</xdr:col>
      <xdr:colOff>600075</xdr:colOff>
      <xdr:row>2</xdr:row>
      <xdr:rowOff>209550</xdr:rowOff>
    </xdr:to>
    <xdr:grpSp>
      <xdr:nvGrpSpPr>
        <xdr:cNvPr id="37264" name="Grupo 6">
          <a:hlinkClick xmlns:r="http://schemas.openxmlformats.org/officeDocument/2006/relationships" r:id="rId2" tooltip="Avançar"/>
        </xdr:cNvPr>
        <xdr:cNvGrpSpPr>
          <a:grpSpLocks/>
        </xdr:cNvGrpSpPr>
      </xdr:nvGrpSpPr>
      <xdr:grpSpPr bwMode="auto">
        <a:xfrm>
          <a:off x="11953875" y="123825"/>
          <a:ext cx="590550" cy="666750"/>
          <a:chOff x="11842750" y="111125"/>
          <a:chExt cx="535468" cy="661436"/>
        </a:xfrm>
      </xdr:grpSpPr>
      <xdr:sp macro="" textlink="">
        <xdr:nvSpPr>
          <xdr:cNvPr id="3" name="Pentágono 2"/>
          <xdr:cNvSpPr/>
        </xdr:nvSpPr>
        <xdr:spPr>
          <a:xfrm>
            <a:off x="11877296" y="111125"/>
            <a:ext cx="466375" cy="377963"/>
          </a:xfrm>
          <a:prstGeom prst="homePlate">
            <a:avLst/>
          </a:prstGeom>
          <a:gradFill>
            <a:gsLst>
              <a:gs pos="8000">
                <a:srgbClr val="003641"/>
              </a:gs>
              <a:gs pos="38000">
                <a:srgbClr val="00A091"/>
              </a:gs>
              <a:gs pos="73000">
                <a:srgbClr val="7DB61C"/>
              </a:gs>
              <a:gs pos="89000">
                <a:srgbClr val="C9D200"/>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pt-BR"/>
          </a:p>
        </xdr:txBody>
      </xdr:sp>
      <xdr:sp macro="" textlink="">
        <xdr:nvSpPr>
          <xdr:cNvPr id="8" name="CaixaDeTexto 7"/>
          <xdr:cNvSpPr txBox="1"/>
        </xdr:nvSpPr>
        <xdr:spPr>
          <a:xfrm>
            <a:off x="11842750" y="507987"/>
            <a:ext cx="535468" cy="2645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pt-BR" sz="1100"/>
              <a:t>Avançar</a:t>
            </a:r>
          </a:p>
        </xdr:txBody>
      </xdr:sp>
    </xdr:grpSp>
    <xdr:clientData/>
  </xdr:twoCellAnchor>
  <xdr:twoCellAnchor>
    <xdr:from>
      <xdr:col>11</xdr:col>
      <xdr:colOff>28575</xdr:colOff>
      <xdr:row>0</xdr:row>
      <xdr:rowOff>104775</xdr:rowOff>
    </xdr:from>
    <xdr:to>
      <xdr:col>11</xdr:col>
      <xdr:colOff>638175</xdr:colOff>
      <xdr:row>2</xdr:row>
      <xdr:rowOff>180975</xdr:rowOff>
    </xdr:to>
    <xdr:grpSp>
      <xdr:nvGrpSpPr>
        <xdr:cNvPr id="37265" name="Grupo 5">
          <a:hlinkClick xmlns:r="http://schemas.openxmlformats.org/officeDocument/2006/relationships" r:id="rId3" tooltip="Voltar"/>
        </xdr:cNvPr>
        <xdr:cNvGrpSpPr>
          <a:grpSpLocks/>
        </xdr:cNvGrpSpPr>
      </xdr:nvGrpSpPr>
      <xdr:grpSpPr bwMode="auto">
        <a:xfrm>
          <a:off x="11306175" y="104775"/>
          <a:ext cx="609600" cy="657225"/>
          <a:chOff x="11175993" y="116417"/>
          <a:chExt cx="619463" cy="656143"/>
        </a:xfrm>
      </xdr:grpSpPr>
      <xdr:sp macro="" textlink="">
        <xdr:nvSpPr>
          <xdr:cNvPr id="9" name="CaixaDeTexto 8"/>
          <xdr:cNvSpPr txBox="1"/>
        </xdr:nvSpPr>
        <xdr:spPr>
          <a:xfrm>
            <a:off x="11175993" y="506299"/>
            <a:ext cx="619463" cy="2662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pt-BR" sz="1100"/>
              <a:t>Voltar</a:t>
            </a:r>
          </a:p>
        </xdr:txBody>
      </xdr:sp>
      <xdr:sp macro="" textlink="">
        <xdr:nvSpPr>
          <xdr:cNvPr id="10" name="Pentágono 9"/>
          <xdr:cNvSpPr/>
        </xdr:nvSpPr>
        <xdr:spPr>
          <a:xfrm flipH="1">
            <a:off x="11224389" y="116417"/>
            <a:ext cx="512993" cy="380373"/>
          </a:xfrm>
          <a:prstGeom prst="homePlate">
            <a:avLst/>
          </a:prstGeom>
          <a:gradFill>
            <a:gsLst>
              <a:gs pos="8000">
                <a:srgbClr val="003641"/>
              </a:gs>
              <a:gs pos="38000">
                <a:srgbClr val="00A091"/>
              </a:gs>
              <a:gs pos="73000">
                <a:srgbClr val="7DB61C"/>
              </a:gs>
              <a:gs pos="89000">
                <a:srgbClr val="C9D200"/>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pt-B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6</xdr:row>
      <xdr:rowOff>47625</xdr:rowOff>
    </xdr:from>
    <xdr:to>
      <xdr:col>3</xdr:col>
      <xdr:colOff>857250</xdr:colOff>
      <xdr:row>19</xdr:row>
      <xdr:rowOff>76200</xdr:rowOff>
    </xdr:to>
    <xdr:pic>
      <xdr:nvPicPr>
        <xdr:cNvPr id="38344" name="Imagem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42384"/>
        <a:stretch>
          <a:fillRect/>
        </a:stretch>
      </xdr:blipFill>
      <xdr:spPr bwMode="auto">
        <a:xfrm>
          <a:off x="114300" y="2924175"/>
          <a:ext cx="4972050" cy="2133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695325</xdr:colOff>
      <xdr:row>0</xdr:row>
      <xdr:rowOff>85725</xdr:rowOff>
    </xdr:from>
    <xdr:to>
      <xdr:col>1</xdr:col>
      <xdr:colOff>228600</xdr:colOff>
      <xdr:row>1</xdr:row>
      <xdr:rowOff>323850</xdr:rowOff>
    </xdr:to>
    <xdr:pic>
      <xdr:nvPicPr>
        <xdr:cNvPr id="38345" name="Imagem 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95325" y="85725"/>
          <a:ext cx="18002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647700</xdr:colOff>
      <xdr:row>0</xdr:row>
      <xdr:rowOff>152400</xdr:rowOff>
    </xdr:from>
    <xdr:to>
      <xdr:col>12</xdr:col>
      <xdr:colOff>571500</xdr:colOff>
      <xdr:row>2</xdr:row>
      <xdr:rowOff>238125</xdr:rowOff>
    </xdr:to>
    <xdr:grpSp>
      <xdr:nvGrpSpPr>
        <xdr:cNvPr id="38346" name="Grupo 8">
          <a:hlinkClick xmlns:r="http://schemas.openxmlformats.org/officeDocument/2006/relationships" r:id="rId3" tooltip="Avançar"/>
        </xdr:cNvPr>
        <xdr:cNvGrpSpPr>
          <a:grpSpLocks/>
        </xdr:cNvGrpSpPr>
      </xdr:nvGrpSpPr>
      <xdr:grpSpPr bwMode="auto">
        <a:xfrm>
          <a:off x="11925300" y="152400"/>
          <a:ext cx="590550" cy="666750"/>
          <a:chOff x="11842750" y="111125"/>
          <a:chExt cx="535468" cy="661436"/>
        </a:xfrm>
      </xdr:grpSpPr>
      <xdr:sp macro="" textlink="">
        <xdr:nvSpPr>
          <xdr:cNvPr id="10" name="Pentágono 9"/>
          <xdr:cNvSpPr/>
        </xdr:nvSpPr>
        <xdr:spPr>
          <a:xfrm>
            <a:off x="11877296" y="111125"/>
            <a:ext cx="466375" cy="377963"/>
          </a:xfrm>
          <a:prstGeom prst="homePlate">
            <a:avLst/>
          </a:prstGeom>
          <a:gradFill>
            <a:gsLst>
              <a:gs pos="8000">
                <a:srgbClr val="003641"/>
              </a:gs>
              <a:gs pos="38000">
                <a:srgbClr val="00A091"/>
              </a:gs>
              <a:gs pos="73000">
                <a:srgbClr val="7DB61C"/>
              </a:gs>
              <a:gs pos="89000">
                <a:srgbClr val="C9D200"/>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pt-BR"/>
          </a:p>
        </xdr:txBody>
      </xdr:sp>
      <xdr:sp macro="" textlink="">
        <xdr:nvSpPr>
          <xdr:cNvPr id="11" name="CaixaDeTexto 10"/>
          <xdr:cNvSpPr txBox="1"/>
        </xdr:nvSpPr>
        <xdr:spPr>
          <a:xfrm>
            <a:off x="11842750" y="507987"/>
            <a:ext cx="535468" cy="2645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pt-BR" sz="1100"/>
              <a:t>Avançar</a:t>
            </a:r>
          </a:p>
        </xdr:txBody>
      </xdr:sp>
    </xdr:grpSp>
    <xdr:clientData/>
  </xdr:twoCellAnchor>
  <xdr:twoCellAnchor>
    <xdr:from>
      <xdr:col>10</xdr:col>
      <xdr:colOff>180975</xdr:colOff>
      <xdr:row>0</xdr:row>
      <xdr:rowOff>152400</xdr:rowOff>
    </xdr:from>
    <xdr:to>
      <xdr:col>11</xdr:col>
      <xdr:colOff>609600</xdr:colOff>
      <xdr:row>2</xdr:row>
      <xdr:rowOff>238125</xdr:rowOff>
    </xdr:to>
    <xdr:grpSp>
      <xdr:nvGrpSpPr>
        <xdr:cNvPr id="38347" name="Grupo 11">
          <a:hlinkClick xmlns:r="http://schemas.openxmlformats.org/officeDocument/2006/relationships" r:id="rId4" tooltip="Voltar"/>
        </xdr:cNvPr>
        <xdr:cNvGrpSpPr>
          <a:grpSpLocks/>
        </xdr:cNvGrpSpPr>
      </xdr:nvGrpSpPr>
      <xdr:grpSpPr bwMode="auto">
        <a:xfrm>
          <a:off x="11277600" y="152400"/>
          <a:ext cx="609600" cy="666750"/>
          <a:chOff x="11175993" y="116417"/>
          <a:chExt cx="619463" cy="656143"/>
        </a:xfrm>
      </xdr:grpSpPr>
      <xdr:sp macro="" textlink="">
        <xdr:nvSpPr>
          <xdr:cNvPr id="13" name="CaixaDeTexto 12"/>
          <xdr:cNvSpPr txBox="1"/>
        </xdr:nvSpPr>
        <xdr:spPr>
          <a:xfrm>
            <a:off x="11175993" y="510103"/>
            <a:ext cx="619463" cy="2624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pt-BR" sz="1100"/>
              <a:t>Voltar</a:t>
            </a:r>
          </a:p>
        </xdr:txBody>
      </xdr:sp>
      <xdr:sp macro="" textlink="">
        <xdr:nvSpPr>
          <xdr:cNvPr id="14" name="Pentágono 13"/>
          <xdr:cNvSpPr/>
        </xdr:nvSpPr>
        <xdr:spPr>
          <a:xfrm flipH="1">
            <a:off x="11224389" y="116417"/>
            <a:ext cx="512993" cy="384312"/>
          </a:xfrm>
          <a:prstGeom prst="homePlate">
            <a:avLst/>
          </a:prstGeom>
          <a:gradFill>
            <a:gsLst>
              <a:gs pos="8000">
                <a:srgbClr val="003641"/>
              </a:gs>
              <a:gs pos="38000">
                <a:srgbClr val="00A091"/>
              </a:gs>
              <a:gs pos="73000">
                <a:srgbClr val="7DB61C"/>
              </a:gs>
              <a:gs pos="89000">
                <a:srgbClr val="C9D200"/>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pt-B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123825</xdr:colOff>
      <xdr:row>0</xdr:row>
      <xdr:rowOff>66675</xdr:rowOff>
    </xdr:from>
    <xdr:to>
      <xdr:col>3</xdr:col>
      <xdr:colOff>419100</xdr:colOff>
      <xdr:row>1</xdr:row>
      <xdr:rowOff>247650</xdr:rowOff>
    </xdr:to>
    <xdr:pic>
      <xdr:nvPicPr>
        <xdr:cNvPr id="23337" name="Imagem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66675"/>
          <a:ext cx="1790700"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285750</xdr:colOff>
      <xdr:row>0</xdr:row>
      <xdr:rowOff>104775</xdr:rowOff>
    </xdr:from>
    <xdr:to>
      <xdr:col>13</xdr:col>
      <xdr:colOff>76200</xdr:colOff>
      <xdr:row>3</xdr:row>
      <xdr:rowOff>104775</xdr:rowOff>
    </xdr:to>
    <xdr:grpSp>
      <xdr:nvGrpSpPr>
        <xdr:cNvPr id="23338" name="Grupo 4">
          <a:hlinkClick xmlns:r="http://schemas.openxmlformats.org/officeDocument/2006/relationships" r:id="rId2" tooltip="Avançar"/>
        </xdr:cNvPr>
        <xdr:cNvGrpSpPr>
          <a:grpSpLocks/>
        </xdr:cNvGrpSpPr>
      </xdr:nvGrpSpPr>
      <xdr:grpSpPr bwMode="auto">
        <a:xfrm>
          <a:off x="10953750" y="104775"/>
          <a:ext cx="0" cy="742950"/>
          <a:chOff x="11842750" y="111125"/>
          <a:chExt cx="535468" cy="661436"/>
        </a:xfrm>
      </xdr:grpSpPr>
      <xdr:sp macro="" textlink="">
        <xdr:nvSpPr>
          <xdr:cNvPr id="6" name="Pentágono 5"/>
          <xdr:cNvSpPr/>
        </xdr:nvSpPr>
        <xdr:spPr>
          <a:xfrm>
            <a:off x="10953750" y="1795164"/>
            <a:ext cx="0" cy="381598"/>
          </a:xfrm>
          <a:prstGeom prst="homePlate">
            <a:avLst/>
          </a:prstGeom>
          <a:gradFill>
            <a:gsLst>
              <a:gs pos="8000">
                <a:srgbClr val="003641"/>
              </a:gs>
              <a:gs pos="38000">
                <a:srgbClr val="00A091"/>
              </a:gs>
              <a:gs pos="73000">
                <a:srgbClr val="7DB61C"/>
              </a:gs>
              <a:gs pos="89000">
                <a:srgbClr val="C9D200"/>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pt-BR"/>
          </a:p>
        </xdr:txBody>
      </xdr:sp>
      <xdr:sp macro="" textlink="">
        <xdr:nvSpPr>
          <xdr:cNvPr id="7" name="CaixaDeTexto 6"/>
          <xdr:cNvSpPr txBox="1"/>
        </xdr:nvSpPr>
        <xdr:spPr>
          <a:xfrm>
            <a:off x="10953750" y="6245548"/>
            <a:ext cx="0" cy="2628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pt-BR" sz="1100"/>
              <a:t>Avançar</a:t>
            </a:r>
          </a:p>
        </xdr:txBody>
      </xdr:sp>
    </xdr:grpSp>
    <xdr:clientData/>
  </xdr:twoCellAnchor>
  <xdr:twoCellAnchor>
    <xdr:from>
      <xdr:col>11</xdr:col>
      <xdr:colOff>247650</xdr:colOff>
      <xdr:row>0</xdr:row>
      <xdr:rowOff>104775</xdr:rowOff>
    </xdr:from>
    <xdr:to>
      <xdr:col>12</xdr:col>
      <xdr:colOff>247650</xdr:colOff>
      <xdr:row>3</xdr:row>
      <xdr:rowOff>95250</xdr:rowOff>
    </xdr:to>
    <xdr:grpSp>
      <xdr:nvGrpSpPr>
        <xdr:cNvPr id="23339" name="Grupo 7">
          <a:hlinkClick xmlns:r="http://schemas.openxmlformats.org/officeDocument/2006/relationships" r:id="rId3" tooltip="Voltar"/>
        </xdr:cNvPr>
        <xdr:cNvGrpSpPr>
          <a:grpSpLocks/>
        </xdr:cNvGrpSpPr>
      </xdr:nvGrpSpPr>
      <xdr:grpSpPr bwMode="auto">
        <a:xfrm>
          <a:off x="10312400" y="104775"/>
          <a:ext cx="651933" cy="731308"/>
          <a:chOff x="11175993" y="116417"/>
          <a:chExt cx="619463" cy="656143"/>
        </a:xfrm>
      </xdr:grpSpPr>
      <xdr:sp macro="" textlink="">
        <xdr:nvSpPr>
          <xdr:cNvPr id="9" name="CaixaDeTexto 8"/>
          <xdr:cNvSpPr txBox="1"/>
        </xdr:nvSpPr>
        <xdr:spPr>
          <a:xfrm>
            <a:off x="11175993" y="508399"/>
            <a:ext cx="619463" cy="2641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pt-BR" sz="1100"/>
              <a:t>Voltar</a:t>
            </a:r>
          </a:p>
        </xdr:txBody>
      </xdr:sp>
      <xdr:sp macro="" textlink="">
        <xdr:nvSpPr>
          <xdr:cNvPr id="10" name="Pentágono 9"/>
          <xdr:cNvSpPr/>
        </xdr:nvSpPr>
        <xdr:spPr>
          <a:xfrm flipH="1">
            <a:off x="11221542" y="116417"/>
            <a:ext cx="510146" cy="383460"/>
          </a:xfrm>
          <a:prstGeom prst="homePlate">
            <a:avLst/>
          </a:prstGeom>
          <a:gradFill>
            <a:gsLst>
              <a:gs pos="8000">
                <a:srgbClr val="003641"/>
              </a:gs>
              <a:gs pos="38000">
                <a:srgbClr val="00A091"/>
              </a:gs>
              <a:gs pos="73000">
                <a:srgbClr val="7DB61C"/>
              </a:gs>
              <a:gs pos="89000">
                <a:srgbClr val="C9D200"/>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pt-B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7620</xdr:colOff>
      <xdr:row>3</xdr:row>
      <xdr:rowOff>98001</xdr:rowOff>
    </xdr:from>
    <xdr:to>
      <xdr:col>14</xdr:col>
      <xdr:colOff>22860</xdr:colOff>
      <xdr:row>61</xdr:row>
      <xdr:rowOff>82761</xdr:rowOff>
    </xdr:to>
    <xdr:sp macro="" textlink="">
      <xdr:nvSpPr>
        <xdr:cNvPr id="6145" name="Text Box 1"/>
        <xdr:cNvSpPr txBox="1">
          <a:spLocks noChangeArrowheads="1"/>
        </xdr:cNvSpPr>
      </xdr:nvSpPr>
      <xdr:spPr bwMode="auto">
        <a:xfrm>
          <a:off x="9525" y="686858"/>
          <a:ext cx="10201275" cy="9197975"/>
        </a:xfrm>
        <a:prstGeom prst="rect">
          <a:avLst/>
        </a:prstGeom>
        <a:ln w="12700">
          <a:noFill/>
        </a:ln>
      </xdr:spPr>
      <xdr:style>
        <a:lnRef idx="2">
          <a:schemeClr val="dk1"/>
        </a:lnRef>
        <a:fillRef idx="1">
          <a:schemeClr val="lt1"/>
        </a:fillRef>
        <a:effectRef idx="0">
          <a:schemeClr val="dk1"/>
        </a:effectRef>
        <a:fontRef idx="minor">
          <a:schemeClr val="dk1"/>
        </a:fontRef>
      </xdr:style>
      <xdr:txBody>
        <a:bodyPr vertOverflow="clip" wrap="square" lIns="27432" tIns="22860" rIns="27432" bIns="0" anchor="t" upright="1"/>
        <a:lstStyle/>
        <a:p>
          <a:pPr algn="just" rtl="0">
            <a:defRPr sz="1000"/>
          </a:pPr>
          <a:r>
            <a:rPr lang="pt-BR" sz="1000" b="1" i="0" u="none" strike="noStrike" baseline="0">
              <a:solidFill>
                <a:srgbClr val="000000"/>
              </a:solidFill>
              <a:latin typeface="Arial"/>
              <a:cs typeface="Arial"/>
            </a:rPr>
            <a:t>ESPECIFICAÇÕES DO BOLETO SICOOB</a:t>
          </a:r>
          <a:endParaRPr lang="pt-BR" sz="1000" b="0" i="0" u="none" strike="noStrike" baseline="0">
            <a:solidFill>
              <a:srgbClr val="000000"/>
            </a:solidFill>
            <a:latin typeface="Calibri"/>
            <a:cs typeface="Calibri"/>
          </a:endParaRPr>
        </a:p>
        <a:p>
          <a:pPr algn="just" rtl="0">
            <a:defRPr sz="1000"/>
          </a:pPr>
          <a:endParaRPr lang="pt-BR" sz="1000" b="1" i="0" u="none" strike="noStrike" baseline="0">
            <a:solidFill>
              <a:srgbClr val="000000"/>
            </a:solidFill>
            <a:latin typeface="Arial"/>
            <a:cs typeface="Arial"/>
          </a:endParaRPr>
        </a:p>
        <a:p>
          <a:pPr algn="just" rtl="0">
            <a:defRPr sz="1000"/>
          </a:pPr>
          <a:r>
            <a:rPr lang="pt-BR" sz="1000" b="1" i="0" u="none" strike="noStrike" baseline="0">
              <a:solidFill>
                <a:srgbClr val="000000"/>
              </a:solidFill>
              <a:latin typeface="Arial"/>
              <a:cs typeface="Arial"/>
            </a:rPr>
            <a:t>1. INTRODUÇÃO</a:t>
          </a: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a:p>
          <a:pPr algn="just" rtl="0">
            <a:defRPr sz="1000"/>
          </a:pPr>
          <a:r>
            <a:rPr lang="pt-BR" sz="1000" b="0" i="0" u="none" strike="noStrike" baseline="0">
              <a:solidFill>
                <a:srgbClr val="000000"/>
              </a:solidFill>
              <a:latin typeface="Arial"/>
              <a:cs typeface="Arial"/>
            </a:rPr>
            <a:t>1.1. Este manual tem como objetivo prestar aos Associados/Cientes informações técnicas necessárias para a emissão e impressão de boletos em seu próprio ambiente, de acordo com as características gerais do boleto de cobrança, regulamentada pelo BACEN por meio da Carta-Circular 2.926, de 25/07/2000, observado que:</a:t>
          </a:r>
        </a:p>
        <a:p>
          <a:pPr algn="just" rtl="0">
            <a:defRPr sz="1000"/>
          </a:pPr>
          <a:endParaRPr lang="pt-BR" sz="1000" b="0" i="0" u="none" strike="noStrike" baseline="0">
            <a:solidFill>
              <a:srgbClr val="000000"/>
            </a:solidFill>
            <a:latin typeface="Arial"/>
            <a:cs typeface="Arial"/>
          </a:endParaRPr>
        </a:p>
        <a:p>
          <a:pPr algn="just" rtl="0">
            <a:defRPr sz="1000"/>
          </a:pPr>
          <a:r>
            <a:rPr lang="pt-BR" sz="1000" b="0" i="0" u="none" strike="noStrike" baseline="0">
              <a:solidFill>
                <a:srgbClr val="000000"/>
              </a:solidFill>
              <a:latin typeface="Arial"/>
              <a:cs typeface="Arial"/>
            </a:rPr>
            <a:t>1.1.1. não é recomendável a utilização de impressora matricial, devido ao elevado índice de rejeição na leitura do código de barras, ocasionado pela má qualidade de impressão;</a:t>
          </a:r>
        </a:p>
        <a:p>
          <a:pPr algn="just" rtl="0">
            <a:defRPr sz="1000"/>
          </a:pPr>
          <a:endParaRPr lang="pt-BR" sz="1000" b="0" i="0" u="none" strike="noStrike" baseline="0">
            <a:solidFill>
              <a:srgbClr val="000000"/>
            </a:solidFill>
            <a:latin typeface="Arial"/>
            <a:cs typeface="Arial"/>
          </a:endParaRPr>
        </a:p>
        <a:p>
          <a:pPr algn="just" rtl="0">
            <a:defRPr sz="1000"/>
          </a:pPr>
          <a:r>
            <a:rPr lang="pt-BR" sz="1000" b="0" i="0" u="none" strike="noStrike" baseline="0">
              <a:solidFill>
                <a:srgbClr val="000000"/>
              </a:solidFill>
              <a:latin typeface="Arial"/>
              <a:cs typeface="Arial"/>
            </a:rPr>
            <a:t>1.1.2. deve ser encaminhada ao Sicoob, obrigatoriamente, amostragem dos boletos impressos pelo Beneficiário da Cobrança para análise e aprovação (processo de homologação), antes de sua efetiva emissão. O Beneficiário assume total responsabilidade pelas consequências advindas da emissão de boletos, sem a prévia autorização do Sicoob.</a:t>
          </a:r>
        </a:p>
        <a:p>
          <a:pPr algn="just" rtl="0">
            <a:defRPr sz="1000"/>
          </a:pPr>
          <a:endParaRPr lang="pt-BR" sz="1000" b="0" i="0" u="none" strike="noStrike" baseline="0">
            <a:solidFill>
              <a:srgbClr val="000000"/>
            </a:solidFill>
            <a:latin typeface="Arial"/>
            <a:cs typeface="Arial"/>
          </a:endParaRPr>
        </a:p>
        <a:p>
          <a:pPr algn="just" rtl="0">
            <a:defRPr sz="1000"/>
          </a:pPr>
          <a:r>
            <a:rPr lang="pt-BR" sz="1000" b="1" i="0" u="none" strike="noStrike" baseline="0">
              <a:solidFill>
                <a:srgbClr val="000000"/>
              </a:solidFill>
              <a:latin typeface="Arial"/>
              <a:cs typeface="Arial"/>
            </a:rPr>
            <a:t>2. CARACTERÍSTICAS DO BOLETO</a:t>
          </a:r>
          <a:endParaRPr lang="pt-BR" sz="1000" b="0" i="0" u="none" strike="noStrike" baseline="0">
            <a:solidFill>
              <a:srgbClr val="000000"/>
            </a:solidFill>
            <a:latin typeface="Arial"/>
            <a:cs typeface="Arial"/>
          </a:endParaRPr>
        </a:p>
        <a:p>
          <a:pPr algn="just" rtl="0">
            <a:defRPr sz="1000"/>
          </a:pPr>
          <a:endParaRPr lang="pt-BR" sz="1000" b="0" i="0" u="none" strike="noStrike" baseline="0">
            <a:solidFill>
              <a:srgbClr val="000000"/>
            </a:solidFill>
            <a:latin typeface="Arial"/>
            <a:cs typeface="Arial"/>
          </a:endParaRPr>
        </a:p>
        <a:p>
          <a:pPr algn="just" rtl="0">
            <a:defRPr sz="1000"/>
          </a:pPr>
          <a:r>
            <a:rPr lang="pt-BR" sz="1000" b="0" i="0" u="none" strike="noStrike" baseline="0">
              <a:solidFill>
                <a:srgbClr val="000000"/>
              </a:solidFill>
              <a:latin typeface="Arial"/>
              <a:cs typeface="Arial"/>
            </a:rPr>
            <a:t>2.1. Especificações gerais:</a:t>
          </a:r>
        </a:p>
        <a:p>
          <a:pPr algn="just" rtl="0">
            <a:defRPr sz="1000"/>
          </a:pPr>
          <a:endParaRPr lang="pt-BR" sz="1000" b="0" i="0" u="none" strike="noStrike" baseline="0">
            <a:solidFill>
              <a:srgbClr val="000000"/>
            </a:solidFill>
            <a:latin typeface="Arial"/>
            <a:cs typeface="Arial"/>
          </a:endParaRPr>
        </a:p>
        <a:p>
          <a:pPr algn="just" rtl="0">
            <a:defRPr sz="1000"/>
          </a:pPr>
          <a:r>
            <a:rPr lang="pt-BR" sz="1000" b="0" i="0" u="none" strike="noStrike" baseline="0">
              <a:solidFill>
                <a:srgbClr val="000000"/>
              </a:solidFill>
              <a:latin typeface="Arial"/>
              <a:cs typeface="Arial"/>
            </a:rPr>
            <a:t>2.1.1. Vias e dimensões:</a:t>
          </a:r>
        </a:p>
        <a:p>
          <a:pPr algn="just" rtl="0">
            <a:defRPr sz="1000"/>
          </a:pPr>
          <a:endParaRPr lang="pt-BR" sz="1000" b="0" i="0" u="none" strike="noStrike" baseline="0">
            <a:solidFill>
              <a:srgbClr val="000000"/>
            </a:solidFill>
            <a:latin typeface="Arial"/>
            <a:cs typeface="Arial"/>
          </a:endParaRPr>
        </a:p>
        <a:p>
          <a:pPr algn="just" rtl="0">
            <a:defRPr sz="1000"/>
          </a:pPr>
          <a:r>
            <a:rPr lang="pt-BR" sz="1000" b="0" i="0" u="none" strike="noStrike" baseline="0">
              <a:solidFill>
                <a:srgbClr val="000000"/>
              </a:solidFill>
              <a:latin typeface="Arial"/>
              <a:cs typeface="Arial"/>
            </a:rPr>
            <a:t>a) ficha de compensação: 95 a 108mm de altura psor 170 a 216mm de comprimento;</a:t>
          </a:r>
        </a:p>
        <a:p>
          <a:pPr algn="just" rtl="0">
            <a:defRPr sz="1000"/>
          </a:pPr>
          <a:r>
            <a:rPr lang="pt-BR" sz="1000" b="0" i="0" u="none" strike="noStrike" baseline="0">
              <a:solidFill>
                <a:srgbClr val="000000"/>
              </a:solidFill>
              <a:latin typeface="Arial"/>
              <a:cs typeface="Arial"/>
            </a:rPr>
            <a:t>b) recibo do pagador: a critério do beneficiário, condicionado à aprovação pelo Sicoob;</a:t>
          </a:r>
        </a:p>
        <a:p>
          <a:pPr algn="just" rtl="0">
            <a:defRPr sz="1000"/>
          </a:pPr>
          <a:endParaRPr lang="pt-BR" sz="1000" b="0" i="0" u="none" strike="noStrike" baseline="0">
            <a:solidFill>
              <a:srgbClr val="000000"/>
            </a:solidFill>
            <a:latin typeface="Arial"/>
            <a:cs typeface="Arial"/>
          </a:endParaRPr>
        </a:p>
        <a:p>
          <a:pPr algn="just" rtl="0">
            <a:defRPr sz="1000"/>
          </a:pPr>
          <a:r>
            <a:rPr lang="pt-BR" sz="1000" b="0" i="0" u="none" strike="noStrike" baseline="0">
              <a:solidFill>
                <a:srgbClr val="000000"/>
              </a:solidFill>
              <a:latin typeface="Arial"/>
              <a:cs typeface="Arial"/>
            </a:rPr>
            <a:t>2.1.2. Tipos de Formulários/Disposição das Vias:</a:t>
          </a:r>
        </a:p>
        <a:p>
          <a:pPr algn="just" rtl="0">
            <a:defRPr sz="1000"/>
          </a:pPr>
          <a:endParaRPr lang="pt-BR" sz="1000" b="0" i="0" u="none" strike="noStrike" baseline="0">
            <a:solidFill>
              <a:srgbClr val="000000"/>
            </a:solidFill>
            <a:latin typeface="Arial"/>
            <a:cs typeface="Arial"/>
          </a:endParaRPr>
        </a:p>
        <a:p>
          <a:pPr algn="just" rtl="0">
            <a:defRPr sz="1000"/>
          </a:pPr>
          <a:r>
            <a:rPr lang="pt-BR" sz="1000" b="0" i="0" u="none" strike="noStrike" baseline="0">
              <a:solidFill>
                <a:srgbClr val="000000"/>
              </a:solidFill>
              <a:latin typeface="Arial"/>
              <a:cs typeface="Arial"/>
            </a:rPr>
            <a:t>a) Formulário Contínuo Auto-Copiativo: a primeira via deve ser a Ficha de Compensação, ficando a critério da empresa a disposição das demais vias, ou;</a:t>
          </a:r>
        </a:p>
        <a:p>
          <a:pPr algn="just" rtl="0">
            <a:defRPr sz="1000"/>
          </a:pPr>
          <a:r>
            <a:rPr lang="pt-BR" sz="1000" b="0" i="0" u="none" strike="noStrike" baseline="0">
              <a:solidFill>
                <a:srgbClr val="000000"/>
              </a:solidFill>
              <a:latin typeface="Arial"/>
              <a:cs typeface="Arial"/>
            </a:rPr>
            <a:t>b) Papel A-4: a Ficha de Compensação deve ser impressa na parte inferior do papel. Recomenda-se a utilização de microserrilhas entre as vias (recebido do pagador e ficha de compensação) para evitar danos às informações quando do destacamento;</a:t>
          </a:r>
        </a:p>
        <a:p>
          <a:pPr algn="just" rtl="0">
            <a:defRPr sz="1000"/>
          </a:pPr>
          <a:endParaRPr lang="pt-BR" sz="1000" b="0" i="0" u="none" strike="noStrike" baseline="0">
            <a:solidFill>
              <a:srgbClr val="000000"/>
            </a:solidFill>
            <a:latin typeface="Arial"/>
            <a:cs typeface="Arial"/>
          </a:endParaRPr>
        </a:p>
        <a:p>
          <a:pPr algn="just" rtl="0">
            <a:defRPr sz="1000"/>
          </a:pPr>
          <a:r>
            <a:rPr lang="pt-BR" sz="1000" b="0" i="0" u="none" strike="noStrike" baseline="0">
              <a:solidFill>
                <a:srgbClr val="000000"/>
              </a:solidFill>
              <a:latin typeface="Arial"/>
              <a:cs typeface="Arial"/>
            </a:rPr>
            <a:t>2.1.3. Gramatura do papel e cor da impressão:</a:t>
          </a:r>
        </a:p>
        <a:p>
          <a:pPr algn="just" rtl="0">
            <a:defRPr sz="1000"/>
          </a:pPr>
          <a:endParaRPr lang="pt-BR" sz="1000" b="0" i="0" u="none" strike="noStrike" baseline="0">
            <a:solidFill>
              <a:srgbClr val="000000"/>
            </a:solidFill>
            <a:latin typeface="Arial"/>
            <a:cs typeface="Arial"/>
          </a:endParaRPr>
        </a:p>
        <a:p>
          <a:pPr algn="just" rtl="0">
            <a:defRPr sz="1000"/>
          </a:pPr>
          <a:r>
            <a:rPr lang="pt-BR" sz="1000" b="0" i="0" u="none" strike="noStrike" baseline="0">
              <a:solidFill>
                <a:srgbClr val="000000"/>
              </a:solidFill>
              <a:latin typeface="Arial"/>
              <a:cs typeface="Arial"/>
            </a:rPr>
            <a:t>a) gramatura ideal: 75 g/m2, mínima : 50 g/m2;</a:t>
          </a:r>
        </a:p>
        <a:p>
          <a:pPr algn="just" rtl="0">
            <a:defRPr sz="1000"/>
          </a:pPr>
          <a:r>
            <a:rPr lang="pt-BR" sz="1000" b="0" i="0" u="none" strike="noStrike" baseline="0">
              <a:solidFill>
                <a:srgbClr val="000000"/>
              </a:solidFill>
              <a:latin typeface="Arial"/>
              <a:cs typeface="Arial"/>
            </a:rPr>
            <a:t>b) fundo branco com impressão preta, não se permitindo campos hachurados;</a:t>
          </a:r>
        </a:p>
        <a:p>
          <a:pPr algn="just" rtl="0">
            <a:defRPr sz="1000"/>
          </a:pPr>
          <a:endParaRPr lang="pt-BR" sz="1000" b="0" i="0" u="none" strike="noStrike" baseline="0">
            <a:solidFill>
              <a:srgbClr val="000000"/>
            </a:solidFill>
            <a:latin typeface="Arial"/>
            <a:cs typeface="Arial"/>
          </a:endParaRPr>
        </a:p>
        <a:p>
          <a:pPr algn="just" rtl="0">
            <a:defRPr sz="1000"/>
          </a:pPr>
          <a:r>
            <a:rPr lang="pt-BR" sz="1000" b="0" i="0" u="none" strike="noStrike" baseline="0">
              <a:solidFill>
                <a:srgbClr val="000000"/>
              </a:solidFill>
              <a:latin typeface="Arial"/>
              <a:cs typeface="Arial"/>
            </a:rPr>
            <a:t>2.2. Especificações das vias do Boleto de Cobrança:</a:t>
          </a:r>
        </a:p>
        <a:p>
          <a:pPr algn="just" rtl="0">
            <a:defRPr sz="1000"/>
          </a:pPr>
          <a:endParaRPr lang="pt-BR" sz="1000" b="0" i="0" u="none" strike="noStrike" baseline="0">
            <a:solidFill>
              <a:srgbClr val="000000"/>
            </a:solidFill>
            <a:latin typeface="Arial"/>
            <a:cs typeface="Arial"/>
          </a:endParaRPr>
        </a:p>
        <a:p>
          <a:pPr algn="just" rtl="0">
            <a:defRPr sz="1000"/>
          </a:pPr>
          <a:r>
            <a:rPr lang="pt-BR" sz="1000" b="0" i="0" u="none" strike="noStrike" baseline="0">
              <a:solidFill>
                <a:srgbClr val="000000"/>
              </a:solidFill>
              <a:latin typeface="Arial"/>
              <a:cs typeface="Arial"/>
            </a:rPr>
            <a:t>2.2.1. Ficha de Compensação:</a:t>
          </a:r>
        </a:p>
        <a:p>
          <a:pPr algn="just" rtl="0">
            <a:defRPr sz="1000"/>
          </a:pPr>
          <a:endParaRPr lang="pt-BR" sz="1000" b="0" i="0" u="none" strike="noStrike" baseline="0">
            <a:solidFill>
              <a:srgbClr val="000000"/>
            </a:solidFill>
            <a:latin typeface="Arial"/>
            <a:cs typeface="Arial"/>
          </a:endParaRPr>
        </a:p>
        <a:p>
          <a:pPr algn="just" rtl="0">
            <a:defRPr sz="1000"/>
          </a:pPr>
          <a:r>
            <a:rPr lang="pt-BR" sz="1000" b="0" i="0" u="none" strike="noStrike" baseline="0">
              <a:solidFill>
                <a:srgbClr val="000000"/>
              </a:solidFill>
              <a:latin typeface="Arial"/>
              <a:cs typeface="Arial"/>
            </a:rPr>
            <a:t>a) parte superior esquerda – Logotipo do Sicoob e, à direita do nome do Sicoob, número-código/DV de compensação do Sicoob, em negrito (o número/DV do Sicoob é 756-0 e deve ser impresso com caracter de 5mm e traços ou fios de 1,2mm);</a:t>
          </a:r>
        </a:p>
        <a:p>
          <a:pPr algn="just" rtl="0">
            <a:defRPr sz="1000"/>
          </a:pPr>
          <a:r>
            <a:rPr lang="pt-BR" sz="1000" b="0" i="0" u="none" strike="noStrike" baseline="0">
              <a:solidFill>
                <a:srgbClr val="000000"/>
              </a:solidFill>
              <a:latin typeface="Arial"/>
              <a:cs typeface="Arial"/>
            </a:rPr>
            <a:t>b) parte superior direita – Deve haver representação numérica do conteúdo do Código de Barras, conforme especificação contida no item 4;</a:t>
          </a:r>
        </a:p>
        <a:p>
          <a:pPr algn="just" rtl="0">
            <a:defRPr sz="1000"/>
          </a:pPr>
          <a:r>
            <a:rPr lang="pt-BR" sz="1000" b="0" i="0" u="none" strike="noStrike" baseline="0">
              <a:solidFill>
                <a:srgbClr val="000000"/>
              </a:solidFill>
              <a:latin typeface="Arial"/>
              <a:cs typeface="Arial"/>
            </a:rPr>
            <a:t>c) quadro de impressão – Deve apresentar grade/denominação dos campos conforme anexo 1;</a:t>
          </a:r>
        </a:p>
        <a:p>
          <a:pPr algn="just" rtl="0">
            <a:defRPr sz="1000"/>
          </a:pPr>
          <a:r>
            <a:rPr lang="pt-BR" sz="1000" b="0" i="0" u="none" strike="noStrike" baseline="0">
              <a:solidFill>
                <a:srgbClr val="000000"/>
              </a:solidFill>
              <a:latin typeface="Arial"/>
              <a:cs typeface="Arial"/>
            </a:rPr>
            <a:t>d) tamanho de cada campo (número de posições) – Pode variar, desde que obedecidas a mesma disposição do modelo e as dimensões mínimas do formulário;</a:t>
          </a:r>
        </a:p>
        <a:p>
          <a:pPr algn="just" rtl="0">
            <a:defRPr sz="1000"/>
          </a:pPr>
          <a:r>
            <a:rPr lang="pt-BR" sz="1000" b="0" i="0" u="none" strike="noStrike" baseline="0">
              <a:solidFill>
                <a:srgbClr val="000000"/>
              </a:solidFill>
              <a:latin typeface="Arial"/>
              <a:cs typeface="Arial"/>
            </a:rPr>
            <a:t>e) campos não utilizados podem ficar em branco;</a:t>
          </a:r>
        </a:p>
        <a:p>
          <a:pPr algn="just" rtl="0">
            <a:defRPr sz="1000"/>
          </a:pPr>
          <a:r>
            <a:rPr lang="pt-BR" sz="1000" b="0" i="0" u="none" strike="noStrike" baseline="0">
              <a:solidFill>
                <a:srgbClr val="000000"/>
              </a:solidFill>
              <a:latin typeface="Arial"/>
              <a:cs typeface="Arial"/>
            </a:rPr>
            <a:t>f) parte inferior esquerda do papel, abaixo do quadro de impressão – Indicação obrigatória do código de barras, conforme especificação contida no anexo 1;</a:t>
          </a:r>
        </a:p>
        <a:p>
          <a:pPr algn="just" rtl="0">
            <a:defRPr sz="1000"/>
          </a:pPr>
          <a:r>
            <a:rPr lang="pt-BR" sz="1000" b="0" i="0" u="none" strike="noStrike" baseline="0">
              <a:solidFill>
                <a:srgbClr val="000000"/>
              </a:solidFill>
              <a:latin typeface="Arial"/>
              <a:cs typeface="Arial"/>
            </a:rPr>
            <a:t>g) parte inferior direita do papel – Deve conter a expresssão “Autenticação Mecânica – Ficha de Compensação”, com dimensão máxima de 2mm e traços com fios de 0.3mm, deixando espaço para a autenticação mecânica;</a:t>
          </a:r>
        </a:p>
        <a:p>
          <a:pPr algn="just" rtl="0">
            <a:defRPr sz="1000"/>
          </a:pPr>
          <a:endParaRPr lang="pt-BR" sz="1000" b="0" i="0" u="none" strike="noStrike" baseline="0">
            <a:solidFill>
              <a:srgbClr val="000000"/>
            </a:solidFill>
            <a:latin typeface="Arial"/>
            <a:cs typeface="Arial"/>
          </a:endParaRPr>
        </a:p>
        <a:p>
          <a:pPr algn="just" rtl="0">
            <a:defRPr sz="1000"/>
          </a:pPr>
          <a:r>
            <a:rPr lang="pt-BR" sz="1000" b="0" i="0" u="none" strike="noStrike" baseline="0">
              <a:solidFill>
                <a:srgbClr val="000000"/>
              </a:solidFill>
              <a:latin typeface="Arial"/>
              <a:cs typeface="Arial"/>
            </a:rPr>
            <a:t>2.2.2. Recibo do Pagador: Na parte superior acima do quadro de impressão devem ser impressas, no mínimo, com a identificação das seguintes informações:</a:t>
          </a:r>
        </a:p>
        <a:p>
          <a:pPr algn="just" rtl="0">
            <a:defRPr sz="1000"/>
          </a:pPr>
          <a:endParaRPr lang="pt-BR" sz="1000" b="0" i="0" u="none" strike="noStrike" baseline="0">
            <a:solidFill>
              <a:srgbClr val="000000"/>
            </a:solidFill>
            <a:latin typeface="Arial"/>
            <a:cs typeface="Arial"/>
          </a:endParaRPr>
        </a:p>
        <a:p>
          <a:pPr algn="just" rtl="0">
            <a:defRPr sz="1000"/>
          </a:pPr>
          <a:r>
            <a:rPr lang="pt-BR" sz="1000" b="0" i="0" u="none" strike="noStrike" baseline="0">
              <a:solidFill>
                <a:srgbClr val="000000"/>
              </a:solidFill>
              <a:latin typeface="Arial"/>
              <a:cs typeface="Arial"/>
            </a:rPr>
            <a:t>a) nome do beneficiário;</a:t>
          </a:r>
        </a:p>
        <a:p>
          <a:pPr algn="just" rtl="0">
            <a:defRPr sz="1000"/>
          </a:pPr>
          <a:r>
            <a:rPr lang="pt-BR" sz="1000" b="0" i="0" u="none" strike="noStrike" baseline="0">
              <a:solidFill>
                <a:srgbClr val="000000"/>
              </a:solidFill>
              <a:latin typeface="Arial"/>
              <a:cs typeface="Arial"/>
            </a:rPr>
            <a:t>b) nome do pagador;</a:t>
          </a:r>
        </a:p>
        <a:p>
          <a:pPr algn="just" rtl="0">
            <a:defRPr sz="1000"/>
          </a:pPr>
          <a:r>
            <a:rPr lang="pt-BR" sz="1000" b="0" i="0" u="none" strike="noStrike" baseline="0">
              <a:solidFill>
                <a:srgbClr val="000000"/>
              </a:solidFill>
              <a:latin typeface="Arial"/>
              <a:cs typeface="Arial"/>
            </a:rPr>
            <a:t>c) nosso-número</a:t>
          </a:r>
        </a:p>
        <a:p>
          <a:pPr algn="just" rtl="0">
            <a:defRPr sz="1000"/>
          </a:pPr>
          <a:r>
            <a:rPr lang="pt-BR" sz="1000" b="0" i="0" u="none" strike="noStrike" baseline="0">
              <a:solidFill>
                <a:srgbClr val="000000"/>
              </a:solidFill>
              <a:latin typeface="Arial"/>
              <a:cs typeface="Arial"/>
            </a:rPr>
            <a:t>d) número do título;</a:t>
          </a:r>
        </a:p>
        <a:p>
          <a:pPr algn="just" rtl="0">
            <a:defRPr sz="1000"/>
          </a:pPr>
          <a:r>
            <a:rPr lang="pt-BR" sz="1000" b="0" i="0" u="none" strike="noStrike" baseline="0">
              <a:solidFill>
                <a:srgbClr val="000000"/>
              </a:solidFill>
              <a:latin typeface="Arial"/>
              <a:cs typeface="Arial"/>
            </a:rPr>
            <a:t>e) vencimento;</a:t>
          </a:r>
        </a:p>
        <a:p>
          <a:pPr algn="just" rtl="0">
            <a:defRPr sz="1000"/>
          </a:pPr>
          <a:r>
            <a:rPr lang="pt-BR" sz="1000" b="0" i="0" u="none" strike="noStrike" baseline="0">
              <a:solidFill>
                <a:srgbClr val="000000"/>
              </a:solidFill>
              <a:latin typeface="Arial"/>
              <a:cs typeface="Arial"/>
            </a:rPr>
            <a:t>f) valor</a:t>
          </a:r>
        </a:p>
        <a:p>
          <a:pPr algn="just" rtl="0">
            <a:defRPr sz="1000"/>
          </a:pPr>
          <a:endParaRPr lang="pt-BR" sz="1000" b="0" i="0" u="none" strike="noStrike" baseline="0">
            <a:solidFill>
              <a:srgbClr val="000000"/>
            </a:solidFill>
            <a:latin typeface="Arial"/>
            <a:cs typeface="Arial"/>
          </a:endParaRPr>
        </a:p>
        <a:p>
          <a:pPr algn="just" rtl="0">
            <a:defRPr sz="1000"/>
          </a:pPr>
          <a:r>
            <a:rPr lang="pt-BR" sz="1000" b="0" i="0" u="none" strike="noStrike" baseline="0">
              <a:solidFill>
                <a:srgbClr val="000000"/>
              </a:solidFill>
              <a:latin typeface="Arial"/>
              <a:cs typeface="Arial"/>
            </a:rPr>
            <a:t>Obs: É recomendável que também no recibo do sacado conste a linha digitável e o código de barras, de forma a facilitar eventual consulta pelo pagador.</a:t>
          </a:r>
        </a:p>
      </xdr:txBody>
    </xdr:sp>
    <xdr:clientData/>
  </xdr:twoCellAnchor>
  <xdr:twoCellAnchor>
    <xdr:from>
      <xdr:col>1</xdr:col>
      <xdr:colOff>8678</xdr:colOff>
      <xdr:row>92</xdr:row>
      <xdr:rowOff>1904</xdr:rowOff>
    </xdr:from>
    <xdr:to>
      <xdr:col>14</xdr:col>
      <xdr:colOff>8678</xdr:colOff>
      <xdr:row>106</xdr:row>
      <xdr:rowOff>128293</xdr:rowOff>
    </xdr:to>
    <xdr:sp macro="" textlink="">
      <xdr:nvSpPr>
        <xdr:cNvPr id="6163" name="Text Box 19"/>
        <xdr:cNvSpPr txBox="1">
          <a:spLocks noChangeArrowheads="1"/>
        </xdr:cNvSpPr>
      </xdr:nvSpPr>
      <xdr:spPr bwMode="auto">
        <a:xfrm>
          <a:off x="42333" y="14705541"/>
          <a:ext cx="10191750" cy="2397125"/>
        </a:xfrm>
        <a:prstGeom prst="rect">
          <a:avLst/>
        </a:prstGeom>
        <a:ln w="9525">
          <a:noFill/>
        </a:ln>
      </xdr:spPr>
      <xdr:style>
        <a:lnRef idx="2">
          <a:schemeClr val="dk1"/>
        </a:lnRef>
        <a:fillRef idx="1">
          <a:schemeClr val="lt1"/>
        </a:fillRef>
        <a:effectRef idx="0">
          <a:schemeClr val="dk1"/>
        </a:effectRef>
        <a:fontRef idx="minor">
          <a:schemeClr val="dk1"/>
        </a:fontRef>
      </xdr:style>
      <xdr:txBody>
        <a:bodyPr vertOverflow="clip" wrap="square" lIns="27432" tIns="22860" rIns="27432" bIns="0" anchor="t" upright="1"/>
        <a:lstStyle/>
        <a:p>
          <a:pPr algn="just" rtl="0">
            <a:defRPr sz="1000"/>
          </a:pPr>
          <a:r>
            <a:rPr lang="pt-BR" sz="1000" b="1" i="0" u="none" strike="noStrike" baseline="0">
              <a:solidFill>
                <a:srgbClr val="000000"/>
              </a:solidFill>
              <a:latin typeface="Arial"/>
              <a:cs typeface="Arial"/>
            </a:rPr>
            <a:t>3. DESCRIÇÃO DOS CAMPOS DO BOLETO DE COBRANÇA:</a:t>
          </a:r>
        </a:p>
        <a:p>
          <a:pPr algn="just" rtl="0">
            <a:defRPr sz="1000"/>
          </a:pPr>
          <a:endParaRPr lang="pt-BR" sz="1000" b="0" i="0" u="none" strike="noStrike" baseline="0">
            <a:solidFill>
              <a:srgbClr val="000000"/>
            </a:solidFill>
            <a:latin typeface="Arial"/>
            <a:cs typeface="Arial"/>
          </a:endParaRPr>
        </a:p>
        <a:p>
          <a:pPr algn="just" rtl="0">
            <a:defRPr sz="1000"/>
          </a:pPr>
          <a:r>
            <a:rPr lang="pt-BR" sz="1000" b="0" i="0" u="none" strike="noStrike" baseline="0">
              <a:solidFill>
                <a:srgbClr val="FF0000"/>
              </a:solidFill>
              <a:latin typeface="Arial"/>
              <a:cs typeface="Arial"/>
            </a:rPr>
            <a:t>(A)</a:t>
          </a:r>
        </a:p>
        <a:p>
          <a:pPr algn="just" rtl="0">
            <a:defRPr sz="1000"/>
          </a:pPr>
          <a:endParaRPr lang="pt-BR" sz="1000" b="0" i="0" u="none" strike="noStrike" baseline="0">
            <a:solidFill>
              <a:srgbClr val="FF0000"/>
            </a:solidFill>
            <a:latin typeface="Arial"/>
            <a:cs typeface="Arial"/>
          </a:endParaRPr>
        </a:p>
        <a:p>
          <a:pPr algn="just" rtl="0">
            <a:defRPr sz="1000"/>
          </a:pPr>
          <a:r>
            <a:rPr lang="pt-BR" sz="1000" b="0" i="1" u="sng" strike="noStrike" baseline="0">
              <a:solidFill>
                <a:srgbClr val="000000"/>
              </a:solidFill>
              <a:latin typeface="Arial"/>
              <a:cs typeface="Arial"/>
            </a:rPr>
            <a:t>3.1. Logotipo Sicoob:</a:t>
          </a:r>
          <a:r>
            <a:rPr lang="pt-BR" sz="1000" b="0" i="0" u="none" strike="noStrike" baseline="0">
              <a:solidFill>
                <a:srgbClr val="000000"/>
              </a:solidFill>
              <a:latin typeface="Arial"/>
              <a:cs typeface="Arial"/>
            </a:rPr>
            <a:t> O boleto deverá ser impresso sempre com o logotipo do Sicoob.</a:t>
          </a:r>
        </a:p>
        <a:p>
          <a:pPr algn="just" rtl="0">
            <a:defRPr sz="1000"/>
          </a:pPr>
          <a:endParaRPr lang="pt-BR" sz="1000" b="0" i="0" u="none" strike="noStrike" baseline="0">
            <a:solidFill>
              <a:srgbClr val="000000"/>
            </a:solidFill>
            <a:latin typeface="Arial"/>
            <a:cs typeface="Arial"/>
          </a:endParaRPr>
        </a:p>
        <a:p>
          <a:pPr algn="just" rtl="0">
            <a:defRPr sz="1000"/>
          </a:pPr>
          <a:r>
            <a:rPr lang="pt-BR" sz="1000" b="0" i="1" u="sng" strike="noStrike" baseline="0">
              <a:solidFill>
                <a:srgbClr val="000000"/>
              </a:solidFill>
              <a:latin typeface="Arial"/>
              <a:cs typeface="Arial"/>
            </a:rPr>
            <a:t>3.2. Código do banco destinatário:</a:t>
          </a:r>
          <a:r>
            <a:rPr lang="pt-BR" sz="1000" b="0" i="1" u="none" strike="noStrike" baseline="0">
              <a:solidFill>
                <a:srgbClr val="000000"/>
              </a:solidFill>
              <a:latin typeface="Arial"/>
              <a:cs typeface="Arial"/>
            </a:rPr>
            <a:t> </a:t>
          </a:r>
          <a:r>
            <a:rPr lang="pt-BR" sz="1000" b="0" i="0" u="none" strike="noStrike" baseline="0">
              <a:solidFill>
                <a:srgbClr val="000000"/>
              </a:solidFill>
              <a:latin typeface="Arial"/>
              <a:cs typeface="Arial"/>
            </a:rPr>
            <a:t>Deve ser impresso na margem superior esquerda do bloqueto (756-0), à direita do logotipo do Sicoob, com o seu respectivo DV (Dígito Verificador).</a:t>
          </a:r>
        </a:p>
        <a:p>
          <a:pPr algn="just" rtl="0">
            <a:defRPr sz="1000"/>
          </a:pPr>
          <a:endParaRPr lang="pt-BR" sz="1000" b="0" i="0" u="none" strike="noStrike" baseline="0">
            <a:solidFill>
              <a:srgbClr val="000000"/>
            </a:solidFill>
            <a:latin typeface="Arial"/>
            <a:cs typeface="Arial"/>
          </a:endParaRPr>
        </a:p>
        <a:p>
          <a:pPr algn="just" rtl="0">
            <a:defRPr sz="1000"/>
          </a:pPr>
          <a:r>
            <a:rPr lang="pt-BR" sz="1000" b="0" i="1" u="sng" strike="noStrike" baseline="0">
              <a:solidFill>
                <a:srgbClr val="000000"/>
              </a:solidFill>
              <a:latin typeface="Arial"/>
              <a:cs typeface="Arial"/>
            </a:rPr>
            <a:t>3.3. Linha digitável - representação numérica do código de barras:</a:t>
          </a:r>
          <a:r>
            <a:rPr lang="pt-BR" sz="1000" b="0" i="0" u="none" strike="noStrike" baseline="0">
              <a:solidFill>
                <a:srgbClr val="000000"/>
              </a:solidFill>
              <a:latin typeface="Arial"/>
              <a:cs typeface="Arial"/>
            </a:rPr>
            <a:t> Deve conter a representação numérica do código de barras do bloqueto de cobrança, conforme instruções que seguem:</a:t>
          </a:r>
        </a:p>
        <a:p>
          <a:pPr algn="just" rtl="0">
            <a:defRPr sz="1000"/>
          </a:pPr>
          <a:endParaRPr lang="pt-BR" sz="1000" b="0" i="0" u="none" strike="noStrike" baseline="0">
            <a:solidFill>
              <a:srgbClr val="000000"/>
            </a:solidFill>
            <a:latin typeface="Arial"/>
            <a:cs typeface="Arial"/>
          </a:endParaRPr>
        </a:p>
        <a:p>
          <a:pPr algn="just" rtl="0">
            <a:defRPr sz="1000"/>
          </a:pPr>
          <a:r>
            <a:rPr lang="pt-BR" sz="1000" b="0" i="0" u="none" strike="noStrike" baseline="0">
              <a:solidFill>
                <a:srgbClr val="000000"/>
              </a:solidFill>
              <a:latin typeface="Arial"/>
              <a:cs typeface="Arial"/>
            </a:rPr>
            <a:t>A forma de composição da Linha Digitável nos bloquetos de Cobrança segue as normas estabelecidas pela Carta-Circular Bacen 2926, de 25/07/2000. Portanto, é o padrão adotado para qualquer modalidade de cobrança cadastrado com o Sicoob.</a:t>
          </a:r>
        </a:p>
      </xdr:txBody>
    </xdr:sp>
    <xdr:clientData/>
  </xdr:twoCellAnchor>
  <xdr:twoCellAnchor editAs="oneCell">
    <xdr:from>
      <xdr:col>1</xdr:col>
      <xdr:colOff>590550</xdr:colOff>
      <xdr:row>0</xdr:row>
      <xdr:rowOff>76200</xdr:rowOff>
    </xdr:from>
    <xdr:to>
      <xdr:col>4</xdr:col>
      <xdr:colOff>457200</xdr:colOff>
      <xdr:row>1</xdr:row>
      <xdr:rowOff>314325</xdr:rowOff>
    </xdr:to>
    <xdr:pic>
      <xdr:nvPicPr>
        <xdr:cNvPr id="39712" name="Imagem 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 y="76200"/>
          <a:ext cx="179070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685800</xdr:colOff>
      <xdr:row>1</xdr:row>
      <xdr:rowOff>38100</xdr:rowOff>
    </xdr:from>
    <xdr:to>
      <xdr:col>15</xdr:col>
      <xdr:colOff>533400</xdr:colOff>
      <xdr:row>2</xdr:row>
      <xdr:rowOff>276225</xdr:rowOff>
    </xdr:to>
    <xdr:grpSp>
      <xdr:nvGrpSpPr>
        <xdr:cNvPr id="39713" name="Grupo 7">
          <a:hlinkClick xmlns:r="http://schemas.openxmlformats.org/officeDocument/2006/relationships" r:id="rId2" tooltip="Avançar"/>
        </xdr:cNvPr>
        <xdr:cNvGrpSpPr>
          <a:grpSpLocks/>
        </xdr:cNvGrpSpPr>
      </xdr:nvGrpSpPr>
      <xdr:grpSpPr bwMode="auto">
        <a:xfrm>
          <a:off x="11079956" y="204788"/>
          <a:ext cx="585788" cy="678656"/>
          <a:chOff x="11842750" y="111125"/>
          <a:chExt cx="535468" cy="661436"/>
        </a:xfrm>
      </xdr:grpSpPr>
      <xdr:sp macro="" textlink="">
        <xdr:nvSpPr>
          <xdr:cNvPr id="9" name="Pentágono 8"/>
          <xdr:cNvSpPr/>
        </xdr:nvSpPr>
        <xdr:spPr>
          <a:xfrm>
            <a:off x="11877296" y="111125"/>
            <a:ext cx="466375" cy="381956"/>
          </a:xfrm>
          <a:prstGeom prst="homePlate">
            <a:avLst/>
          </a:prstGeom>
          <a:gradFill>
            <a:gsLst>
              <a:gs pos="8000">
                <a:srgbClr val="003641"/>
              </a:gs>
              <a:gs pos="38000">
                <a:srgbClr val="00A091"/>
              </a:gs>
              <a:gs pos="73000">
                <a:srgbClr val="7DB61C"/>
              </a:gs>
              <a:gs pos="89000">
                <a:srgbClr val="C9D200"/>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pt-BR"/>
          </a:p>
        </xdr:txBody>
      </xdr:sp>
      <xdr:sp macro="" textlink="">
        <xdr:nvSpPr>
          <xdr:cNvPr id="10" name="CaixaDeTexto 9"/>
          <xdr:cNvSpPr txBox="1"/>
        </xdr:nvSpPr>
        <xdr:spPr>
          <a:xfrm>
            <a:off x="11842750" y="511713"/>
            <a:ext cx="535468" cy="2608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pt-BR" sz="1100"/>
              <a:t>Avançar</a:t>
            </a:r>
          </a:p>
        </xdr:txBody>
      </xdr:sp>
    </xdr:grpSp>
    <xdr:clientData/>
  </xdr:twoCellAnchor>
  <xdr:twoCellAnchor>
    <xdr:from>
      <xdr:col>14</xdr:col>
      <xdr:colOff>38100</xdr:colOff>
      <xdr:row>1</xdr:row>
      <xdr:rowOff>47625</xdr:rowOff>
    </xdr:from>
    <xdr:to>
      <xdr:col>14</xdr:col>
      <xdr:colOff>647700</xdr:colOff>
      <xdr:row>2</xdr:row>
      <xdr:rowOff>276225</xdr:rowOff>
    </xdr:to>
    <xdr:grpSp>
      <xdr:nvGrpSpPr>
        <xdr:cNvPr id="39714" name="Grupo 11">
          <a:hlinkClick xmlns:r="http://schemas.openxmlformats.org/officeDocument/2006/relationships" r:id="rId3" tooltip="Avançar"/>
        </xdr:cNvPr>
        <xdr:cNvGrpSpPr>
          <a:grpSpLocks/>
        </xdr:cNvGrpSpPr>
      </xdr:nvGrpSpPr>
      <xdr:grpSpPr bwMode="auto">
        <a:xfrm>
          <a:off x="10432256" y="214313"/>
          <a:ext cx="609600" cy="669131"/>
          <a:chOff x="11175993" y="116417"/>
          <a:chExt cx="619463" cy="656143"/>
        </a:xfrm>
      </xdr:grpSpPr>
      <xdr:sp macro="" textlink="">
        <xdr:nvSpPr>
          <xdr:cNvPr id="13" name="CaixaDeTexto 12"/>
          <xdr:cNvSpPr txBox="1"/>
        </xdr:nvSpPr>
        <xdr:spPr>
          <a:xfrm>
            <a:off x="11175993" y="510103"/>
            <a:ext cx="619463" cy="2624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pt-BR" sz="1100"/>
              <a:t>Voltar</a:t>
            </a:r>
          </a:p>
        </xdr:txBody>
      </xdr:sp>
      <xdr:sp macro="" textlink="">
        <xdr:nvSpPr>
          <xdr:cNvPr id="14" name="Pentágono 13"/>
          <xdr:cNvSpPr/>
        </xdr:nvSpPr>
        <xdr:spPr>
          <a:xfrm flipH="1">
            <a:off x="11224389" y="116417"/>
            <a:ext cx="512993" cy="384312"/>
          </a:xfrm>
          <a:prstGeom prst="homePlate">
            <a:avLst/>
          </a:prstGeom>
          <a:gradFill>
            <a:gsLst>
              <a:gs pos="8000">
                <a:srgbClr val="003641"/>
              </a:gs>
              <a:gs pos="38000">
                <a:srgbClr val="00A091"/>
              </a:gs>
              <a:gs pos="73000">
                <a:srgbClr val="7DB61C"/>
              </a:gs>
              <a:gs pos="89000">
                <a:srgbClr val="C9D200"/>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pt-BR"/>
          </a:p>
        </xdr:txBody>
      </xdr:sp>
    </xdr:grpSp>
    <xdr:clientData/>
  </xdr:twoCellAnchor>
  <xdr:twoCellAnchor>
    <xdr:from>
      <xdr:col>14</xdr:col>
      <xdr:colOff>104775</xdr:colOff>
      <xdr:row>353</xdr:row>
      <xdr:rowOff>47625</xdr:rowOff>
    </xdr:from>
    <xdr:to>
      <xdr:col>15</xdr:col>
      <xdr:colOff>409575</xdr:colOff>
      <xdr:row>358</xdr:row>
      <xdr:rowOff>133350</xdr:rowOff>
    </xdr:to>
    <xdr:grpSp>
      <xdr:nvGrpSpPr>
        <xdr:cNvPr id="39715" name="Grupo 14">
          <a:hlinkClick xmlns:r="http://schemas.openxmlformats.org/officeDocument/2006/relationships" r:id="rId4" tooltip="Subir ao topo"/>
        </xdr:cNvPr>
        <xdr:cNvGrpSpPr>
          <a:grpSpLocks/>
        </xdr:cNvGrpSpPr>
      </xdr:nvGrpSpPr>
      <xdr:grpSpPr bwMode="auto">
        <a:xfrm>
          <a:off x="10498931" y="59602688"/>
          <a:ext cx="1042988" cy="919162"/>
          <a:chOff x="10350500" y="30024917"/>
          <a:chExt cx="1047750" cy="920750"/>
        </a:xfrm>
      </xdr:grpSpPr>
      <xdr:sp macro="" textlink="">
        <xdr:nvSpPr>
          <xdr:cNvPr id="16" name="Seta para a direita listrada 15"/>
          <xdr:cNvSpPr/>
        </xdr:nvSpPr>
        <xdr:spPr>
          <a:xfrm rot="16200000">
            <a:off x="10317501" y="30057916"/>
            <a:ext cx="666074" cy="600075"/>
          </a:xfrm>
          <a:prstGeom prst="stripedRightArrow">
            <a:avLst/>
          </a:prstGeom>
          <a:gradFill flip="none" rotWithShape="1">
            <a:gsLst>
              <a:gs pos="15000">
                <a:srgbClr val="003641"/>
              </a:gs>
              <a:gs pos="64000">
                <a:srgbClr val="7DB61C"/>
              </a:gs>
              <a:gs pos="86000">
                <a:srgbClr val="C9D200"/>
              </a:gs>
              <a:gs pos="38000">
                <a:srgbClr val="00A091"/>
              </a:gs>
            </a:gsLst>
            <a:lin ang="54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pt-BR"/>
          </a:p>
        </xdr:txBody>
      </xdr:sp>
      <xdr:sp macro="" textlink="">
        <xdr:nvSpPr>
          <xdr:cNvPr id="17" name="CaixaDeTexto 16"/>
          <xdr:cNvSpPr txBox="1"/>
        </xdr:nvSpPr>
        <xdr:spPr>
          <a:xfrm>
            <a:off x="10407650" y="30651811"/>
            <a:ext cx="990600" cy="2938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pt-BR" sz="1100"/>
              <a:t>Subir ao topo</a:t>
            </a:r>
          </a:p>
        </xdr:txBody>
      </xdr:sp>
    </xdr:grpSp>
    <xdr:clientData/>
  </xdr:twoCellAnchor>
  <xdr:twoCellAnchor editAs="oneCell">
    <xdr:from>
      <xdr:col>0</xdr:col>
      <xdr:colOff>104775</xdr:colOff>
      <xdr:row>310</xdr:row>
      <xdr:rowOff>28575</xdr:rowOff>
    </xdr:from>
    <xdr:to>
      <xdr:col>14</xdr:col>
      <xdr:colOff>47625</xdr:colOff>
      <xdr:row>345</xdr:row>
      <xdr:rowOff>66675</xdr:rowOff>
    </xdr:to>
    <xdr:pic>
      <xdr:nvPicPr>
        <xdr:cNvPr id="39716" name="Imagem 1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4775" y="50949225"/>
          <a:ext cx="10353675" cy="5705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104775</xdr:colOff>
      <xdr:row>55</xdr:row>
      <xdr:rowOff>28575</xdr:rowOff>
    </xdr:from>
    <xdr:to>
      <xdr:col>12</xdr:col>
      <xdr:colOff>152400</xdr:colOff>
      <xdr:row>89</xdr:row>
      <xdr:rowOff>19050</xdr:rowOff>
    </xdr:to>
    <xdr:pic>
      <xdr:nvPicPr>
        <xdr:cNvPr id="39717" name="Imagem 1"/>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38125" y="9334500"/>
          <a:ext cx="8601075" cy="5495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352425</xdr:colOff>
      <xdr:row>0</xdr:row>
      <xdr:rowOff>123825</xdr:rowOff>
    </xdr:from>
    <xdr:to>
      <xdr:col>3</xdr:col>
      <xdr:colOff>704850</xdr:colOff>
      <xdr:row>1</xdr:row>
      <xdr:rowOff>342900</xdr:rowOff>
    </xdr:to>
    <xdr:pic>
      <xdr:nvPicPr>
        <xdr:cNvPr id="40506" name="Imagem 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0" y="123825"/>
          <a:ext cx="178117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647700</xdr:colOff>
      <xdr:row>1</xdr:row>
      <xdr:rowOff>0</xdr:rowOff>
    </xdr:from>
    <xdr:to>
      <xdr:col>8</xdr:col>
      <xdr:colOff>571500</xdr:colOff>
      <xdr:row>3</xdr:row>
      <xdr:rowOff>104775</xdr:rowOff>
    </xdr:to>
    <xdr:grpSp>
      <xdr:nvGrpSpPr>
        <xdr:cNvPr id="40507" name="Grupo 7">
          <a:hlinkClick xmlns:r="http://schemas.openxmlformats.org/officeDocument/2006/relationships" r:id="rId2" tooltip="Avançar"/>
        </xdr:cNvPr>
        <xdr:cNvGrpSpPr>
          <a:grpSpLocks/>
        </xdr:cNvGrpSpPr>
      </xdr:nvGrpSpPr>
      <xdr:grpSpPr bwMode="auto">
        <a:xfrm>
          <a:off x="12658725" y="180975"/>
          <a:ext cx="590550" cy="676275"/>
          <a:chOff x="11842750" y="111125"/>
          <a:chExt cx="535468" cy="661436"/>
        </a:xfrm>
      </xdr:grpSpPr>
      <xdr:sp macro="" textlink="">
        <xdr:nvSpPr>
          <xdr:cNvPr id="9" name="Pentágono 8"/>
          <xdr:cNvSpPr/>
        </xdr:nvSpPr>
        <xdr:spPr>
          <a:xfrm>
            <a:off x="11877296" y="111125"/>
            <a:ext cx="466375" cy="381956"/>
          </a:xfrm>
          <a:prstGeom prst="homePlate">
            <a:avLst/>
          </a:prstGeom>
          <a:gradFill>
            <a:gsLst>
              <a:gs pos="8000">
                <a:srgbClr val="003641"/>
              </a:gs>
              <a:gs pos="38000">
                <a:srgbClr val="00A091"/>
              </a:gs>
              <a:gs pos="73000">
                <a:srgbClr val="7DB61C"/>
              </a:gs>
              <a:gs pos="89000">
                <a:srgbClr val="C9D200"/>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pt-BR"/>
          </a:p>
        </xdr:txBody>
      </xdr:sp>
      <xdr:sp macro="" textlink="">
        <xdr:nvSpPr>
          <xdr:cNvPr id="10" name="CaixaDeTexto 9"/>
          <xdr:cNvSpPr txBox="1"/>
        </xdr:nvSpPr>
        <xdr:spPr>
          <a:xfrm>
            <a:off x="11842750" y="511713"/>
            <a:ext cx="535468" cy="2608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pt-BR" sz="1100"/>
              <a:t>Avançar</a:t>
            </a:r>
          </a:p>
        </xdr:txBody>
      </xdr:sp>
    </xdr:grpSp>
    <xdr:clientData/>
  </xdr:twoCellAnchor>
  <xdr:twoCellAnchor>
    <xdr:from>
      <xdr:col>7</xdr:col>
      <xdr:colOff>0</xdr:colOff>
      <xdr:row>1</xdr:row>
      <xdr:rowOff>0</xdr:rowOff>
    </xdr:from>
    <xdr:to>
      <xdr:col>7</xdr:col>
      <xdr:colOff>609600</xdr:colOff>
      <xdr:row>3</xdr:row>
      <xdr:rowOff>95250</xdr:rowOff>
    </xdr:to>
    <xdr:grpSp>
      <xdr:nvGrpSpPr>
        <xdr:cNvPr id="40508" name="Grupo 10">
          <a:hlinkClick xmlns:r="http://schemas.openxmlformats.org/officeDocument/2006/relationships" r:id="rId3" tooltip="Voltar"/>
        </xdr:cNvPr>
        <xdr:cNvGrpSpPr>
          <a:grpSpLocks/>
        </xdr:cNvGrpSpPr>
      </xdr:nvGrpSpPr>
      <xdr:grpSpPr bwMode="auto">
        <a:xfrm>
          <a:off x="12011025" y="180975"/>
          <a:ext cx="609600" cy="666750"/>
          <a:chOff x="11175993" y="116417"/>
          <a:chExt cx="619463" cy="656143"/>
        </a:xfrm>
      </xdr:grpSpPr>
      <xdr:sp macro="" textlink="">
        <xdr:nvSpPr>
          <xdr:cNvPr id="12" name="CaixaDeTexto 11"/>
          <xdr:cNvSpPr txBox="1"/>
        </xdr:nvSpPr>
        <xdr:spPr>
          <a:xfrm>
            <a:off x="11175993" y="510103"/>
            <a:ext cx="619463" cy="2624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pt-BR" sz="1100"/>
              <a:t>Voltar</a:t>
            </a:r>
          </a:p>
        </xdr:txBody>
      </xdr:sp>
      <xdr:sp macro="" textlink="">
        <xdr:nvSpPr>
          <xdr:cNvPr id="13" name="Pentágono 12"/>
          <xdr:cNvSpPr/>
        </xdr:nvSpPr>
        <xdr:spPr>
          <a:xfrm flipH="1">
            <a:off x="11224389" y="116417"/>
            <a:ext cx="512993" cy="384312"/>
          </a:xfrm>
          <a:prstGeom prst="homePlate">
            <a:avLst/>
          </a:prstGeom>
          <a:gradFill>
            <a:gsLst>
              <a:gs pos="8000">
                <a:srgbClr val="003641"/>
              </a:gs>
              <a:gs pos="38000">
                <a:srgbClr val="00A091"/>
              </a:gs>
              <a:gs pos="73000">
                <a:srgbClr val="7DB61C"/>
              </a:gs>
              <a:gs pos="89000">
                <a:srgbClr val="C9D200"/>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pt-BR"/>
          </a:p>
        </xdr:txBody>
      </xdr:sp>
    </xdr:grpSp>
    <xdr:clientData/>
  </xdr:twoCellAnchor>
  <xdr:twoCellAnchor>
    <xdr:from>
      <xdr:col>6</xdr:col>
      <xdr:colOff>104775</xdr:colOff>
      <xdr:row>90</xdr:row>
      <xdr:rowOff>171450</xdr:rowOff>
    </xdr:from>
    <xdr:to>
      <xdr:col>8</xdr:col>
      <xdr:colOff>323850</xdr:colOff>
      <xdr:row>92</xdr:row>
      <xdr:rowOff>114300</xdr:rowOff>
    </xdr:to>
    <xdr:grpSp>
      <xdr:nvGrpSpPr>
        <xdr:cNvPr id="40509" name="Grupo 13">
          <a:hlinkClick xmlns:r="http://schemas.openxmlformats.org/officeDocument/2006/relationships" r:id="rId4" tooltip="Subir ao topo"/>
        </xdr:cNvPr>
        <xdr:cNvGrpSpPr>
          <a:grpSpLocks/>
        </xdr:cNvGrpSpPr>
      </xdr:nvGrpSpPr>
      <xdr:grpSpPr bwMode="auto">
        <a:xfrm>
          <a:off x="11953875" y="31727775"/>
          <a:ext cx="1047750" cy="914400"/>
          <a:chOff x="10350500" y="30024917"/>
          <a:chExt cx="1047750" cy="920750"/>
        </a:xfrm>
      </xdr:grpSpPr>
      <xdr:sp macro="" textlink="">
        <xdr:nvSpPr>
          <xdr:cNvPr id="15" name="Seta para a direita listrada 14"/>
          <xdr:cNvSpPr/>
        </xdr:nvSpPr>
        <xdr:spPr>
          <a:xfrm rot="16200000">
            <a:off x="10314848" y="30060569"/>
            <a:ext cx="671380" cy="600075"/>
          </a:xfrm>
          <a:prstGeom prst="stripedRightArrow">
            <a:avLst/>
          </a:prstGeom>
          <a:gradFill flip="none" rotWithShape="1">
            <a:gsLst>
              <a:gs pos="15000">
                <a:srgbClr val="003641"/>
              </a:gs>
              <a:gs pos="64000">
                <a:srgbClr val="7DB61C"/>
              </a:gs>
              <a:gs pos="86000">
                <a:srgbClr val="C9D200"/>
              </a:gs>
              <a:gs pos="38000">
                <a:srgbClr val="00A091"/>
              </a:gs>
            </a:gsLst>
            <a:lin ang="54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pt-BR"/>
          </a:p>
        </xdr:txBody>
      </xdr:sp>
      <xdr:sp macro="" textlink="">
        <xdr:nvSpPr>
          <xdr:cNvPr id="16" name="CaixaDeTexto 15"/>
          <xdr:cNvSpPr txBox="1"/>
        </xdr:nvSpPr>
        <xdr:spPr>
          <a:xfrm>
            <a:off x="10407650" y="30648341"/>
            <a:ext cx="990600" cy="2973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pt-BR" sz="1100"/>
              <a:t>Subir ao topo</a:t>
            </a:r>
          </a:p>
        </xdr:txBody>
      </xdr: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352425</xdr:colOff>
      <xdr:row>0</xdr:row>
      <xdr:rowOff>123825</xdr:rowOff>
    </xdr:from>
    <xdr:to>
      <xdr:col>3</xdr:col>
      <xdr:colOff>704850</xdr:colOff>
      <xdr:row>1</xdr:row>
      <xdr:rowOff>342900</xdr:rowOff>
    </xdr:to>
    <xdr:pic>
      <xdr:nvPicPr>
        <xdr:cNvPr id="41530" name="Imagem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50" y="123825"/>
          <a:ext cx="17811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647700</xdr:colOff>
      <xdr:row>1</xdr:row>
      <xdr:rowOff>0</xdr:rowOff>
    </xdr:from>
    <xdr:to>
      <xdr:col>8</xdr:col>
      <xdr:colOff>571500</xdr:colOff>
      <xdr:row>3</xdr:row>
      <xdr:rowOff>57150</xdr:rowOff>
    </xdr:to>
    <xdr:grpSp>
      <xdr:nvGrpSpPr>
        <xdr:cNvPr id="41531" name="Grupo 10">
          <a:hlinkClick xmlns:r="http://schemas.openxmlformats.org/officeDocument/2006/relationships" r:id="rId2" tooltip="Avançar"/>
        </xdr:cNvPr>
        <xdr:cNvGrpSpPr>
          <a:grpSpLocks/>
        </xdr:cNvGrpSpPr>
      </xdr:nvGrpSpPr>
      <xdr:grpSpPr bwMode="auto">
        <a:xfrm>
          <a:off x="12658725" y="161925"/>
          <a:ext cx="590550" cy="676275"/>
          <a:chOff x="11842750" y="111125"/>
          <a:chExt cx="535468" cy="661436"/>
        </a:xfrm>
      </xdr:grpSpPr>
      <xdr:sp macro="" textlink="">
        <xdr:nvSpPr>
          <xdr:cNvPr id="12" name="Pentágono 11"/>
          <xdr:cNvSpPr/>
        </xdr:nvSpPr>
        <xdr:spPr>
          <a:xfrm>
            <a:off x="11877296" y="111125"/>
            <a:ext cx="466375" cy="381956"/>
          </a:xfrm>
          <a:prstGeom prst="homePlate">
            <a:avLst/>
          </a:prstGeom>
          <a:gradFill>
            <a:gsLst>
              <a:gs pos="8000">
                <a:srgbClr val="003641"/>
              </a:gs>
              <a:gs pos="38000">
                <a:srgbClr val="00A091"/>
              </a:gs>
              <a:gs pos="73000">
                <a:srgbClr val="7DB61C"/>
              </a:gs>
              <a:gs pos="89000">
                <a:srgbClr val="C9D200"/>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pt-BR"/>
          </a:p>
        </xdr:txBody>
      </xdr:sp>
      <xdr:sp macro="" textlink="">
        <xdr:nvSpPr>
          <xdr:cNvPr id="13" name="CaixaDeTexto 12"/>
          <xdr:cNvSpPr txBox="1"/>
        </xdr:nvSpPr>
        <xdr:spPr>
          <a:xfrm>
            <a:off x="11842750" y="511713"/>
            <a:ext cx="535468" cy="2608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pt-BR" sz="1100"/>
              <a:t>Avançar</a:t>
            </a:r>
          </a:p>
        </xdr:txBody>
      </xdr:sp>
    </xdr:grpSp>
    <xdr:clientData/>
  </xdr:twoCellAnchor>
  <xdr:twoCellAnchor>
    <xdr:from>
      <xdr:col>7</xdr:col>
      <xdr:colOff>0</xdr:colOff>
      <xdr:row>1</xdr:row>
      <xdr:rowOff>0</xdr:rowOff>
    </xdr:from>
    <xdr:to>
      <xdr:col>7</xdr:col>
      <xdr:colOff>609600</xdr:colOff>
      <xdr:row>3</xdr:row>
      <xdr:rowOff>57150</xdr:rowOff>
    </xdr:to>
    <xdr:grpSp>
      <xdr:nvGrpSpPr>
        <xdr:cNvPr id="41532" name="Grupo 13">
          <a:hlinkClick xmlns:r="http://schemas.openxmlformats.org/officeDocument/2006/relationships" r:id="rId3" tooltip="Voltar"/>
        </xdr:cNvPr>
        <xdr:cNvGrpSpPr>
          <a:grpSpLocks/>
        </xdr:cNvGrpSpPr>
      </xdr:nvGrpSpPr>
      <xdr:grpSpPr bwMode="auto">
        <a:xfrm>
          <a:off x="12011025" y="161925"/>
          <a:ext cx="609600" cy="676275"/>
          <a:chOff x="11175993" y="116417"/>
          <a:chExt cx="619463" cy="656143"/>
        </a:xfrm>
      </xdr:grpSpPr>
      <xdr:sp macro="" textlink="">
        <xdr:nvSpPr>
          <xdr:cNvPr id="15" name="CaixaDeTexto 14"/>
          <xdr:cNvSpPr txBox="1"/>
        </xdr:nvSpPr>
        <xdr:spPr>
          <a:xfrm>
            <a:off x="11175993" y="504558"/>
            <a:ext cx="619463" cy="2680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pt-BR" sz="1100"/>
              <a:t>Voltar</a:t>
            </a:r>
          </a:p>
        </xdr:txBody>
      </xdr:sp>
      <xdr:sp macro="" textlink="">
        <xdr:nvSpPr>
          <xdr:cNvPr id="16" name="Pentágono 15"/>
          <xdr:cNvSpPr/>
        </xdr:nvSpPr>
        <xdr:spPr>
          <a:xfrm flipH="1">
            <a:off x="11224389" y="116417"/>
            <a:ext cx="512993" cy="378899"/>
          </a:xfrm>
          <a:prstGeom prst="homePlate">
            <a:avLst/>
          </a:prstGeom>
          <a:gradFill>
            <a:gsLst>
              <a:gs pos="8000">
                <a:srgbClr val="003641"/>
              </a:gs>
              <a:gs pos="38000">
                <a:srgbClr val="00A091"/>
              </a:gs>
              <a:gs pos="73000">
                <a:srgbClr val="7DB61C"/>
              </a:gs>
              <a:gs pos="89000">
                <a:srgbClr val="C9D200"/>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pt-BR"/>
          </a:p>
        </xdr:txBody>
      </xdr:sp>
    </xdr:grpSp>
    <xdr:clientData/>
  </xdr:twoCellAnchor>
  <xdr:twoCellAnchor>
    <xdr:from>
      <xdr:col>6</xdr:col>
      <xdr:colOff>85725</xdr:colOff>
      <xdr:row>91</xdr:row>
      <xdr:rowOff>19050</xdr:rowOff>
    </xdr:from>
    <xdr:to>
      <xdr:col>8</xdr:col>
      <xdr:colOff>314325</xdr:colOff>
      <xdr:row>96</xdr:row>
      <xdr:rowOff>152400</xdr:rowOff>
    </xdr:to>
    <xdr:grpSp>
      <xdr:nvGrpSpPr>
        <xdr:cNvPr id="41533" name="Grupo 8">
          <a:hlinkClick xmlns:r="http://schemas.openxmlformats.org/officeDocument/2006/relationships" r:id="rId4" tooltip="Subir ao topo"/>
        </xdr:cNvPr>
        <xdr:cNvGrpSpPr>
          <a:grpSpLocks/>
        </xdr:cNvGrpSpPr>
      </xdr:nvGrpSpPr>
      <xdr:grpSpPr bwMode="auto">
        <a:xfrm>
          <a:off x="11953875" y="22326600"/>
          <a:ext cx="1038225" cy="942975"/>
          <a:chOff x="10350500" y="30024917"/>
          <a:chExt cx="1047750" cy="920750"/>
        </a:xfrm>
      </xdr:grpSpPr>
      <xdr:sp macro="" textlink="">
        <xdr:nvSpPr>
          <xdr:cNvPr id="10" name="Seta para a direita listrada 9"/>
          <xdr:cNvSpPr/>
        </xdr:nvSpPr>
        <xdr:spPr>
          <a:xfrm rot="16200000">
            <a:off x="10318472" y="30056945"/>
            <a:ext cx="669636" cy="605580"/>
          </a:xfrm>
          <a:prstGeom prst="stripedRightArrow">
            <a:avLst/>
          </a:prstGeom>
          <a:gradFill flip="none" rotWithShape="1">
            <a:gsLst>
              <a:gs pos="15000">
                <a:srgbClr val="003641"/>
              </a:gs>
              <a:gs pos="64000">
                <a:srgbClr val="7DB61C"/>
              </a:gs>
              <a:gs pos="86000">
                <a:srgbClr val="C9D200"/>
              </a:gs>
              <a:gs pos="38000">
                <a:srgbClr val="00A091"/>
              </a:gs>
            </a:gsLst>
            <a:lin ang="54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pt-BR"/>
          </a:p>
        </xdr:txBody>
      </xdr:sp>
      <xdr:sp macro="" textlink="">
        <xdr:nvSpPr>
          <xdr:cNvPr id="17" name="CaixaDeTexto 16"/>
          <xdr:cNvSpPr txBox="1"/>
        </xdr:nvSpPr>
        <xdr:spPr>
          <a:xfrm>
            <a:off x="10408174" y="30648051"/>
            <a:ext cx="990076" cy="2976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pt-BR" sz="1100"/>
              <a:t>Subir ao topo</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257175</xdr:colOff>
      <xdr:row>0</xdr:row>
      <xdr:rowOff>123825</xdr:rowOff>
    </xdr:from>
    <xdr:to>
      <xdr:col>5</xdr:col>
      <xdr:colOff>123825</xdr:colOff>
      <xdr:row>2</xdr:row>
      <xdr:rowOff>0</xdr:rowOff>
    </xdr:to>
    <xdr:pic>
      <xdr:nvPicPr>
        <xdr:cNvPr id="42554" name="Imagem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123825"/>
          <a:ext cx="18002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609600</xdr:colOff>
      <xdr:row>0</xdr:row>
      <xdr:rowOff>114300</xdr:rowOff>
    </xdr:from>
    <xdr:to>
      <xdr:col>13</xdr:col>
      <xdr:colOff>533400</xdr:colOff>
      <xdr:row>3</xdr:row>
      <xdr:rowOff>38100</xdr:rowOff>
    </xdr:to>
    <xdr:grpSp>
      <xdr:nvGrpSpPr>
        <xdr:cNvPr id="42555" name="Grupo 5">
          <a:hlinkClick xmlns:r="http://schemas.openxmlformats.org/officeDocument/2006/relationships" r:id="rId2" tooltip="Avançar"/>
        </xdr:cNvPr>
        <xdr:cNvGrpSpPr>
          <a:grpSpLocks/>
        </xdr:cNvGrpSpPr>
      </xdr:nvGrpSpPr>
      <xdr:grpSpPr bwMode="auto">
        <a:xfrm>
          <a:off x="12873038" y="114300"/>
          <a:ext cx="590550" cy="673894"/>
          <a:chOff x="11842750" y="111125"/>
          <a:chExt cx="535468" cy="661436"/>
        </a:xfrm>
      </xdr:grpSpPr>
      <xdr:sp macro="" textlink="">
        <xdr:nvSpPr>
          <xdr:cNvPr id="7" name="Pentágono 6"/>
          <xdr:cNvSpPr/>
        </xdr:nvSpPr>
        <xdr:spPr>
          <a:xfrm>
            <a:off x="11877296" y="111125"/>
            <a:ext cx="466375" cy="377963"/>
          </a:xfrm>
          <a:prstGeom prst="homePlate">
            <a:avLst/>
          </a:prstGeom>
          <a:gradFill>
            <a:gsLst>
              <a:gs pos="8000">
                <a:srgbClr val="003641"/>
              </a:gs>
              <a:gs pos="38000">
                <a:srgbClr val="00A091"/>
              </a:gs>
              <a:gs pos="73000">
                <a:srgbClr val="7DB61C"/>
              </a:gs>
              <a:gs pos="89000">
                <a:srgbClr val="C9D200"/>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pt-BR"/>
          </a:p>
        </xdr:txBody>
      </xdr:sp>
      <xdr:sp macro="" textlink="">
        <xdr:nvSpPr>
          <xdr:cNvPr id="8" name="CaixaDeTexto 7"/>
          <xdr:cNvSpPr txBox="1"/>
        </xdr:nvSpPr>
        <xdr:spPr>
          <a:xfrm>
            <a:off x="11842750" y="507987"/>
            <a:ext cx="535468" cy="2645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pt-BR" sz="1100"/>
              <a:t>Avançar</a:t>
            </a:r>
          </a:p>
        </xdr:txBody>
      </xdr:sp>
    </xdr:grpSp>
    <xdr:clientData/>
  </xdr:twoCellAnchor>
  <xdr:twoCellAnchor>
    <xdr:from>
      <xdr:col>11</xdr:col>
      <xdr:colOff>95250</xdr:colOff>
      <xdr:row>0</xdr:row>
      <xdr:rowOff>123825</xdr:rowOff>
    </xdr:from>
    <xdr:to>
      <xdr:col>12</xdr:col>
      <xdr:colOff>581025</xdr:colOff>
      <xdr:row>3</xdr:row>
      <xdr:rowOff>38100</xdr:rowOff>
    </xdr:to>
    <xdr:grpSp>
      <xdr:nvGrpSpPr>
        <xdr:cNvPr id="42556" name="Grupo 8">
          <a:hlinkClick xmlns:r="http://schemas.openxmlformats.org/officeDocument/2006/relationships" r:id="rId3" tooltip="Voltar"/>
        </xdr:cNvPr>
        <xdr:cNvGrpSpPr>
          <a:grpSpLocks/>
        </xdr:cNvGrpSpPr>
      </xdr:nvGrpSpPr>
      <xdr:grpSpPr bwMode="auto">
        <a:xfrm>
          <a:off x="12239625" y="123825"/>
          <a:ext cx="604838" cy="664369"/>
          <a:chOff x="11175993" y="116417"/>
          <a:chExt cx="619463" cy="656143"/>
        </a:xfrm>
      </xdr:grpSpPr>
      <xdr:sp macro="" textlink="">
        <xdr:nvSpPr>
          <xdr:cNvPr id="10" name="CaixaDeTexto 9"/>
          <xdr:cNvSpPr txBox="1"/>
        </xdr:nvSpPr>
        <xdr:spPr>
          <a:xfrm>
            <a:off x="11175993" y="506299"/>
            <a:ext cx="619463" cy="2662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pt-BR" sz="1100"/>
              <a:t>Voltar</a:t>
            </a:r>
          </a:p>
        </xdr:txBody>
      </xdr:sp>
      <xdr:sp macro="" textlink="">
        <xdr:nvSpPr>
          <xdr:cNvPr id="11" name="Pentágono 10"/>
          <xdr:cNvSpPr/>
        </xdr:nvSpPr>
        <xdr:spPr>
          <a:xfrm flipH="1">
            <a:off x="11224389" y="116417"/>
            <a:ext cx="512993" cy="380373"/>
          </a:xfrm>
          <a:prstGeom prst="homePlate">
            <a:avLst/>
          </a:prstGeom>
          <a:gradFill>
            <a:gsLst>
              <a:gs pos="8000">
                <a:srgbClr val="003641"/>
              </a:gs>
              <a:gs pos="38000">
                <a:srgbClr val="00A091"/>
              </a:gs>
              <a:gs pos="73000">
                <a:srgbClr val="7DB61C"/>
              </a:gs>
              <a:gs pos="89000">
                <a:srgbClr val="C9D200"/>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pt-BR"/>
          </a:p>
        </xdr:txBody>
      </xdr:sp>
    </xdr:grpSp>
    <xdr:clientData/>
  </xdr:twoCellAnchor>
  <xdr:twoCellAnchor>
    <xdr:from>
      <xdr:col>11</xdr:col>
      <xdr:colOff>95250</xdr:colOff>
      <xdr:row>218</xdr:row>
      <xdr:rowOff>28575</xdr:rowOff>
    </xdr:from>
    <xdr:to>
      <xdr:col>13</xdr:col>
      <xdr:colOff>352425</xdr:colOff>
      <xdr:row>224</xdr:row>
      <xdr:rowOff>0</xdr:rowOff>
    </xdr:to>
    <xdr:grpSp>
      <xdr:nvGrpSpPr>
        <xdr:cNvPr id="42557" name="Grupo 11">
          <a:hlinkClick xmlns:r="http://schemas.openxmlformats.org/officeDocument/2006/relationships" r:id="rId4" tooltip="Subir ao topo"/>
        </xdr:cNvPr>
        <xdr:cNvGrpSpPr>
          <a:grpSpLocks/>
        </xdr:cNvGrpSpPr>
      </xdr:nvGrpSpPr>
      <xdr:grpSpPr bwMode="auto">
        <a:xfrm>
          <a:off x="12239625" y="77585888"/>
          <a:ext cx="1042988" cy="971550"/>
          <a:chOff x="10350500" y="30024917"/>
          <a:chExt cx="1047750" cy="920750"/>
        </a:xfrm>
      </xdr:grpSpPr>
      <xdr:sp macro="" textlink="">
        <xdr:nvSpPr>
          <xdr:cNvPr id="13" name="Seta para a direita listrada 12"/>
          <xdr:cNvSpPr/>
        </xdr:nvSpPr>
        <xdr:spPr>
          <a:xfrm rot="16200000">
            <a:off x="10315720" y="30059697"/>
            <a:ext cx="669636" cy="600075"/>
          </a:xfrm>
          <a:prstGeom prst="stripedRightArrow">
            <a:avLst/>
          </a:prstGeom>
          <a:gradFill flip="none" rotWithShape="1">
            <a:gsLst>
              <a:gs pos="15000">
                <a:srgbClr val="003641"/>
              </a:gs>
              <a:gs pos="64000">
                <a:srgbClr val="7DB61C"/>
              </a:gs>
              <a:gs pos="86000">
                <a:srgbClr val="C9D200"/>
              </a:gs>
              <a:gs pos="38000">
                <a:srgbClr val="00A091"/>
              </a:gs>
            </a:gsLst>
            <a:lin ang="54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pt-BR"/>
          </a:p>
        </xdr:txBody>
      </xdr:sp>
      <xdr:sp macro="" textlink="">
        <xdr:nvSpPr>
          <xdr:cNvPr id="14" name="CaixaDeTexto 13"/>
          <xdr:cNvSpPr txBox="1"/>
        </xdr:nvSpPr>
        <xdr:spPr>
          <a:xfrm>
            <a:off x="10407650" y="30648051"/>
            <a:ext cx="990600" cy="2976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pt-BR" sz="1100"/>
              <a:t>Subir ao topo</a:t>
            </a:r>
          </a:p>
        </xdr:txBody>
      </xdr:sp>
    </xdr:grp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247650</xdr:colOff>
      <xdr:row>0</xdr:row>
      <xdr:rowOff>114300</xdr:rowOff>
    </xdr:from>
    <xdr:to>
      <xdr:col>5</xdr:col>
      <xdr:colOff>114300</xdr:colOff>
      <xdr:row>1</xdr:row>
      <xdr:rowOff>333375</xdr:rowOff>
    </xdr:to>
    <xdr:pic>
      <xdr:nvPicPr>
        <xdr:cNvPr id="43578" name="Imagem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7650" y="114300"/>
          <a:ext cx="180022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647700</xdr:colOff>
      <xdr:row>1</xdr:row>
      <xdr:rowOff>0</xdr:rowOff>
    </xdr:from>
    <xdr:to>
      <xdr:col>13</xdr:col>
      <xdr:colOff>571500</xdr:colOff>
      <xdr:row>3</xdr:row>
      <xdr:rowOff>76200</xdr:rowOff>
    </xdr:to>
    <xdr:grpSp>
      <xdr:nvGrpSpPr>
        <xdr:cNvPr id="43579" name="Grupo 11">
          <a:hlinkClick xmlns:r="http://schemas.openxmlformats.org/officeDocument/2006/relationships" r:id="rId2" tooltip="Avançar"/>
        </xdr:cNvPr>
        <xdr:cNvGrpSpPr>
          <a:grpSpLocks/>
        </xdr:cNvGrpSpPr>
      </xdr:nvGrpSpPr>
      <xdr:grpSpPr bwMode="auto">
        <a:xfrm>
          <a:off x="12951759" y="156882"/>
          <a:ext cx="596153" cy="658906"/>
          <a:chOff x="11842750" y="111125"/>
          <a:chExt cx="535468" cy="661436"/>
        </a:xfrm>
      </xdr:grpSpPr>
      <xdr:sp macro="" textlink="">
        <xdr:nvSpPr>
          <xdr:cNvPr id="13" name="Pentágono 12"/>
          <xdr:cNvSpPr/>
        </xdr:nvSpPr>
        <xdr:spPr>
          <a:xfrm>
            <a:off x="11877296" y="111125"/>
            <a:ext cx="466375" cy="377963"/>
          </a:xfrm>
          <a:prstGeom prst="homePlate">
            <a:avLst/>
          </a:prstGeom>
          <a:gradFill>
            <a:gsLst>
              <a:gs pos="8000">
                <a:srgbClr val="003641"/>
              </a:gs>
              <a:gs pos="38000">
                <a:srgbClr val="00A091"/>
              </a:gs>
              <a:gs pos="73000">
                <a:srgbClr val="7DB61C"/>
              </a:gs>
              <a:gs pos="89000">
                <a:srgbClr val="C9D200"/>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pt-BR"/>
          </a:p>
        </xdr:txBody>
      </xdr:sp>
      <xdr:sp macro="" textlink="">
        <xdr:nvSpPr>
          <xdr:cNvPr id="14" name="CaixaDeTexto 13"/>
          <xdr:cNvSpPr txBox="1"/>
        </xdr:nvSpPr>
        <xdr:spPr>
          <a:xfrm>
            <a:off x="11842750" y="507987"/>
            <a:ext cx="535468" cy="2645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pt-BR" sz="1100"/>
              <a:t>Avançar</a:t>
            </a:r>
          </a:p>
        </xdr:txBody>
      </xdr:sp>
    </xdr:grpSp>
    <xdr:clientData/>
  </xdr:twoCellAnchor>
  <xdr:twoCellAnchor>
    <xdr:from>
      <xdr:col>12</xdr:col>
      <xdr:colOff>0</xdr:colOff>
      <xdr:row>1</xdr:row>
      <xdr:rowOff>0</xdr:rowOff>
    </xdr:from>
    <xdr:to>
      <xdr:col>12</xdr:col>
      <xdr:colOff>609600</xdr:colOff>
      <xdr:row>3</xdr:row>
      <xdr:rowOff>76200</xdr:rowOff>
    </xdr:to>
    <xdr:grpSp>
      <xdr:nvGrpSpPr>
        <xdr:cNvPr id="43580" name="Grupo 14">
          <a:hlinkClick xmlns:r="http://schemas.openxmlformats.org/officeDocument/2006/relationships" r:id="rId3" tooltip="Voltar"/>
        </xdr:cNvPr>
        <xdr:cNvGrpSpPr>
          <a:grpSpLocks/>
        </xdr:cNvGrpSpPr>
      </xdr:nvGrpSpPr>
      <xdr:grpSpPr bwMode="auto">
        <a:xfrm>
          <a:off x="12304059" y="156882"/>
          <a:ext cx="609600" cy="658906"/>
          <a:chOff x="11175993" y="116417"/>
          <a:chExt cx="619463" cy="656143"/>
        </a:xfrm>
      </xdr:grpSpPr>
      <xdr:sp macro="" textlink="">
        <xdr:nvSpPr>
          <xdr:cNvPr id="16" name="CaixaDeTexto 15"/>
          <xdr:cNvSpPr txBox="1"/>
        </xdr:nvSpPr>
        <xdr:spPr>
          <a:xfrm>
            <a:off x="11175993" y="510103"/>
            <a:ext cx="619463" cy="2624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pt-BR" sz="1100"/>
              <a:t>Voltar</a:t>
            </a:r>
          </a:p>
        </xdr:txBody>
      </xdr:sp>
      <xdr:sp macro="" textlink="">
        <xdr:nvSpPr>
          <xdr:cNvPr id="17" name="Pentágono 16"/>
          <xdr:cNvSpPr/>
        </xdr:nvSpPr>
        <xdr:spPr>
          <a:xfrm flipH="1">
            <a:off x="11224389" y="116417"/>
            <a:ext cx="512993" cy="384312"/>
          </a:xfrm>
          <a:prstGeom prst="homePlate">
            <a:avLst/>
          </a:prstGeom>
          <a:gradFill flip="none" rotWithShape="1">
            <a:gsLst>
              <a:gs pos="8000">
                <a:srgbClr val="003641"/>
              </a:gs>
              <a:gs pos="38000">
                <a:srgbClr val="00A091"/>
              </a:gs>
              <a:gs pos="73000">
                <a:srgbClr val="7DB61C"/>
              </a:gs>
              <a:gs pos="89000">
                <a:srgbClr val="C9D200"/>
              </a:gs>
            </a:gsLst>
            <a:lin ang="54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pt-BR"/>
          </a:p>
        </xdr:txBody>
      </xdr:sp>
    </xdr:grpSp>
    <xdr:clientData/>
  </xdr:twoCellAnchor>
  <xdr:twoCellAnchor>
    <xdr:from>
      <xdr:col>11</xdr:col>
      <xdr:colOff>95250</xdr:colOff>
      <xdr:row>150</xdr:row>
      <xdr:rowOff>28575</xdr:rowOff>
    </xdr:from>
    <xdr:to>
      <xdr:col>13</xdr:col>
      <xdr:colOff>323850</xdr:colOff>
      <xdr:row>155</xdr:row>
      <xdr:rowOff>161925</xdr:rowOff>
    </xdr:to>
    <xdr:grpSp>
      <xdr:nvGrpSpPr>
        <xdr:cNvPr id="43581" name="Grupo 23">
          <a:hlinkClick xmlns:r="http://schemas.openxmlformats.org/officeDocument/2006/relationships" r:id="rId4" tooltip="Subir ao topo"/>
        </xdr:cNvPr>
        <xdr:cNvGrpSpPr>
          <a:grpSpLocks/>
        </xdr:cNvGrpSpPr>
      </xdr:nvGrpSpPr>
      <xdr:grpSpPr bwMode="auto">
        <a:xfrm>
          <a:off x="12242426" y="55060663"/>
          <a:ext cx="1057836" cy="917762"/>
          <a:chOff x="10350500" y="30024917"/>
          <a:chExt cx="1047750" cy="920750"/>
        </a:xfrm>
      </xdr:grpSpPr>
      <xdr:sp macro="" textlink="">
        <xdr:nvSpPr>
          <xdr:cNvPr id="25" name="Seta para a direita listrada 24"/>
          <xdr:cNvSpPr/>
        </xdr:nvSpPr>
        <xdr:spPr>
          <a:xfrm rot="16200000">
            <a:off x="10315720" y="30059697"/>
            <a:ext cx="669636" cy="600075"/>
          </a:xfrm>
          <a:prstGeom prst="stripedRightArrow">
            <a:avLst/>
          </a:prstGeom>
          <a:gradFill flip="none" rotWithShape="1">
            <a:gsLst>
              <a:gs pos="15000">
                <a:srgbClr val="003641"/>
              </a:gs>
              <a:gs pos="64000">
                <a:srgbClr val="7DB61C"/>
              </a:gs>
              <a:gs pos="86000">
                <a:srgbClr val="C9D200"/>
              </a:gs>
              <a:gs pos="38000">
                <a:srgbClr val="00A091"/>
              </a:gs>
            </a:gsLst>
            <a:lin ang="54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pt-BR"/>
          </a:p>
        </xdr:txBody>
      </xdr:sp>
      <xdr:sp macro="" textlink="">
        <xdr:nvSpPr>
          <xdr:cNvPr id="26" name="CaixaDeTexto 25"/>
          <xdr:cNvSpPr txBox="1"/>
        </xdr:nvSpPr>
        <xdr:spPr>
          <a:xfrm>
            <a:off x="10407650" y="30648051"/>
            <a:ext cx="990600" cy="2976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pt-BR" sz="1100"/>
              <a:t>Subir ao topo</a:t>
            </a:r>
          </a:p>
        </xdr:txBody>
      </xdr:sp>
    </xdr:grpSp>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
    <tabColor rgb="FF003641"/>
  </sheetPr>
  <dimension ref="A1:U72"/>
  <sheetViews>
    <sheetView showGridLines="0" showRowColHeaders="0" topLeftCell="A7" zoomScaleNormal="100" workbookViewId="0"/>
  </sheetViews>
  <sheetFormatPr defaultColWidth="0" defaultRowHeight="12.75" zeroHeight="1" x14ac:dyDescent="0.2"/>
  <cols>
    <col min="1" max="21" width="9.140625" customWidth="1"/>
    <col min="22" max="16384" width="9.140625" hidden="1"/>
  </cols>
  <sheetData>
    <row r="1" x14ac:dyDescent="0.2"/>
    <row r="2" x14ac:dyDescent="0.2"/>
    <row r="3" x14ac:dyDescent="0.2"/>
    <row r="4" x14ac:dyDescent="0.2"/>
    <row r="5" x14ac:dyDescent="0.2"/>
    <row r="6" x14ac:dyDescent="0.2"/>
    <row r="7" x14ac:dyDescent="0.2"/>
    <row r="8" x14ac:dyDescent="0.2"/>
    <row r="9" x14ac:dyDescent="0.2"/>
    <row r="10" x14ac:dyDescent="0.2"/>
    <row r="11" x14ac:dyDescent="0.2"/>
    <row r="12" x14ac:dyDescent="0.2"/>
    <row r="13" x14ac:dyDescent="0.2"/>
    <row r="14" x14ac:dyDescent="0.2"/>
    <row r="15" x14ac:dyDescent="0.2"/>
    <row r="16" x14ac:dyDescent="0.2"/>
    <row r="17" x14ac:dyDescent="0.2"/>
    <row r="18" x14ac:dyDescent="0.2"/>
    <row r="19" x14ac:dyDescent="0.2"/>
    <row r="20" x14ac:dyDescent="0.2"/>
    <row r="21" x14ac:dyDescent="0.2"/>
    <row r="22" x14ac:dyDescent="0.2"/>
    <row r="23" x14ac:dyDescent="0.2"/>
    <row r="24" x14ac:dyDescent="0.2"/>
    <row r="25" x14ac:dyDescent="0.2"/>
    <row r="26" x14ac:dyDescent="0.2"/>
    <row r="27" x14ac:dyDescent="0.2"/>
    <row r="28" x14ac:dyDescent="0.2"/>
    <row r="29" x14ac:dyDescent="0.2"/>
    <row r="30" x14ac:dyDescent="0.2"/>
    <row r="31" x14ac:dyDescent="0.2"/>
    <row r="32" x14ac:dyDescent="0.2"/>
    <row r="33" x14ac:dyDescent="0.2"/>
    <row r="34" x14ac:dyDescent="0.2"/>
    <row r="35" x14ac:dyDescent="0.2"/>
    <row r="36" x14ac:dyDescent="0.2"/>
    <row r="37" x14ac:dyDescent="0.2"/>
    <row r="38" x14ac:dyDescent="0.2"/>
    <row r="39" x14ac:dyDescent="0.2"/>
    <row r="40" x14ac:dyDescent="0.2"/>
    <row r="41" x14ac:dyDescent="0.2"/>
    <row r="42" x14ac:dyDescent="0.2"/>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sheetData>
  <sheetProtection password="D3A6" sheet="1" objects="1" scenarios="1" selectLockedCells="1" selectUnlockedCells="1"/>
  <pageMargins left="0.7" right="0.7" top="0.75" bottom="0.75" header="0.3" footer="0.3"/>
  <pageSetup paperSize="9" orientation="portrait" r:id="rId1"/>
  <drawing r:id="rId2"/>
  <picture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13">
    <tabColor rgb="FF003641"/>
    <pageSetUpPr fitToPage="1"/>
  </sheetPr>
  <dimension ref="A1:BJ68"/>
  <sheetViews>
    <sheetView topLeftCell="A8" zoomScale="85" zoomScaleNormal="85" workbookViewId="0">
      <selection activeCell="B8" sqref="B8"/>
    </sheetView>
  </sheetViews>
  <sheetFormatPr defaultRowHeight="12.75" x14ac:dyDescent="0.2"/>
  <cols>
    <col min="1" max="1" width="32.5703125" style="14" customWidth="1"/>
    <col min="2" max="2" width="34.42578125" style="16" customWidth="1"/>
    <col min="3" max="3" width="3" style="16" customWidth="1"/>
    <col min="4" max="12" width="3" style="14" customWidth="1"/>
    <col min="13" max="13" width="3.85546875" style="14" bestFit="1" customWidth="1"/>
    <col min="14" max="34" width="3" style="14" customWidth="1"/>
    <col min="35" max="35" width="2.85546875" style="14" customWidth="1"/>
    <col min="36" max="45" width="3" style="14" customWidth="1"/>
    <col min="46" max="46" width="2.85546875" style="14" customWidth="1"/>
    <col min="47" max="57" width="3" style="14" customWidth="1"/>
    <col min="58" max="16384" width="9.140625" style="14"/>
  </cols>
  <sheetData>
    <row r="1" spans="1:62" ht="12.75" customHeight="1" x14ac:dyDescent="0.2">
      <c r="A1" s="394"/>
      <c r="B1" s="395"/>
      <c r="C1" s="185" t="s">
        <v>2036</v>
      </c>
      <c r="D1" s="186"/>
      <c r="E1" s="186"/>
      <c r="F1" s="186"/>
      <c r="G1" s="186"/>
      <c r="H1" s="186"/>
      <c r="I1" s="186"/>
      <c r="J1" s="186"/>
      <c r="K1" s="186"/>
      <c r="L1" s="186"/>
      <c r="M1" s="186"/>
      <c r="N1" s="186"/>
      <c r="O1" s="186"/>
      <c r="P1" s="186"/>
      <c r="Q1" s="186"/>
      <c r="R1" s="186"/>
      <c r="S1" s="186"/>
      <c r="T1" s="186"/>
      <c r="U1" s="186"/>
      <c r="V1" s="186"/>
      <c r="W1" s="186"/>
      <c r="X1" s="186"/>
      <c r="Y1" s="186"/>
      <c r="Z1" s="186"/>
      <c r="AA1" s="186"/>
      <c r="AB1" s="186"/>
      <c r="AC1" s="186"/>
      <c r="AD1" s="186"/>
      <c r="AE1" s="186"/>
      <c r="AF1" s="186"/>
      <c r="AG1" s="186"/>
      <c r="AH1" s="186"/>
      <c r="AI1" s="186"/>
      <c r="AJ1" s="186"/>
      <c r="AK1" s="186"/>
      <c r="AL1" s="186"/>
      <c r="AM1" s="186"/>
      <c r="AN1" s="186"/>
      <c r="AO1" s="186"/>
      <c r="AP1" s="186"/>
      <c r="AQ1" s="186"/>
      <c r="AR1" s="186"/>
      <c r="AS1" s="186"/>
      <c r="AT1" s="186"/>
      <c r="AU1" s="186"/>
      <c r="AV1" s="186"/>
      <c r="AW1" s="186"/>
      <c r="AX1" s="186"/>
      <c r="AY1" s="186"/>
      <c r="AZ1" s="186"/>
      <c r="BA1" s="186"/>
      <c r="BB1" s="186"/>
      <c r="BC1" s="186"/>
      <c r="BD1" s="187"/>
    </row>
    <row r="2" spans="1:62" ht="33" customHeight="1" thickBot="1" x14ac:dyDescent="0.25">
      <c r="A2" s="396"/>
      <c r="B2" s="397"/>
      <c r="C2" s="188"/>
      <c r="D2" s="189"/>
      <c r="E2" s="189"/>
      <c r="F2" s="189"/>
      <c r="G2" s="189"/>
      <c r="H2" s="189"/>
      <c r="I2" s="189"/>
      <c r="J2" s="189"/>
      <c r="K2" s="189"/>
      <c r="L2" s="189"/>
      <c r="M2" s="189"/>
      <c r="N2" s="189"/>
      <c r="O2" s="189"/>
      <c r="P2" s="189"/>
      <c r="Q2" s="189"/>
      <c r="R2" s="189"/>
      <c r="S2" s="189"/>
      <c r="T2" s="189"/>
      <c r="U2" s="189"/>
      <c r="V2" s="189"/>
      <c r="W2" s="189"/>
      <c r="X2" s="189"/>
      <c r="Y2" s="189"/>
      <c r="Z2" s="189"/>
      <c r="AA2" s="189"/>
      <c r="AB2" s="189"/>
      <c r="AC2" s="189"/>
      <c r="AD2" s="189"/>
      <c r="AE2" s="189"/>
      <c r="AF2" s="189"/>
      <c r="AG2" s="189"/>
      <c r="AH2" s="189"/>
      <c r="AI2" s="189"/>
      <c r="AJ2" s="189"/>
      <c r="AK2" s="189"/>
      <c r="AL2" s="189"/>
      <c r="AM2" s="189"/>
      <c r="AN2" s="189"/>
      <c r="AO2" s="189"/>
      <c r="AP2" s="189"/>
      <c r="AQ2" s="189"/>
      <c r="AR2" s="189"/>
      <c r="AS2" s="189"/>
      <c r="AT2" s="189"/>
      <c r="AU2" s="189"/>
      <c r="AV2" s="189"/>
      <c r="AW2" s="189"/>
      <c r="AX2" s="189"/>
      <c r="AY2" s="189"/>
      <c r="AZ2" s="189"/>
      <c r="BA2" s="189"/>
      <c r="BB2" s="189"/>
      <c r="BC2" s="189"/>
      <c r="BD2" s="190"/>
    </row>
    <row r="3" spans="1:62" ht="33" customHeight="1" x14ac:dyDescent="0.2">
      <c r="A3" s="54"/>
      <c r="B3" s="54"/>
      <c r="C3" s="134"/>
      <c r="D3" s="134"/>
      <c r="E3" s="134"/>
      <c r="F3" s="134"/>
      <c r="G3" s="134"/>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4"/>
      <c r="AL3" s="134"/>
      <c r="AM3" s="134"/>
      <c r="AN3" s="134"/>
      <c r="AO3" s="134"/>
      <c r="AP3" s="134"/>
      <c r="AQ3" s="134"/>
      <c r="AR3" s="134"/>
      <c r="AS3" s="134"/>
      <c r="AT3" s="134"/>
      <c r="AU3" s="134"/>
      <c r="AV3" s="134"/>
      <c r="AW3" s="134"/>
      <c r="AX3" s="134"/>
      <c r="AY3" s="134"/>
      <c r="AZ3" s="134"/>
      <c r="BA3" s="134"/>
      <c r="BB3" s="134"/>
      <c r="BC3" s="134"/>
      <c r="BD3" s="134"/>
    </row>
    <row r="4" spans="1:62" x14ac:dyDescent="0.2">
      <c r="A4" s="335" t="s">
        <v>803</v>
      </c>
      <c r="B4" s="335"/>
      <c r="T4" s="336"/>
      <c r="U4" s="336"/>
    </row>
    <row r="5" spans="1:62" x14ac:dyDescent="0.2">
      <c r="A5" s="13" t="s">
        <v>790</v>
      </c>
      <c r="B5" s="69" t="str">
        <f>LEFT('01.Contracapa'!I7,4)</f>
        <v>2011</v>
      </c>
      <c r="T5" s="336"/>
      <c r="U5" s="336"/>
    </row>
    <row r="6" spans="1:62" x14ac:dyDescent="0.2">
      <c r="A6" s="77" t="s">
        <v>274</v>
      </c>
      <c r="B6" s="70">
        <f>'01.Contracapa'!I11</f>
        <v>0</v>
      </c>
    </row>
    <row r="7" spans="1:62" x14ac:dyDescent="0.2">
      <c r="A7" s="13" t="s">
        <v>799</v>
      </c>
      <c r="B7" s="25">
        <f>'01.Contracapa'!D12</f>
        <v>0</v>
      </c>
    </row>
    <row r="8" spans="1:62" x14ac:dyDescent="0.2">
      <c r="A8" s="13" t="s">
        <v>804</v>
      </c>
      <c r="B8" s="96"/>
    </row>
    <row r="9" spans="1:62" x14ac:dyDescent="0.2">
      <c r="A9" s="13" t="s">
        <v>798</v>
      </c>
      <c r="B9" s="73"/>
    </row>
    <row r="10" spans="1:62" x14ac:dyDescent="0.2">
      <c r="A10" s="77" t="s">
        <v>1858</v>
      </c>
      <c r="B10" s="71"/>
    </row>
    <row r="11" spans="1:62" x14ac:dyDescent="0.2">
      <c r="A11" s="13" t="s">
        <v>795</v>
      </c>
      <c r="B11" s="72"/>
    </row>
    <row r="12" spans="1:62" x14ac:dyDescent="0.2">
      <c r="A12" s="27" t="s">
        <v>805</v>
      </c>
      <c r="B12" s="337"/>
      <c r="C12" s="338"/>
      <c r="D12" s="338"/>
      <c r="E12" s="338"/>
      <c r="F12" s="338"/>
      <c r="G12" s="338"/>
      <c r="H12" s="24"/>
      <c r="I12" s="151"/>
      <c r="J12" s="24"/>
      <c r="K12" s="24"/>
      <c r="L12" s="24"/>
      <c r="M12" s="24"/>
    </row>
    <row r="13" spans="1:62" ht="29.25" customHeight="1" thickBot="1" x14ac:dyDescent="0.25">
      <c r="A13" s="339" t="s">
        <v>1859</v>
      </c>
      <c r="B13" s="340"/>
    </row>
    <row r="14" spans="1:62" ht="71.25" customHeight="1" x14ac:dyDescent="0.2">
      <c r="A14" s="12" t="s">
        <v>806</v>
      </c>
      <c r="C14" s="341" t="s">
        <v>792</v>
      </c>
      <c r="D14" s="342"/>
      <c r="E14" s="343"/>
      <c r="F14" s="34" t="s">
        <v>793</v>
      </c>
      <c r="G14" s="35" t="s">
        <v>796</v>
      </c>
      <c r="I14" s="344" t="s">
        <v>789</v>
      </c>
      <c r="J14" s="345"/>
      <c r="K14" s="345"/>
      <c r="L14" s="346"/>
      <c r="M14" s="50" t="s">
        <v>811</v>
      </c>
      <c r="O14" s="347" t="s">
        <v>797</v>
      </c>
      <c r="P14" s="348"/>
      <c r="Q14" s="349" t="s">
        <v>788</v>
      </c>
      <c r="R14" s="350"/>
      <c r="S14" s="350"/>
      <c r="T14" s="350"/>
      <c r="U14" s="350"/>
      <c r="V14" s="350"/>
      <c r="W14" s="350"/>
      <c r="X14" s="351"/>
      <c r="Y14" s="48" t="s">
        <v>786</v>
      </c>
      <c r="Z14" s="49" t="s">
        <v>812</v>
      </c>
      <c r="AB14" s="352" t="s">
        <v>786</v>
      </c>
      <c r="AC14" s="353"/>
      <c r="AD14" s="353"/>
      <c r="AE14" s="353"/>
      <c r="AF14" s="353"/>
      <c r="AG14" s="353"/>
      <c r="AH14" s="353"/>
      <c r="AI14" s="354"/>
      <c r="AJ14" s="355" t="s">
        <v>798</v>
      </c>
      <c r="AK14" s="356"/>
      <c r="AL14" s="357"/>
      <c r="AM14" s="51" t="s">
        <v>813</v>
      </c>
      <c r="AO14" s="52" t="s">
        <v>814</v>
      </c>
      <c r="AQ14" s="358" t="s">
        <v>794</v>
      </c>
      <c r="AR14" s="359"/>
      <c r="AS14" s="359"/>
      <c r="AT14" s="360"/>
      <c r="AU14" s="361" t="s">
        <v>795</v>
      </c>
      <c r="AV14" s="362"/>
      <c r="AW14" s="362"/>
      <c r="AX14" s="362"/>
      <c r="AY14" s="362"/>
      <c r="AZ14" s="362"/>
      <c r="BA14" s="362"/>
      <c r="BB14" s="362"/>
      <c r="BC14" s="362"/>
      <c r="BD14" s="363"/>
    </row>
    <row r="15" spans="1:62" x14ac:dyDescent="0.2">
      <c r="A15" s="364" t="s">
        <v>807</v>
      </c>
      <c r="B15" s="365"/>
      <c r="C15" s="39" t="str">
        <f>MID($B12,1,1)</f>
        <v/>
      </c>
      <c r="D15" s="25" t="str">
        <f>MID($B12,2,1)</f>
        <v/>
      </c>
      <c r="E15" s="40" t="str">
        <f>MID($B12,3,1)</f>
        <v/>
      </c>
      <c r="F15" s="44" t="str">
        <f>MID($B12,4,1)</f>
        <v/>
      </c>
      <c r="G15" s="44" t="str">
        <f>MID($B12,5,1)</f>
        <v/>
      </c>
      <c r="H15" s="38" t="s">
        <v>809</v>
      </c>
      <c r="I15" s="39" t="str">
        <f>MID($B12,6,1)</f>
        <v/>
      </c>
      <c r="J15" s="25" t="str">
        <f>MID($B12,7,1)</f>
        <v/>
      </c>
      <c r="K15" s="25" t="str">
        <f>MID($B12,8,1)</f>
        <v/>
      </c>
      <c r="L15" s="40" t="str">
        <f>MID($B12,9,1)</f>
        <v/>
      </c>
      <c r="M15" s="44" t="str">
        <f>MID($B12,10,1)</f>
        <v/>
      </c>
      <c r="N15" s="46"/>
      <c r="O15" s="39" t="str">
        <f>MID($B12,11,1)</f>
        <v/>
      </c>
      <c r="P15" s="40" t="str">
        <f>MID($B12,12,1)</f>
        <v/>
      </c>
      <c r="Q15" s="39" t="str">
        <f>MID($B12,13,1)</f>
        <v/>
      </c>
      <c r="R15" s="25" t="str">
        <f>MID($B12,14,1)</f>
        <v/>
      </c>
      <c r="S15" s="25" t="str">
        <f>MID($B12,15,1)</f>
        <v/>
      </c>
      <c r="T15" s="26" t="s">
        <v>809</v>
      </c>
      <c r="U15" s="25" t="str">
        <f>MID($B12,16,1)</f>
        <v/>
      </c>
      <c r="V15" s="25" t="str">
        <f>MID($B12,17,1)</f>
        <v/>
      </c>
      <c r="W15" s="25" t="str">
        <f>MID($B12,18,1)</f>
        <v/>
      </c>
      <c r="X15" s="40" t="str">
        <f>MID($B12,19,1)</f>
        <v/>
      </c>
      <c r="Y15" s="44" t="str">
        <f>MID($B12,20,1)</f>
        <v/>
      </c>
      <c r="Z15" s="44" t="str">
        <f>MID($B12,21,1)</f>
        <v/>
      </c>
      <c r="AA15" s="46"/>
      <c r="AB15" s="39" t="str">
        <f>MID($B12,22,1)</f>
        <v/>
      </c>
      <c r="AC15" s="25" t="str">
        <f>MID($B12,23,1)</f>
        <v/>
      </c>
      <c r="AD15" s="25" t="str">
        <f>MID($B12,24,1)</f>
        <v/>
      </c>
      <c r="AE15" s="25" t="str">
        <f>MID($B12,25,1)</f>
        <v/>
      </c>
      <c r="AF15" s="25" t="str">
        <f>MID($B12,26,1)</f>
        <v/>
      </c>
      <c r="AG15" s="26" t="s">
        <v>809</v>
      </c>
      <c r="AH15" s="25" t="str">
        <f>MID($B12,27,1)</f>
        <v/>
      </c>
      <c r="AI15" s="40" t="str">
        <f>MID($B12,28,1)</f>
        <v/>
      </c>
      <c r="AJ15" s="39" t="str">
        <f>MID($B12,29,1)</f>
        <v/>
      </c>
      <c r="AK15" s="25" t="str">
        <f>MID($B12,30,1)</f>
        <v/>
      </c>
      <c r="AL15" s="40" t="str">
        <f>MID($B12,31,1)</f>
        <v/>
      </c>
      <c r="AM15" s="44" t="str">
        <f>MID($B12,32,1)</f>
        <v/>
      </c>
      <c r="AN15" s="46"/>
      <c r="AO15" s="44" t="str">
        <f>MID($B12,33,1)</f>
        <v/>
      </c>
      <c r="AP15" s="46"/>
      <c r="AQ15" s="39" t="str">
        <f>MID($B12,34,1)</f>
        <v/>
      </c>
      <c r="AR15" s="25" t="str">
        <f>MID($B12,35,1)</f>
        <v/>
      </c>
      <c r="AS15" s="25" t="str">
        <f>MID($B12,36,1)</f>
        <v/>
      </c>
      <c r="AT15" s="40" t="str">
        <f>MID($B12,37,1)</f>
        <v/>
      </c>
      <c r="AU15" s="39" t="str">
        <f>MID($B12,38,1)</f>
        <v/>
      </c>
      <c r="AV15" s="25" t="str">
        <f>MID($B12,39,1)</f>
        <v/>
      </c>
      <c r="AW15" s="25" t="str">
        <f>MID($B12,40,1)</f>
        <v/>
      </c>
      <c r="AX15" s="25" t="str">
        <f>MID($B12,41,1)</f>
        <v/>
      </c>
      <c r="AY15" s="25" t="str">
        <f>MID($B12,42,1)</f>
        <v/>
      </c>
      <c r="AZ15" s="25" t="str">
        <f>MID($B12,43,1)</f>
        <v/>
      </c>
      <c r="BA15" s="25" t="str">
        <f>MID($B12,44,1)</f>
        <v/>
      </c>
      <c r="BB15" s="25" t="str">
        <f>MID($B12,45,1)</f>
        <v/>
      </c>
      <c r="BC15" s="25" t="str">
        <f>MID($B12,46,1)</f>
        <v/>
      </c>
      <c r="BD15" s="40" t="str">
        <f>MID($B12,47,1)</f>
        <v/>
      </c>
      <c r="BE15" s="16"/>
    </row>
    <row r="16" spans="1:62" x14ac:dyDescent="0.2">
      <c r="A16" s="364" t="s">
        <v>808</v>
      </c>
      <c r="B16" s="365"/>
      <c r="C16" s="39">
        <f>C31</f>
        <v>7</v>
      </c>
      <c r="D16" s="25">
        <f>D31</f>
        <v>5</v>
      </c>
      <c r="E16" s="40">
        <f>E31</f>
        <v>6</v>
      </c>
      <c r="F16" s="44">
        <f>F31</f>
        <v>9</v>
      </c>
      <c r="G16" s="44">
        <f>G31</f>
        <v>3</v>
      </c>
      <c r="H16" s="38" t="s">
        <v>809</v>
      </c>
      <c r="I16" s="39" t="str">
        <f>H31</f>
        <v>2</v>
      </c>
      <c r="J16" s="25" t="str">
        <f>I31</f>
        <v>0</v>
      </c>
      <c r="K16" s="25" t="str">
        <f>J31</f>
        <v>1</v>
      </c>
      <c r="L16" s="40" t="str">
        <f>K31</f>
        <v>1</v>
      </c>
      <c r="M16" s="44">
        <f>L34</f>
        <v>7</v>
      </c>
      <c r="N16" s="46"/>
      <c r="O16" s="39" t="str">
        <f>M31</f>
        <v>0</v>
      </c>
      <c r="P16" s="40" t="str">
        <f>N31</f>
        <v>3</v>
      </c>
      <c r="Q16" s="39" t="str">
        <f>O31</f>
        <v>0</v>
      </c>
      <c r="R16" s="25" t="str">
        <f>P31</f>
        <v>0</v>
      </c>
      <c r="S16" s="25" t="str">
        <f>Q31</f>
        <v>0</v>
      </c>
      <c r="T16" s="26" t="s">
        <v>809</v>
      </c>
      <c r="U16" s="25" t="str">
        <f>R31</f>
        <v>0</v>
      </c>
      <c r="V16" s="25" t="str">
        <f>S31</f>
        <v>0</v>
      </c>
      <c r="W16" s="25" t="str">
        <f>T31</f>
        <v>0</v>
      </c>
      <c r="X16" s="40" t="str">
        <f>U31</f>
        <v>0</v>
      </c>
      <c r="Y16" s="44" t="str">
        <f>V31</f>
        <v>0</v>
      </c>
      <c r="Z16" s="44">
        <f>W34</f>
        <v>4</v>
      </c>
      <c r="AA16" s="46"/>
      <c r="AB16" s="39" t="str">
        <f>X31</f>
        <v>0</v>
      </c>
      <c r="AC16" s="25" t="str">
        <f>Y31</f>
        <v>0</v>
      </c>
      <c r="AD16" s="25" t="str">
        <f>Z31</f>
        <v>0</v>
      </c>
      <c r="AE16" s="25" t="str">
        <f>AA31</f>
        <v>0</v>
      </c>
      <c r="AF16" s="25" t="str">
        <f>AB31</f>
        <v>0</v>
      </c>
      <c r="AG16" s="26" t="s">
        <v>809</v>
      </c>
      <c r="AH16" s="25" t="str">
        <f>AC31</f>
        <v>0</v>
      </c>
      <c r="AI16" s="40">
        <f>AD31</f>
        <v>0</v>
      </c>
      <c r="AJ16" s="39" t="str">
        <f>AE31</f>
        <v>0</v>
      </c>
      <c r="AK16" s="25" t="str">
        <f>AF31</f>
        <v>0</v>
      </c>
      <c r="AL16" s="40" t="str">
        <f>AG31</f>
        <v>0</v>
      </c>
      <c r="AM16" s="44" t="str">
        <f>AH34</f>
        <v>0</v>
      </c>
      <c r="AN16" s="46"/>
      <c r="AO16" s="44">
        <f>AT44</f>
        <v>2</v>
      </c>
      <c r="AP16" s="46"/>
      <c r="AQ16" s="39" t="str">
        <f t="shared" ref="AQ16:BD16" si="0">H41</f>
        <v>0</v>
      </c>
      <c r="AR16" s="25" t="str">
        <f t="shared" si="0"/>
        <v>0</v>
      </c>
      <c r="AS16" s="25" t="str">
        <f t="shared" si="0"/>
        <v>0</v>
      </c>
      <c r="AT16" s="40" t="str">
        <f t="shared" si="0"/>
        <v>0</v>
      </c>
      <c r="AU16" s="39" t="str">
        <f t="shared" si="0"/>
        <v>0</v>
      </c>
      <c r="AV16" s="25" t="str">
        <f t="shared" si="0"/>
        <v>0</v>
      </c>
      <c r="AW16" s="25" t="str">
        <f t="shared" si="0"/>
        <v>0</v>
      </c>
      <c r="AX16" s="25" t="str">
        <f t="shared" si="0"/>
        <v>0</v>
      </c>
      <c r="AY16" s="25" t="str">
        <f t="shared" si="0"/>
        <v>0</v>
      </c>
      <c r="AZ16" s="25" t="str">
        <f t="shared" si="0"/>
        <v>0</v>
      </c>
      <c r="BA16" s="25" t="str">
        <f t="shared" si="0"/>
        <v>0</v>
      </c>
      <c r="BB16" s="25" t="str">
        <f t="shared" si="0"/>
        <v>0</v>
      </c>
      <c r="BC16" s="25" t="str">
        <f t="shared" si="0"/>
        <v>0</v>
      </c>
      <c r="BD16" s="40" t="str">
        <f t="shared" si="0"/>
        <v>0</v>
      </c>
      <c r="BE16" s="16"/>
      <c r="BJ16" s="16"/>
    </row>
    <row r="17" spans="1:56" ht="13.5" thickBot="1" x14ac:dyDescent="0.25">
      <c r="A17" s="369" t="s">
        <v>810</v>
      </c>
      <c r="B17" s="370" t="str">
        <f>IF(ISERROR(HLOOKUP("X",C17:BD17,1,FALSE)),"Pré-homologação Concluída! Envie dois boletos-teste em formato PDF (formato obrigatório) para a Cooperativa onde o associado possua sua conta corrente a fim de finalizar a homologação.","Verifique a(s) diferença(s) -&gt;")</f>
        <v>Verifique a(s) diferença(s) -&gt;</v>
      </c>
      <c r="C17" s="41" t="str">
        <f>IF(C57=C58,"","X")</f>
        <v>X</v>
      </c>
      <c r="D17" s="42" t="str">
        <f>IF(D57=D58,"","X")</f>
        <v>X</v>
      </c>
      <c r="E17" s="43" t="str">
        <f>IF(E57=E58,"","X")</f>
        <v>X</v>
      </c>
      <c r="F17" s="45" t="str">
        <f>IF(F57=F58,"","X")</f>
        <v>X</v>
      </c>
      <c r="G17" s="45" t="str">
        <f>IF(G57=G58,"","X")</f>
        <v>X</v>
      </c>
      <c r="H17" s="47"/>
      <c r="I17" s="41" t="str">
        <f>IF(I57=I58,"","X")</f>
        <v>X</v>
      </c>
      <c r="J17" s="42" t="str">
        <f>IF(J57=J58,"","X")</f>
        <v>X</v>
      </c>
      <c r="K17" s="42" t="str">
        <f>IF(K57=K58,"","X")</f>
        <v>X</v>
      </c>
      <c r="L17" s="43" t="str">
        <f>IF(L57=L58,"","X")</f>
        <v>X</v>
      </c>
      <c r="M17" s="45" t="str">
        <f>IF(M57=M58,"","X")</f>
        <v>X</v>
      </c>
      <c r="N17" s="47"/>
      <c r="O17" s="41" t="str">
        <f>IF(O57=O58,"","X")</f>
        <v>X</v>
      </c>
      <c r="P17" s="43" t="str">
        <f>IF(P57=P58,"","X")</f>
        <v>X</v>
      </c>
      <c r="Q17" s="41" t="str">
        <f>IF(Q57=Q58,"","X")</f>
        <v>X</v>
      </c>
      <c r="R17" s="42" t="str">
        <f>IF(R57=R58,"","X")</f>
        <v>X</v>
      </c>
      <c r="S17" s="42" t="str">
        <f>IF(S57=S58,"","X")</f>
        <v>X</v>
      </c>
      <c r="T17" s="42"/>
      <c r="U17" s="42" t="str">
        <f t="shared" ref="U17:Z17" si="1">IF(U57=U58,"","X")</f>
        <v>X</v>
      </c>
      <c r="V17" s="42" t="str">
        <f t="shared" si="1"/>
        <v>X</v>
      </c>
      <c r="W17" s="42" t="str">
        <f t="shared" si="1"/>
        <v>X</v>
      </c>
      <c r="X17" s="43" t="str">
        <f t="shared" si="1"/>
        <v>X</v>
      </c>
      <c r="Y17" s="45" t="str">
        <f t="shared" si="1"/>
        <v>X</v>
      </c>
      <c r="Z17" s="45" t="str">
        <f t="shared" si="1"/>
        <v>X</v>
      </c>
      <c r="AA17" s="47"/>
      <c r="AB17" s="41" t="str">
        <f>IF(AB57=AB58,"","X")</f>
        <v>X</v>
      </c>
      <c r="AC17" s="42" t="str">
        <f>IF(AC57=AC58,"","X")</f>
        <v>X</v>
      </c>
      <c r="AD17" s="42" t="str">
        <f>IF(AD57=AD58,"","X")</f>
        <v>X</v>
      </c>
      <c r="AE17" s="42" t="str">
        <f>IF(AE57=AE58,"","X")</f>
        <v>X</v>
      </c>
      <c r="AF17" s="42" t="str">
        <f>IF(AF57=AF58,"","X")</f>
        <v>X</v>
      </c>
      <c r="AG17" s="42"/>
      <c r="AH17" s="42" t="str">
        <f t="shared" ref="AH17:AM17" si="2">IF(AH57=AH58,"","X")</f>
        <v>X</v>
      </c>
      <c r="AI17" s="43" t="str">
        <f t="shared" si="2"/>
        <v>X</v>
      </c>
      <c r="AJ17" s="41" t="str">
        <f t="shared" si="2"/>
        <v>X</v>
      </c>
      <c r="AK17" s="42" t="str">
        <f t="shared" si="2"/>
        <v>X</v>
      </c>
      <c r="AL17" s="43" t="str">
        <f t="shared" si="2"/>
        <v>X</v>
      </c>
      <c r="AM17" s="45" t="str">
        <f t="shared" si="2"/>
        <v>X</v>
      </c>
      <c r="AN17" s="47"/>
      <c r="AO17" s="45" t="str">
        <f>IF(AO57=AO58,"","X")</f>
        <v>X</v>
      </c>
      <c r="AP17" s="47"/>
      <c r="AQ17" s="41" t="str">
        <f t="shared" ref="AQ17:BD17" si="3">IF(AQ57=AQ58,"","X")</f>
        <v>X</v>
      </c>
      <c r="AR17" s="42" t="str">
        <f t="shared" si="3"/>
        <v>X</v>
      </c>
      <c r="AS17" s="42" t="str">
        <f t="shared" si="3"/>
        <v>X</v>
      </c>
      <c r="AT17" s="43" t="str">
        <f t="shared" si="3"/>
        <v>X</v>
      </c>
      <c r="AU17" s="41" t="str">
        <f t="shared" si="3"/>
        <v>X</v>
      </c>
      <c r="AV17" s="42" t="str">
        <f t="shared" si="3"/>
        <v>X</v>
      </c>
      <c r="AW17" s="42" t="str">
        <f t="shared" si="3"/>
        <v>X</v>
      </c>
      <c r="AX17" s="42" t="str">
        <f t="shared" si="3"/>
        <v>X</v>
      </c>
      <c r="AY17" s="42" t="str">
        <f t="shared" si="3"/>
        <v>X</v>
      </c>
      <c r="AZ17" s="42" t="str">
        <f t="shared" si="3"/>
        <v>X</v>
      </c>
      <c r="BA17" s="42" t="str">
        <f t="shared" si="3"/>
        <v>X</v>
      </c>
      <c r="BB17" s="42" t="str">
        <f t="shared" si="3"/>
        <v>X</v>
      </c>
      <c r="BC17" s="42" t="str">
        <f t="shared" si="3"/>
        <v>X</v>
      </c>
      <c r="BD17" s="43" t="str">
        <f t="shared" si="3"/>
        <v>X</v>
      </c>
    </row>
    <row r="18" spans="1:56" x14ac:dyDescent="0.2">
      <c r="A18" s="369"/>
      <c r="B18" s="371"/>
      <c r="C18" s="54"/>
      <c r="D18" s="54"/>
      <c r="E18" s="54"/>
      <c r="F18" s="54"/>
      <c r="G18" s="54"/>
      <c r="H18" s="54"/>
      <c r="I18" s="54"/>
      <c r="J18" s="54"/>
      <c r="K18" s="54"/>
      <c r="L18" s="54"/>
      <c r="M18" s="54"/>
      <c r="N18" s="54"/>
      <c r="O18" s="54"/>
      <c r="P18" s="54"/>
      <c r="Q18" s="54"/>
      <c r="R18" s="54"/>
      <c r="S18" s="54"/>
      <c r="T18" s="54"/>
      <c r="U18" s="54"/>
      <c r="V18" s="54"/>
      <c r="W18" s="54"/>
      <c r="X18" s="54"/>
      <c r="Y18" s="54"/>
      <c r="Z18" s="54"/>
      <c r="AA18" s="54"/>
      <c r="AB18" s="54"/>
      <c r="AC18" s="54"/>
      <c r="AD18" s="54"/>
      <c r="AE18" s="54"/>
      <c r="AF18" s="54"/>
      <c r="AG18" s="54"/>
      <c r="AH18" s="54"/>
      <c r="AI18" s="54"/>
      <c r="AJ18" s="54"/>
      <c r="AK18" s="54"/>
      <c r="AL18" s="54"/>
      <c r="AM18" s="54"/>
      <c r="AN18" s="54"/>
      <c r="AO18" s="54"/>
      <c r="AP18" s="54"/>
      <c r="AQ18" s="54"/>
      <c r="AR18" s="54"/>
      <c r="AS18" s="54"/>
      <c r="AT18" s="54"/>
      <c r="AU18" s="54"/>
      <c r="AV18" s="54"/>
      <c r="AW18" s="54"/>
      <c r="AX18" s="54"/>
      <c r="AY18" s="54"/>
      <c r="AZ18" s="54"/>
      <c r="BA18" s="54"/>
      <c r="BB18" s="54"/>
      <c r="BC18" s="54"/>
      <c r="BD18" s="54"/>
    </row>
    <row r="19" spans="1:56" x14ac:dyDescent="0.2">
      <c r="A19" s="369"/>
      <c r="B19" s="371"/>
      <c r="C19" s="54"/>
      <c r="D19" s="54"/>
      <c r="E19" s="54"/>
      <c r="F19" s="54"/>
      <c r="G19" s="54"/>
      <c r="H19" s="54"/>
      <c r="I19" s="54"/>
      <c r="J19" s="54"/>
      <c r="K19" s="54"/>
      <c r="L19" s="54"/>
      <c r="M19" s="54"/>
      <c r="N19" s="54"/>
      <c r="O19" s="54"/>
      <c r="P19" s="54"/>
      <c r="Q19" s="54"/>
      <c r="R19" s="54"/>
      <c r="S19" s="54"/>
      <c r="T19" s="54"/>
      <c r="U19" s="54"/>
      <c r="V19" s="54"/>
      <c r="W19" s="54"/>
      <c r="X19" s="54"/>
      <c r="Y19" s="54"/>
      <c r="Z19" s="54"/>
      <c r="AA19" s="54"/>
      <c r="AB19" s="54"/>
      <c r="AC19" s="54"/>
      <c r="AD19" s="54"/>
      <c r="AE19" s="54"/>
      <c r="AF19" s="54"/>
      <c r="AG19" s="54"/>
      <c r="AH19" s="54"/>
      <c r="AI19" s="54"/>
      <c r="AJ19" s="54"/>
      <c r="AK19" s="54"/>
      <c r="AL19" s="54"/>
      <c r="AM19" s="54"/>
      <c r="AN19" s="54"/>
      <c r="AO19" s="54"/>
      <c r="AP19" s="54"/>
      <c r="AQ19" s="54"/>
      <c r="AR19" s="54"/>
      <c r="AS19" s="54"/>
      <c r="AT19" s="54"/>
      <c r="AU19" s="54"/>
      <c r="AV19" s="54"/>
      <c r="AW19" s="54"/>
      <c r="AX19" s="54"/>
      <c r="AY19" s="54"/>
      <c r="AZ19" s="54"/>
      <c r="BA19" s="54"/>
      <c r="BB19" s="54"/>
      <c r="BC19" s="54"/>
      <c r="BD19" s="54"/>
    </row>
    <row r="20" spans="1:56" x14ac:dyDescent="0.2">
      <c r="A20" s="369"/>
      <c r="B20" s="371"/>
      <c r="C20" s="54"/>
      <c r="D20" s="54"/>
      <c r="E20" s="54"/>
      <c r="F20" s="54"/>
      <c r="G20" s="54"/>
      <c r="H20" s="54"/>
      <c r="I20" s="54"/>
      <c r="J20" s="54"/>
      <c r="K20" s="54"/>
      <c r="L20" s="54"/>
      <c r="M20" s="54"/>
      <c r="N20" s="54"/>
      <c r="O20" s="54"/>
      <c r="P20" s="54"/>
      <c r="Q20" s="54"/>
      <c r="R20" s="54"/>
      <c r="S20" s="54"/>
      <c r="T20" s="54"/>
      <c r="U20" s="54"/>
      <c r="V20" s="54"/>
      <c r="W20" s="54"/>
      <c r="X20" s="54"/>
      <c r="Y20" s="54"/>
      <c r="Z20" s="54"/>
      <c r="AA20" s="54"/>
      <c r="AB20" s="54"/>
      <c r="AC20" s="54"/>
      <c r="AD20" s="54"/>
      <c r="AE20" s="54"/>
      <c r="AF20" s="54"/>
      <c r="AG20" s="54"/>
      <c r="AH20" s="54"/>
      <c r="AI20" s="54"/>
      <c r="AJ20" s="54"/>
      <c r="AK20" s="54"/>
      <c r="AL20" s="54"/>
      <c r="AM20" s="54"/>
      <c r="AN20" s="54"/>
      <c r="AO20" s="54"/>
      <c r="AP20" s="54"/>
      <c r="AQ20" s="54"/>
      <c r="AR20" s="54"/>
      <c r="AS20" s="54"/>
      <c r="AT20" s="54"/>
      <c r="AU20" s="54"/>
      <c r="AV20" s="54"/>
      <c r="AW20" s="54"/>
      <c r="AX20" s="54"/>
      <c r="AY20" s="54"/>
      <c r="AZ20" s="54"/>
      <c r="BA20" s="54"/>
      <c r="BB20" s="54"/>
      <c r="BC20" s="54"/>
      <c r="BD20" s="54"/>
    </row>
    <row r="21" spans="1:56" ht="25.5" customHeight="1" x14ac:dyDescent="0.2">
      <c r="A21" s="369"/>
      <c r="B21" s="372"/>
    </row>
    <row r="22" spans="1:56" x14ac:dyDescent="0.2">
      <c r="B22" s="55"/>
    </row>
    <row r="23" spans="1:56" ht="13.5" thickBot="1" x14ac:dyDescent="0.25">
      <c r="C23" s="12" t="s">
        <v>824</v>
      </c>
    </row>
    <row r="24" spans="1:56" x14ac:dyDescent="0.2">
      <c r="C24" s="344" t="s">
        <v>789</v>
      </c>
      <c r="D24" s="345"/>
      <c r="E24" s="345"/>
      <c r="F24" s="346"/>
      <c r="G24" s="349" t="s">
        <v>788</v>
      </c>
      <c r="H24" s="350"/>
      <c r="I24" s="350"/>
      <c r="J24" s="350"/>
      <c r="K24" s="350"/>
      <c r="L24" s="350"/>
      <c r="M24" s="350"/>
      <c r="N24" s="350"/>
      <c r="O24" s="350"/>
      <c r="P24" s="351"/>
      <c r="Q24" s="352" t="s">
        <v>786</v>
      </c>
      <c r="R24" s="353"/>
      <c r="S24" s="353"/>
      <c r="T24" s="353"/>
      <c r="U24" s="353"/>
      <c r="V24" s="353"/>
      <c r="W24" s="354"/>
    </row>
    <row r="25" spans="1:56" ht="13.5" thickBot="1" x14ac:dyDescent="0.25">
      <c r="C25" s="15" t="str">
        <f>MID($B45,1,1)</f>
        <v>2</v>
      </c>
      <c r="D25" s="115" t="str">
        <f>MID($B45,2,1)</f>
        <v>0</v>
      </c>
      <c r="E25" s="115" t="str">
        <f>MID($B45,3,1)</f>
        <v>1</v>
      </c>
      <c r="F25" s="116" t="str">
        <f>MID($B45,4,1)</f>
        <v>1</v>
      </c>
      <c r="G25" s="15" t="str">
        <f>MID($B46,1,1)</f>
        <v>0</v>
      </c>
      <c r="H25" s="115" t="str">
        <f>MID($B46,2,1)</f>
        <v>0</v>
      </c>
      <c r="I25" s="115" t="str">
        <f>MID($B46,3,1)</f>
        <v>0</v>
      </c>
      <c r="J25" s="115" t="str">
        <f>MID($B46,4,1)</f>
        <v>0</v>
      </c>
      <c r="K25" s="115" t="str">
        <f>MID($B46,5,1)</f>
        <v>0</v>
      </c>
      <c r="L25" s="115" t="str">
        <f>MID($B46,6,1)</f>
        <v>0</v>
      </c>
      <c r="M25" s="115" t="str">
        <f>MID($B46,7,1)</f>
        <v>0</v>
      </c>
      <c r="N25" s="115" t="str">
        <f>MID($B46,8,1)</f>
        <v>0</v>
      </c>
      <c r="O25" s="115" t="str">
        <f>MID($B46,9,1)</f>
        <v>0</v>
      </c>
      <c r="P25" s="116" t="str">
        <f>MID($B46,10,1)</f>
        <v>0</v>
      </c>
      <c r="Q25" s="15" t="str">
        <f>MID($B48,1,1)</f>
        <v>0</v>
      </c>
      <c r="R25" s="115" t="str">
        <f>MID($B48,2,1)</f>
        <v>0</v>
      </c>
      <c r="S25" s="115" t="str">
        <f>MID($B48,3,1)</f>
        <v>0</v>
      </c>
      <c r="T25" s="115" t="str">
        <f>MID($B48,4,1)</f>
        <v>0</v>
      </c>
      <c r="U25" s="115" t="str">
        <f>MID($B48,5,1)</f>
        <v>0</v>
      </c>
      <c r="V25" s="115" t="str">
        <f>MID($B48,6,1)</f>
        <v>0</v>
      </c>
      <c r="W25" s="116" t="str">
        <f>MID($B48,7,1)</f>
        <v>0</v>
      </c>
    </row>
    <row r="26" spans="1:56" x14ac:dyDescent="0.2">
      <c r="C26" s="16">
        <v>3</v>
      </c>
      <c r="D26" s="16">
        <v>1</v>
      </c>
      <c r="E26" s="16">
        <v>9</v>
      </c>
      <c r="F26" s="16">
        <v>7</v>
      </c>
      <c r="G26" s="16">
        <v>3</v>
      </c>
      <c r="H26" s="16">
        <v>1</v>
      </c>
      <c r="I26" s="16">
        <v>9</v>
      </c>
      <c r="J26" s="16">
        <v>7</v>
      </c>
      <c r="K26" s="16">
        <v>3</v>
      </c>
      <c r="L26" s="16">
        <v>1</v>
      </c>
      <c r="M26" s="16">
        <v>9</v>
      </c>
      <c r="N26" s="16">
        <v>7</v>
      </c>
      <c r="O26" s="16">
        <v>3</v>
      </c>
      <c r="P26" s="16">
        <v>1</v>
      </c>
      <c r="Q26" s="16">
        <v>9</v>
      </c>
      <c r="R26" s="16">
        <v>7</v>
      </c>
      <c r="S26" s="16">
        <v>3</v>
      </c>
      <c r="T26" s="16">
        <v>1</v>
      </c>
      <c r="U26" s="16">
        <v>9</v>
      </c>
      <c r="V26" s="16">
        <v>7</v>
      </c>
      <c r="W26" s="16">
        <v>3</v>
      </c>
    </row>
    <row r="27" spans="1:56" ht="13.5" thickBot="1" x14ac:dyDescent="0.25">
      <c r="C27" s="16">
        <f t="shared" ref="C27:W27" si="4">C25*C26</f>
        <v>6</v>
      </c>
      <c r="D27" s="16">
        <f t="shared" si="4"/>
        <v>0</v>
      </c>
      <c r="E27" s="16">
        <f t="shared" si="4"/>
        <v>9</v>
      </c>
      <c r="F27" s="16">
        <f t="shared" si="4"/>
        <v>7</v>
      </c>
      <c r="G27" s="16">
        <f t="shared" si="4"/>
        <v>0</v>
      </c>
      <c r="H27" s="16">
        <f t="shared" si="4"/>
        <v>0</v>
      </c>
      <c r="I27" s="16">
        <f t="shared" si="4"/>
        <v>0</v>
      </c>
      <c r="J27" s="16">
        <f t="shared" si="4"/>
        <v>0</v>
      </c>
      <c r="K27" s="16">
        <f t="shared" si="4"/>
        <v>0</v>
      </c>
      <c r="L27" s="16">
        <f t="shared" si="4"/>
        <v>0</v>
      </c>
      <c r="M27" s="16">
        <f t="shared" si="4"/>
        <v>0</v>
      </c>
      <c r="N27" s="16">
        <f t="shared" si="4"/>
        <v>0</v>
      </c>
      <c r="O27" s="16">
        <f t="shared" si="4"/>
        <v>0</v>
      </c>
      <c r="P27" s="16">
        <f t="shared" si="4"/>
        <v>0</v>
      </c>
      <c r="Q27" s="16">
        <f t="shared" si="4"/>
        <v>0</v>
      </c>
      <c r="R27" s="16">
        <f t="shared" si="4"/>
        <v>0</v>
      </c>
      <c r="S27" s="16">
        <f t="shared" si="4"/>
        <v>0</v>
      </c>
      <c r="T27" s="16">
        <f t="shared" si="4"/>
        <v>0</v>
      </c>
      <c r="U27" s="16">
        <f t="shared" si="4"/>
        <v>0</v>
      </c>
      <c r="V27" s="16">
        <f t="shared" si="4"/>
        <v>0</v>
      </c>
      <c r="W27" s="16">
        <f t="shared" si="4"/>
        <v>0</v>
      </c>
      <c r="X27" s="12"/>
      <c r="Y27" s="12"/>
      <c r="Z27" s="12"/>
      <c r="AA27" s="12"/>
    </row>
    <row r="28" spans="1:56" ht="13.5" thickBot="1" x14ac:dyDescent="0.25">
      <c r="R28" s="373" t="s">
        <v>785</v>
      </c>
      <c r="S28" s="374"/>
      <c r="T28" s="374"/>
      <c r="U28" s="374"/>
      <c r="V28" s="374"/>
      <c r="W28" s="374"/>
      <c r="X28" s="32">
        <f>IF(OR((SUM(C27:W27))-(TRUNC(SUM(C27:W27)/11,0)*11)=0,(SUM(C27:W27))-(TRUNC(SUM(C27:W27)/11,0)*11)=1),0,(11-((SUM(C27:W27))-(TRUNC(SUM(C27:W27)/11,0)*11))))</f>
        <v>0</v>
      </c>
    </row>
    <row r="29" spans="1:56" ht="13.5" thickBot="1" x14ac:dyDescent="0.25">
      <c r="Q29" s="31"/>
      <c r="R29" s="31"/>
      <c r="S29" s="31"/>
      <c r="T29" s="31"/>
      <c r="U29" s="31"/>
      <c r="V29" s="31"/>
      <c r="W29" s="31"/>
    </row>
    <row r="30" spans="1:56" ht="54.75" customHeight="1" x14ac:dyDescent="0.2">
      <c r="C30" s="341" t="s">
        <v>792</v>
      </c>
      <c r="D30" s="342"/>
      <c r="E30" s="343"/>
      <c r="F30" s="34" t="s">
        <v>793</v>
      </c>
      <c r="G30" s="35" t="s">
        <v>796</v>
      </c>
      <c r="H30" s="344" t="s">
        <v>789</v>
      </c>
      <c r="I30" s="345"/>
      <c r="J30" s="345"/>
      <c r="K30" s="346"/>
      <c r="L30" s="36"/>
      <c r="M30" s="347" t="s">
        <v>797</v>
      </c>
      <c r="N30" s="348"/>
      <c r="O30" s="349" t="s">
        <v>788</v>
      </c>
      <c r="P30" s="350"/>
      <c r="Q30" s="350"/>
      <c r="R30" s="350"/>
      <c r="S30" s="350"/>
      <c r="T30" s="350"/>
      <c r="U30" s="351"/>
      <c r="V30" s="366" t="s">
        <v>786</v>
      </c>
      <c r="W30" s="367"/>
      <c r="X30" s="367"/>
      <c r="Y30" s="367"/>
      <c r="Z30" s="367"/>
      <c r="AA30" s="367"/>
      <c r="AB30" s="367"/>
      <c r="AC30" s="367"/>
      <c r="AD30" s="368"/>
      <c r="AE30" s="355" t="s">
        <v>798</v>
      </c>
      <c r="AF30" s="356"/>
      <c r="AG30" s="357"/>
    </row>
    <row r="31" spans="1:56" ht="13.5" thickBot="1" x14ac:dyDescent="0.25">
      <c r="C31" s="11">
        <v>7</v>
      </c>
      <c r="D31" s="28">
        <v>5</v>
      </c>
      <c r="E31" s="29">
        <v>6</v>
      </c>
      <c r="F31" s="30">
        <v>9</v>
      </c>
      <c r="G31" s="30">
        <f>IF(B47="03",3,1)</f>
        <v>3</v>
      </c>
      <c r="H31" s="11" t="str">
        <f>C25</f>
        <v>2</v>
      </c>
      <c r="I31" s="28" t="str">
        <f>D25</f>
        <v>0</v>
      </c>
      <c r="J31" s="28" t="str">
        <f>E25</f>
        <v>1</v>
      </c>
      <c r="K31" s="29" t="str">
        <f>F25</f>
        <v>1</v>
      </c>
      <c r="L31" s="17"/>
      <c r="M31" s="11" t="str">
        <f>MID($B47,1,1)</f>
        <v>0</v>
      </c>
      <c r="N31" s="29" t="str">
        <f>MID($B47,2,1)</f>
        <v>3</v>
      </c>
      <c r="O31" s="11" t="str">
        <f t="shared" ref="O31:V31" si="5">J25</f>
        <v>0</v>
      </c>
      <c r="P31" s="28" t="str">
        <f t="shared" si="5"/>
        <v>0</v>
      </c>
      <c r="Q31" s="28" t="str">
        <f t="shared" si="5"/>
        <v>0</v>
      </c>
      <c r="R31" s="28" t="str">
        <f t="shared" si="5"/>
        <v>0</v>
      </c>
      <c r="S31" s="28" t="str">
        <f t="shared" si="5"/>
        <v>0</v>
      </c>
      <c r="T31" s="28" t="str">
        <f t="shared" si="5"/>
        <v>0</v>
      </c>
      <c r="U31" s="29" t="str">
        <f t="shared" si="5"/>
        <v>0</v>
      </c>
      <c r="V31" s="28" t="str">
        <f t="shared" si="5"/>
        <v>0</v>
      </c>
      <c r="W31" s="28"/>
      <c r="X31" s="28" t="str">
        <f t="shared" ref="X31:AC31" si="6">R25</f>
        <v>0</v>
      </c>
      <c r="Y31" s="28" t="str">
        <f t="shared" si="6"/>
        <v>0</v>
      </c>
      <c r="Z31" s="28" t="str">
        <f t="shared" si="6"/>
        <v>0</v>
      </c>
      <c r="AA31" s="28" t="str">
        <f t="shared" si="6"/>
        <v>0</v>
      </c>
      <c r="AB31" s="28" t="str">
        <f t="shared" si="6"/>
        <v>0</v>
      </c>
      <c r="AC31" s="28" t="str">
        <f t="shared" si="6"/>
        <v>0</v>
      </c>
      <c r="AD31" s="29">
        <f>X28</f>
        <v>0</v>
      </c>
      <c r="AE31" s="11" t="str">
        <f>MID($B49,1,1)</f>
        <v>0</v>
      </c>
      <c r="AF31" s="28" t="str">
        <f>MID($B49,2,1)</f>
        <v>0</v>
      </c>
      <c r="AG31" s="29" t="str">
        <f>MID($B49,3,1)</f>
        <v>0</v>
      </c>
    </row>
    <row r="32" spans="1:56" x14ac:dyDescent="0.2">
      <c r="C32" s="17">
        <v>2</v>
      </c>
      <c r="D32" s="17">
        <v>1</v>
      </c>
      <c r="E32" s="17">
        <v>2</v>
      </c>
      <c r="F32" s="17">
        <v>1</v>
      </c>
      <c r="G32" s="17">
        <v>2</v>
      </c>
      <c r="H32" s="17">
        <v>1</v>
      </c>
      <c r="I32" s="17">
        <v>2</v>
      </c>
      <c r="J32" s="17">
        <v>1</v>
      </c>
      <c r="K32" s="17">
        <v>2</v>
      </c>
      <c r="L32" s="17"/>
      <c r="M32" s="17">
        <v>1</v>
      </c>
      <c r="N32" s="17">
        <v>2</v>
      </c>
      <c r="O32" s="17">
        <v>1</v>
      </c>
      <c r="P32" s="17">
        <v>2</v>
      </c>
      <c r="Q32" s="17">
        <v>1</v>
      </c>
      <c r="R32" s="17">
        <v>2</v>
      </c>
      <c r="S32" s="17">
        <v>1</v>
      </c>
      <c r="T32" s="17">
        <v>2</v>
      </c>
      <c r="U32" s="17">
        <v>1</v>
      </c>
      <c r="V32" s="17">
        <v>2</v>
      </c>
      <c r="W32" s="17"/>
      <c r="X32" s="17">
        <v>1</v>
      </c>
      <c r="Y32" s="17">
        <v>2</v>
      </c>
      <c r="Z32" s="17">
        <v>1</v>
      </c>
      <c r="AA32" s="17">
        <v>2</v>
      </c>
      <c r="AB32" s="17">
        <v>1</v>
      </c>
      <c r="AC32" s="17">
        <v>2</v>
      </c>
      <c r="AD32" s="17">
        <v>1</v>
      </c>
      <c r="AE32" s="17">
        <v>2</v>
      </c>
      <c r="AF32" s="17">
        <v>1</v>
      </c>
      <c r="AG32" s="17">
        <v>2</v>
      </c>
    </row>
    <row r="33" spans="1:47" ht="13.5" thickBot="1" x14ac:dyDescent="0.25">
      <c r="C33" s="17" t="str">
        <f>TEXT(C32*C31,"00")</f>
        <v>14</v>
      </c>
      <c r="D33" s="17" t="str">
        <f t="shared" ref="D33:K33" si="7">TEXT(D32*D31,"00")</f>
        <v>05</v>
      </c>
      <c r="E33" s="17" t="str">
        <f t="shared" si="7"/>
        <v>12</v>
      </c>
      <c r="F33" s="17" t="str">
        <f t="shared" si="7"/>
        <v>09</v>
      </c>
      <c r="G33" s="17" t="str">
        <f t="shared" si="7"/>
        <v>06</v>
      </c>
      <c r="H33" s="17" t="str">
        <f t="shared" si="7"/>
        <v>02</v>
      </c>
      <c r="I33" s="17" t="str">
        <f t="shared" si="7"/>
        <v>00</v>
      </c>
      <c r="J33" s="17" t="str">
        <f t="shared" si="7"/>
        <v>01</v>
      </c>
      <c r="K33" s="17" t="str">
        <f t="shared" si="7"/>
        <v>02</v>
      </c>
      <c r="L33" s="17"/>
      <c r="M33" s="17" t="str">
        <f t="shared" ref="M33:V33" si="8">TEXT(M32*M31,"00")</f>
        <v>00</v>
      </c>
      <c r="N33" s="17" t="str">
        <f t="shared" si="8"/>
        <v>06</v>
      </c>
      <c r="O33" s="17" t="str">
        <f t="shared" si="8"/>
        <v>00</v>
      </c>
      <c r="P33" s="17" t="str">
        <f t="shared" si="8"/>
        <v>00</v>
      </c>
      <c r="Q33" s="17" t="str">
        <f t="shared" si="8"/>
        <v>00</v>
      </c>
      <c r="R33" s="17" t="str">
        <f t="shared" si="8"/>
        <v>00</v>
      </c>
      <c r="S33" s="17" t="str">
        <f t="shared" si="8"/>
        <v>00</v>
      </c>
      <c r="T33" s="17" t="str">
        <f t="shared" si="8"/>
        <v>00</v>
      </c>
      <c r="U33" s="17" t="str">
        <f t="shared" si="8"/>
        <v>00</v>
      </c>
      <c r="V33" s="17" t="str">
        <f t="shared" si="8"/>
        <v>00</v>
      </c>
      <c r="W33" s="17"/>
      <c r="X33" s="17" t="str">
        <f t="shared" ref="X33:AG33" si="9">TEXT(X32*X31,"00")</f>
        <v>00</v>
      </c>
      <c r="Y33" s="17" t="str">
        <f t="shared" si="9"/>
        <v>00</v>
      </c>
      <c r="Z33" s="17" t="str">
        <f t="shared" si="9"/>
        <v>00</v>
      </c>
      <c r="AA33" s="17" t="str">
        <f t="shared" si="9"/>
        <v>00</v>
      </c>
      <c r="AB33" s="17" t="str">
        <f t="shared" si="9"/>
        <v>00</v>
      </c>
      <c r="AC33" s="17" t="str">
        <f t="shared" si="9"/>
        <v>00</v>
      </c>
      <c r="AD33" s="17" t="str">
        <f t="shared" si="9"/>
        <v>00</v>
      </c>
      <c r="AE33" s="17" t="str">
        <f t="shared" si="9"/>
        <v>00</v>
      </c>
      <c r="AF33" s="17" t="str">
        <f t="shared" si="9"/>
        <v>00</v>
      </c>
      <c r="AG33" s="17" t="str">
        <f t="shared" si="9"/>
        <v>00</v>
      </c>
    </row>
    <row r="34" spans="1:47" ht="13.5" thickBot="1" x14ac:dyDescent="0.25">
      <c r="C34" s="17"/>
      <c r="D34" s="17"/>
      <c r="E34" s="17"/>
      <c r="F34" s="17"/>
      <c r="G34" s="375" t="s">
        <v>800</v>
      </c>
      <c r="H34" s="376"/>
      <c r="I34" s="376"/>
      <c r="J34" s="376"/>
      <c r="K34" s="376"/>
      <c r="L34" s="33">
        <f>IF(L64=10,"0",L64)</f>
        <v>7</v>
      </c>
      <c r="M34" s="17"/>
      <c r="N34" s="17"/>
      <c r="O34" s="17"/>
      <c r="P34" s="17"/>
      <c r="Q34" s="17"/>
      <c r="R34" s="375" t="s">
        <v>801</v>
      </c>
      <c r="S34" s="376"/>
      <c r="T34" s="376"/>
      <c r="U34" s="376"/>
      <c r="V34" s="376"/>
      <c r="W34" s="33">
        <f>IF(W64=10,"0",W64)</f>
        <v>4</v>
      </c>
      <c r="X34" s="17"/>
      <c r="Y34" s="17"/>
      <c r="Z34" s="17"/>
      <c r="AA34" s="17"/>
      <c r="AB34" s="17"/>
      <c r="AC34" s="375" t="s">
        <v>802</v>
      </c>
      <c r="AD34" s="376"/>
      <c r="AE34" s="376"/>
      <c r="AF34" s="376"/>
      <c r="AG34" s="376"/>
      <c r="AH34" s="33" t="str">
        <f>IF(AH64=10,"0",AH64)</f>
        <v>0</v>
      </c>
      <c r="AI34" s="17"/>
    </row>
    <row r="35" spans="1:47" ht="13.5" thickBot="1" x14ac:dyDescent="0.25">
      <c r="C35" s="17"/>
      <c r="D35" s="17"/>
      <c r="E35" s="17"/>
      <c r="F35" s="17"/>
      <c r="G35" s="53"/>
      <c r="H35" s="53"/>
      <c r="I35" s="53"/>
      <c r="J35" s="53"/>
      <c r="K35" s="53"/>
      <c r="L35" s="53"/>
      <c r="M35" s="17"/>
      <c r="N35" s="17"/>
      <c r="O35" s="17"/>
      <c r="P35" s="17"/>
      <c r="Q35" s="17"/>
      <c r="R35" s="53"/>
      <c r="S35" s="53"/>
      <c r="T35" s="53"/>
      <c r="U35" s="53"/>
      <c r="V35" s="53"/>
      <c r="W35" s="53"/>
      <c r="X35" s="17"/>
      <c r="Y35" s="17"/>
      <c r="Z35" s="17"/>
      <c r="AA35" s="17"/>
      <c r="AB35" s="17"/>
      <c r="AC35" s="53"/>
      <c r="AD35" s="53"/>
      <c r="AE35" s="53"/>
      <c r="AF35" s="53"/>
      <c r="AG35" s="53"/>
      <c r="AH35" s="53"/>
      <c r="AI35" s="17"/>
    </row>
    <row r="36" spans="1:47" x14ac:dyDescent="0.2">
      <c r="C36" s="398" t="s">
        <v>825</v>
      </c>
      <c r="D36" s="399"/>
      <c r="E36" s="399"/>
      <c r="F36" s="400"/>
      <c r="G36" s="385" t="s">
        <v>826</v>
      </c>
      <c r="H36" s="386"/>
      <c r="I36" s="386"/>
      <c r="J36" s="387"/>
      <c r="K36" s="53"/>
      <c r="L36" s="53"/>
      <c r="M36" s="17"/>
      <c r="N36" s="17"/>
      <c r="O36" s="17"/>
      <c r="P36" s="17"/>
      <c r="Q36" s="17"/>
      <c r="R36" s="53"/>
      <c r="S36" s="53"/>
      <c r="T36" s="53"/>
      <c r="U36" s="53"/>
      <c r="V36" s="53"/>
      <c r="W36" s="53"/>
      <c r="X36" s="17"/>
      <c r="Y36" s="17"/>
      <c r="Z36" s="17"/>
      <c r="AA36" s="17"/>
      <c r="AB36" s="17"/>
      <c r="AC36" s="53"/>
      <c r="AD36" s="53"/>
      <c r="AE36" s="53"/>
      <c r="AF36" s="53"/>
      <c r="AG36" s="53"/>
      <c r="AH36" s="53"/>
      <c r="AI36" s="17"/>
    </row>
    <row r="37" spans="1:47" ht="13.5" thickBot="1" x14ac:dyDescent="0.25">
      <c r="C37" s="388" t="str">
        <f>IF(B10="","Nulo",B10)</f>
        <v>Nulo</v>
      </c>
      <c r="D37" s="389"/>
      <c r="E37" s="389"/>
      <c r="F37" s="390"/>
      <c r="G37" s="391">
        <v>36710</v>
      </c>
      <c r="H37" s="392"/>
      <c r="I37" s="392"/>
      <c r="J37" s="393"/>
      <c r="K37" s="53"/>
      <c r="L37" s="53"/>
      <c r="M37" s="17"/>
      <c r="N37" s="17"/>
      <c r="O37" s="17"/>
      <c r="P37" s="17"/>
      <c r="Q37" s="17"/>
      <c r="R37" s="53"/>
      <c r="S37" s="53"/>
      <c r="T37" s="53"/>
      <c r="U37" s="53"/>
      <c r="V37" s="53"/>
      <c r="W37" s="53"/>
      <c r="X37" s="17"/>
      <c r="Y37" s="17"/>
      <c r="Z37" s="17"/>
      <c r="AA37" s="17"/>
      <c r="AB37" s="17"/>
      <c r="AC37" s="53"/>
      <c r="AD37" s="53"/>
      <c r="AE37" s="53"/>
      <c r="AF37" s="53"/>
      <c r="AG37" s="53"/>
      <c r="AH37" s="53"/>
      <c r="AI37" s="17"/>
    </row>
    <row r="38" spans="1:47" ht="13.5" thickBot="1" x14ac:dyDescent="0.25">
      <c r="C38" s="17"/>
      <c r="D38" s="17"/>
      <c r="E38" s="17"/>
      <c r="G38" s="375" t="s">
        <v>794</v>
      </c>
      <c r="H38" s="376"/>
      <c r="I38" s="376"/>
      <c r="J38" s="376"/>
      <c r="K38" s="377" t="str">
        <f>B52</f>
        <v>0000</v>
      </c>
      <c r="L38" s="378"/>
      <c r="M38" s="17"/>
      <c r="N38" s="17"/>
      <c r="O38" s="17"/>
      <c r="P38" s="17"/>
      <c r="Q38" s="17"/>
      <c r="R38" s="53"/>
      <c r="S38" s="53"/>
      <c r="T38" s="53"/>
      <c r="U38" s="53"/>
      <c r="V38" s="53"/>
      <c r="W38" s="53"/>
      <c r="X38" s="17"/>
      <c r="Y38" s="17"/>
      <c r="Z38" s="17"/>
      <c r="AA38" s="17"/>
      <c r="AB38" s="17"/>
      <c r="AC38" s="53"/>
      <c r="AD38" s="53"/>
      <c r="AE38" s="53"/>
      <c r="AF38" s="53"/>
      <c r="AG38" s="53"/>
      <c r="AH38" s="53"/>
      <c r="AI38" s="17"/>
    </row>
    <row r="39" spans="1:47" ht="13.5" thickBot="1" x14ac:dyDescent="0.25">
      <c r="B39" s="14"/>
      <c r="AI39" s="17"/>
    </row>
    <row r="40" spans="1:47" ht="61.5" customHeight="1" x14ac:dyDescent="0.2">
      <c r="B40" s="14"/>
      <c r="C40" s="379" t="s">
        <v>792</v>
      </c>
      <c r="D40" s="380"/>
      <c r="E40" s="381"/>
      <c r="F40" s="37" t="s">
        <v>793</v>
      </c>
      <c r="G40" s="75" t="s">
        <v>1857</v>
      </c>
      <c r="H40" s="382" t="s">
        <v>794</v>
      </c>
      <c r="I40" s="383"/>
      <c r="J40" s="383"/>
      <c r="K40" s="384"/>
      <c r="L40" s="361" t="s">
        <v>795</v>
      </c>
      <c r="M40" s="362"/>
      <c r="N40" s="362"/>
      <c r="O40" s="362"/>
      <c r="P40" s="362"/>
      <c r="Q40" s="362"/>
      <c r="R40" s="362"/>
      <c r="S40" s="362"/>
      <c r="T40" s="362"/>
      <c r="U40" s="363"/>
      <c r="V40" s="35" t="s">
        <v>796</v>
      </c>
      <c r="W40" s="344" t="s">
        <v>789</v>
      </c>
      <c r="X40" s="345"/>
      <c r="Y40" s="345"/>
      <c r="Z40" s="346"/>
      <c r="AA40" s="347" t="s">
        <v>797</v>
      </c>
      <c r="AB40" s="348"/>
      <c r="AC40" s="349" t="s">
        <v>788</v>
      </c>
      <c r="AD40" s="350"/>
      <c r="AE40" s="350"/>
      <c r="AF40" s="350"/>
      <c r="AG40" s="350"/>
      <c r="AH40" s="350"/>
      <c r="AI40" s="351"/>
      <c r="AJ40" s="366" t="s">
        <v>786</v>
      </c>
      <c r="AK40" s="367"/>
      <c r="AL40" s="367"/>
      <c r="AM40" s="367"/>
      <c r="AN40" s="367"/>
      <c r="AO40" s="367"/>
      <c r="AP40" s="367"/>
      <c r="AQ40" s="368"/>
      <c r="AR40" s="355" t="s">
        <v>798</v>
      </c>
      <c r="AS40" s="356"/>
      <c r="AT40" s="357"/>
      <c r="AU40"/>
    </row>
    <row r="41" spans="1:47" ht="13.5" thickBot="1" x14ac:dyDescent="0.25">
      <c r="B41" s="14"/>
      <c r="C41" s="11">
        <v>7</v>
      </c>
      <c r="D41" s="28">
        <v>5</v>
      </c>
      <c r="E41" s="29">
        <v>6</v>
      </c>
      <c r="F41" s="30">
        <v>9</v>
      </c>
      <c r="G41" s="76">
        <f>AT44</f>
        <v>2</v>
      </c>
      <c r="H41" s="11" t="str">
        <f>MID($B52,1,1)</f>
        <v>0</v>
      </c>
      <c r="I41" s="28" t="str">
        <f>MID($B52,2,1)</f>
        <v>0</v>
      </c>
      <c r="J41" s="28" t="str">
        <f>MID($B52,3,1)</f>
        <v>0</v>
      </c>
      <c r="K41" s="29" t="str">
        <f>MID($B52,4,1)</f>
        <v>0</v>
      </c>
      <c r="L41" s="11" t="str">
        <f>MID($B54,1,1)</f>
        <v>0</v>
      </c>
      <c r="M41" s="28" t="str">
        <f>MID($B54,2,1)</f>
        <v>0</v>
      </c>
      <c r="N41" s="28" t="str">
        <f>MID($B54,3,1)</f>
        <v>0</v>
      </c>
      <c r="O41" s="28" t="str">
        <f>MID($B54,4,1)</f>
        <v>0</v>
      </c>
      <c r="P41" s="28" t="str">
        <f>MID($B54,5,1)</f>
        <v>0</v>
      </c>
      <c r="Q41" s="28" t="str">
        <f>MID($B54,6,1)</f>
        <v>0</v>
      </c>
      <c r="R41" s="28" t="str">
        <f>MID($B54,7,1)</f>
        <v>0</v>
      </c>
      <c r="S41" s="28" t="str">
        <f>MID($B54,8,1)</f>
        <v>0</v>
      </c>
      <c r="T41" s="28" t="str">
        <f>MID($B55,1,1)</f>
        <v>0</v>
      </c>
      <c r="U41" s="29" t="str">
        <f>MID($B55,2,1)</f>
        <v>0</v>
      </c>
      <c r="V41" s="30">
        <f>G31</f>
        <v>3</v>
      </c>
      <c r="W41" s="11" t="str">
        <f>H31</f>
        <v>2</v>
      </c>
      <c r="X41" s="28" t="str">
        <f>I31</f>
        <v>0</v>
      </c>
      <c r="Y41" s="28" t="str">
        <f>J31</f>
        <v>1</v>
      </c>
      <c r="Z41" s="29" t="str">
        <f>K31</f>
        <v>1</v>
      </c>
      <c r="AA41" s="11" t="str">
        <f t="shared" ref="AA41:AJ41" si="10">M31</f>
        <v>0</v>
      </c>
      <c r="AB41" s="29" t="str">
        <f t="shared" si="10"/>
        <v>3</v>
      </c>
      <c r="AC41" s="11" t="str">
        <f t="shared" si="10"/>
        <v>0</v>
      </c>
      <c r="AD41" s="28" t="str">
        <f t="shared" si="10"/>
        <v>0</v>
      </c>
      <c r="AE41" s="28" t="str">
        <f t="shared" si="10"/>
        <v>0</v>
      </c>
      <c r="AF41" s="28" t="str">
        <f t="shared" si="10"/>
        <v>0</v>
      </c>
      <c r="AG41" s="28" t="str">
        <f t="shared" si="10"/>
        <v>0</v>
      </c>
      <c r="AH41" s="28" t="str">
        <f t="shared" si="10"/>
        <v>0</v>
      </c>
      <c r="AI41" s="29" t="str">
        <f t="shared" si="10"/>
        <v>0</v>
      </c>
      <c r="AJ41" s="11" t="str">
        <f t="shared" si="10"/>
        <v>0</v>
      </c>
      <c r="AK41" s="28" t="str">
        <f t="shared" ref="AK41:AT41" si="11">X31</f>
        <v>0</v>
      </c>
      <c r="AL41" s="28" t="str">
        <f t="shared" si="11"/>
        <v>0</v>
      </c>
      <c r="AM41" s="28" t="str">
        <f t="shared" si="11"/>
        <v>0</v>
      </c>
      <c r="AN41" s="28" t="str">
        <f t="shared" si="11"/>
        <v>0</v>
      </c>
      <c r="AO41" s="28" t="str">
        <f t="shared" si="11"/>
        <v>0</v>
      </c>
      <c r="AP41" s="28" t="str">
        <f t="shared" si="11"/>
        <v>0</v>
      </c>
      <c r="AQ41" s="29">
        <f t="shared" si="11"/>
        <v>0</v>
      </c>
      <c r="AR41" s="11" t="str">
        <f t="shared" si="11"/>
        <v>0</v>
      </c>
      <c r="AS41" s="28" t="str">
        <f t="shared" si="11"/>
        <v>0</v>
      </c>
      <c r="AT41" s="29" t="str">
        <f t="shared" si="11"/>
        <v>0</v>
      </c>
      <c r="AU41"/>
    </row>
    <row r="42" spans="1:47" x14ac:dyDescent="0.2">
      <c r="B42" s="14"/>
      <c r="C42" s="17">
        <v>4</v>
      </c>
      <c r="D42" s="17">
        <v>3</v>
      </c>
      <c r="E42" s="17">
        <v>2</v>
      </c>
      <c r="F42" s="17">
        <v>9</v>
      </c>
      <c r="G42" s="17"/>
      <c r="H42" s="17">
        <v>8</v>
      </c>
      <c r="I42" s="17">
        <v>7</v>
      </c>
      <c r="J42" s="17">
        <v>6</v>
      </c>
      <c r="K42" s="17">
        <v>5</v>
      </c>
      <c r="L42" s="17">
        <v>4</v>
      </c>
      <c r="M42" s="17">
        <v>3</v>
      </c>
      <c r="N42" s="17">
        <v>2</v>
      </c>
      <c r="O42" s="17">
        <v>9</v>
      </c>
      <c r="P42" s="17">
        <v>8</v>
      </c>
      <c r="Q42" s="17">
        <v>7</v>
      </c>
      <c r="R42" s="17">
        <v>6</v>
      </c>
      <c r="S42" s="17">
        <v>5</v>
      </c>
      <c r="T42" s="17">
        <v>4</v>
      </c>
      <c r="U42" s="17">
        <v>3</v>
      </c>
      <c r="V42" s="17">
        <v>2</v>
      </c>
      <c r="W42" s="17">
        <v>9</v>
      </c>
      <c r="X42" s="17">
        <v>8</v>
      </c>
      <c r="Y42" s="17">
        <v>7</v>
      </c>
      <c r="Z42" s="17">
        <v>6</v>
      </c>
      <c r="AA42" s="17">
        <v>5</v>
      </c>
      <c r="AB42" s="17">
        <v>4</v>
      </c>
      <c r="AC42" s="17">
        <v>3</v>
      </c>
      <c r="AD42" s="17">
        <v>2</v>
      </c>
      <c r="AE42" s="17">
        <v>9</v>
      </c>
      <c r="AF42" s="17">
        <v>8</v>
      </c>
      <c r="AG42" s="17">
        <v>7</v>
      </c>
      <c r="AH42" s="17">
        <v>6</v>
      </c>
      <c r="AI42" s="17">
        <v>5</v>
      </c>
      <c r="AJ42" s="17">
        <v>4</v>
      </c>
      <c r="AK42" s="17">
        <v>3</v>
      </c>
      <c r="AL42" s="17">
        <v>2</v>
      </c>
      <c r="AM42" s="17">
        <v>9</v>
      </c>
      <c r="AN42" s="17">
        <v>8</v>
      </c>
      <c r="AO42" s="17">
        <v>7</v>
      </c>
      <c r="AP42" s="17">
        <v>6</v>
      </c>
      <c r="AQ42" s="17">
        <v>5</v>
      </c>
      <c r="AR42" s="17">
        <v>4</v>
      </c>
      <c r="AS42" s="17">
        <v>3</v>
      </c>
      <c r="AT42" s="17">
        <v>2</v>
      </c>
      <c r="AU42"/>
    </row>
    <row r="43" spans="1:47" ht="13.5" thickBot="1" x14ac:dyDescent="0.25">
      <c r="B43" s="14"/>
      <c r="C43" s="17">
        <f t="shared" ref="C43:AT43" si="12">C42*C41</f>
        <v>28</v>
      </c>
      <c r="D43" s="17">
        <f t="shared" si="12"/>
        <v>15</v>
      </c>
      <c r="E43" s="17">
        <f t="shared" si="12"/>
        <v>12</v>
      </c>
      <c r="F43" s="17">
        <f t="shared" si="12"/>
        <v>81</v>
      </c>
      <c r="G43" s="17"/>
      <c r="H43" s="17">
        <f t="shared" si="12"/>
        <v>0</v>
      </c>
      <c r="I43" s="17">
        <f t="shared" si="12"/>
        <v>0</v>
      </c>
      <c r="J43" s="17">
        <f t="shared" si="12"/>
        <v>0</v>
      </c>
      <c r="K43" s="17">
        <f t="shared" si="12"/>
        <v>0</v>
      </c>
      <c r="L43" s="17">
        <f t="shared" si="12"/>
        <v>0</v>
      </c>
      <c r="M43" s="17">
        <f t="shared" si="12"/>
        <v>0</v>
      </c>
      <c r="N43" s="17">
        <f t="shared" si="12"/>
        <v>0</v>
      </c>
      <c r="O43" s="17">
        <f t="shared" si="12"/>
        <v>0</v>
      </c>
      <c r="P43" s="17">
        <f t="shared" si="12"/>
        <v>0</v>
      </c>
      <c r="Q43" s="17">
        <f t="shared" si="12"/>
        <v>0</v>
      </c>
      <c r="R43" s="17">
        <f t="shared" si="12"/>
        <v>0</v>
      </c>
      <c r="S43" s="17">
        <f t="shared" si="12"/>
        <v>0</v>
      </c>
      <c r="T43" s="17">
        <f t="shared" si="12"/>
        <v>0</v>
      </c>
      <c r="U43" s="17">
        <f t="shared" si="12"/>
        <v>0</v>
      </c>
      <c r="V43" s="17">
        <f t="shared" si="12"/>
        <v>6</v>
      </c>
      <c r="W43" s="17">
        <f t="shared" si="12"/>
        <v>18</v>
      </c>
      <c r="X43" s="17">
        <f t="shared" si="12"/>
        <v>0</v>
      </c>
      <c r="Y43" s="17">
        <f t="shared" si="12"/>
        <v>7</v>
      </c>
      <c r="Z43" s="17">
        <f t="shared" si="12"/>
        <v>6</v>
      </c>
      <c r="AA43" s="17">
        <f t="shared" si="12"/>
        <v>0</v>
      </c>
      <c r="AB43" s="17">
        <f t="shared" si="12"/>
        <v>12</v>
      </c>
      <c r="AC43" s="17">
        <f t="shared" si="12"/>
        <v>0</v>
      </c>
      <c r="AD43" s="17">
        <f t="shared" si="12"/>
        <v>0</v>
      </c>
      <c r="AE43" s="17">
        <f t="shared" si="12"/>
        <v>0</v>
      </c>
      <c r="AF43" s="17">
        <f t="shared" si="12"/>
        <v>0</v>
      </c>
      <c r="AG43" s="17">
        <f t="shared" si="12"/>
        <v>0</v>
      </c>
      <c r="AH43" s="17">
        <f t="shared" si="12"/>
        <v>0</v>
      </c>
      <c r="AI43" s="17">
        <f t="shared" si="12"/>
        <v>0</v>
      </c>
      <c r="AJ43" s="17">
        <f t="shared" si="12"/>
        <v>0</v>
      </c>
      <c r="AK43" s="17">
        <f t="shared" si="12"/>
        <v>0</v>
      </c>
      <c r="AL43" s="17">
        <f t="shared" si="12"/>
        <v>0</v>
      </c>
      <c r="AM43" s="17">
        <f t="shared" si="12"/>
        <v>0</v>
      </c>
      <c r="AN43" s="17">
        <f t="shared" si="12"/>
        <v>0</v>
      </c>
      <c r="AO43" s="17">
        <f t="shared" si="12"/>
        <v>0</v>
      </c>
      <c r="AP43" s="17">
        <f t="shared" si="12"/>
        <v>0</v>
      </c>
      <c r="AQ43" s="17">
        <f t="shared" si="12"/>
        <v>0</v>
      </c>
      <c r="AR43" s="17">
        <f t="shared" si="12"/>
        <v>0</v>
      </c>
      <c r="AS43" s="17">
        <f t="shared" si="12"/>
        <v>0</v>
      </c>
      <c r="AT43" s="17">
        <f t="shared" si="12"/>
        <v>0</v>
      </c>
      <c r="AU43"/>
    </row>
    <row r="44" spans="1:47" ht="13.5" thickBot="1" x14ac:dyDescent="0.25">
      <c r="B44" s="14"/>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375" t="s">
        <v>823</v>
      </c>
      <c r="AO44" s="376"/>
      <c r="AP44" s="376"/>
      <c r="AQ44" s="376"/>
      <c r="AR44" s="376"/>
      <c r="AS44" s="376"/>
      <c r="AT44" s="33">
        <f>IF(OR((11-(C66-(C67*11)))=0,(11-(C66-(C67*11)))=1,(11-(C66-(C67*11)))=10,(11-(C66-(C67*11)))=11),1,(11-(C66-(C67*11))))</f>
        <v>2</v>
      </c>
    </row>
    <row r="45" spans="1:47" hidden="1" x14ac:dyDescent="0.2">
      <c r="A45" s="14" t="s">
        <v>790</v>
      </c>
      <c r="B45" s="16" t="str">
        <f>TEXT(B5,"0000")</f>
        <v>2011</v>
      </c>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row>
    <row r="46" spans="1:47" hidden="1" x14ac:dyDescent="0.2">
      <c r="A46" s="14" t="s">
        <v>787</v>
      </c>
      <c r="B46" s="16" t="str">
        <f>TEXT(B6,"0000000000")</f>
        <v>0000000000</v>
      </c>
    </row>
    <row r="47" spans="1:47" hidden="1" x14ac:dyDescent="0.2">
      <c r="A47" s="14" t="s">
        <v>799</v>
      </c>
      <c r="B47" s="16" t="str">
        <f>IF(B7="1/02-Simples Sem Registro","02",IF(B7="1/01-Simples Com Registro","01","03"))</f>
        <v>03</v>
      </c>
    </row>
    <row r="48" spans="1:47" hidden="1" x14ac:dyDescent="0.2">
      <c r="A48" s="14" t="s">
        <v>815</v>
      </c>
      <c r="B48" s="16" t="str">
        <f>TEXT(B8,"0000000")</f>
        <v>0000000</v>
      </c>
    </row>
    <row r="49" spans="1:56" hidden="1" x14ac:dyDescent="0.2">
      <c r="A49" s="14" t="s">
        <v>798</v>
      </c>
      <c r="B49" s="16" t="str">
        <f>TEXT(B9,"000")</f>
        <v>000</v>
      </c>
    </row>
    <row r="50" spans="1:56" ht="12.75" hidden="1" customHeight="1" x14ac:dyDescent="0.2">
      <c r="A50" s="14" t="s">
        <v>816</v>
      </c>
      <c r="B50" s="22">
        <v>36710</v>
      </c>
    </row>
    <row r="51" spans="1:56" ht="12.75" hidden="1" customHeight="1" x14ac:dyDescent="0.2">
      <c r="B51" s="22">
        <v>45710</v>
      </c>
    </row>
    <row r="52" spans="1:56" hidden="1" x14ac:dyDescent="0.2">
      <c r="A52" s="14" t="s">
        <v>791</v>
      </c>
      <c r="B52" s="21" t="str">
        <f>IF(B10&lt;&gt;"",IF(B10&gt;=B51,(B10-B51)+1000,(B10-B50)+1000),"0000")</f>
        <v>0000</v>
      </c>
    </row>
    <row r="53" spans="1:56" hidden="1" x14ac:dyDescent="0.2">
      <c r="A53" s="14" t="s">
        <v>795</v>
      </c>
      <c r="B53" s="16" t="str">
        <f>FIXED(B11,2)</f>
        <v>0,00</v>
      </c>
    </row>
    <row r="54" spans="1:56" hidden="1" x14ac:dyDescent="0.2">
      <c r="A54" s="14" t="s">
        <v>817</v>
      </c>
      <c r="B54" s="16" t="str">
        <f>TEXT(TRUNC(B53,0),"00000000")</f>
        <v>00000000</v>
      </c>
    </row>
    <row r="55" spans="1:56" hidden="1" x14ac:dyDescent="0.2">
      <c r="A55" s="14" t="s">
        <v>818</v>
      </c>
      <c r="B55" s="16" t="str">
        <f>RIGHT(B53,2)</f>
        <v>00</v>
      </c>
    </row>
    <row r="56" spans="1:56" hidden="1" x14ac:dyDescent="0.2"/>
    <row r="57" spans="1:56" hidden="1" x14ac:dyDescent="0.2">
      <c r="B57" s="16" t="s">
        <v>819</v>
      </c>
      <c r="C57" s="21" t="str">
        <f t="shared" ref="C57:G58" si="13">TEXT(C15,"0")</f>
        <v/>
      </c>
      <c r="D57" s="21" t="str">
        <f t="shared" si="13"/>
        <v/>
      </c>
      <c r="E57" s="21" t="str">
        <f t="shared" si="13"/>
        <v/>
      </c>
      <c r="F57" s="21" t="str">
        <f t="shared" si="13"/>
        <v/>
      </c>
      <c r="G57" s="21" t="str">
        <f t="shared" si="13"/>
        <v/>
      </c>
      <c r="H57" s="21"/>
      <c r="I57" s="21" t="str">
        <f t="shared" ref="I57:M58" si="14">TEXT(I15,"0")</f>
        <v/>
      </c>
      <c r="J57" s="21" t="str">
        <f t="shared" si="14"/>
        <v/>
      </c>
      <c r="K57" s="21" t="str">
        <f t="shared" si="14"/>
        <v/>
      </c>
      <c r="L57" s="21" t="str">
        <f t="shared" si="14"/>
        <v/>
      </c>
      <c r="M57" s="21" t="str">
        <f t="shared" si="14"/>
        <v/>
      </c>
      <c r="N57" s="21"/>
      <c r="O57" s="21" t="str">
        <f t="shared" ref="O57:S58" si="15">TEXT(O15,"0")</f>
        <v/>
      </c>
      <c r="P57" s="21" t="str">
        <f t="shared" si="15"/>
        <v/>
      </c>
      <c r="Q57" s="21" t="str">
        <f t="shared" si="15"/>
        <v/>
      </c>
      <c r="R57" s="21" t="str">
        <f t="shared" si="15"/>
        <v/>
      </c>
      <c r="S57" s="21" t="str">
        <f t="shared" si="15"/>
        <v/>
      </c>
      <c r="T57" s="21"/>
      <c r="U57" s="21" t="str">
        <f t="shared" ref="U57:Z58" si="16">TEXT(U15,"0")</f>
        <v/>
      </c>
      <c r="V57" s="21" t="str">
        <f t="shared" si="16"/>
        <v/>
      </c>
      <c r="W57" s="21" t="str">
        <f t="shared" si="16"/>
        <v/>
      </c>
      <c r="X57" s="21" t="str">
        <f t="shared" si="16"/>
        <v/>
      </c>
      <c r="Y57" s="21" t="str">
        <f t="shared" si="16"/>
        <v/>
      </c>
      <c r="Z57" s="21" t="str">
        <f t="shared" si="16"/>
        <v/>
      </c>
      <c r="AA57" s="21"/>
      <c r="AB57" s="21" t="str">
        <f t="shared" ref="AB57:AF58" si="17">TEXT(AB15,"0")</f>
        <v/>
      </c>
      <c r="AC57" s="21" t="str">
        <f t="shared" si="17"/>
        <v/>
      </c>
      <c r="AD57" s="21" t="str">
        <f t="shared" si="17"/>
        <v/>
      </c>
      <c r="AE57" s="21" t="str">
        <f t="shared" si="17"/>
        <v/>
      </c>
      <c r="AF57" s="21" t="str">
        <f t="shared" si="17"/>
        <v/>
      </c>
      <c r="AG57" s="21"/>
      <c r="AH57" s="21" t="str">
        <f t="shared" ref="AH57:AM58" si="18">TEXT(AH15,"0")</f>
        <v/>
      </c>
      <c r="AI57" s="21" t="str">
        <f t="shared" si="18"/>
        <v/>
      </c>
      <c r="AJ57" s="21" t="str">
        <f t="shared" si="18"/>
        <v/>
      </c>
      <c r="AK57" s="21" t="str">
        <f t="shared" si="18"/>
        <v/>
      </c>
      <c r="AL57" s="21" t="str">
        <f t="shared" si="18"/>
        <v/>
      </c>
      <c r="AM57" s="21" t="str">
        <f t="shared" si="18"/>
        <v/>
      </c>
      <c r="AN57" s="21"/>
      <c r="AO57" s="21" t="str">
        <f>TEXT(AO15,"0")</f>
        <v/>
      </c>
      <c r="AP57" s="21"/>
      <c r="AQ57" s="21" t="str">
        <f t="shared" ref="AQ57:BD58" si="19">TEXT(AQ15,"0")</f>
        <v/>
      </c>
      <c r="AR57" s="21" t="str">
        <f t="shared" si="19"/>
        <v/>
      </c>
      <c r="AS57" s="21" t="str">
        <f t="shared" si="19"/>
        <v/>
      </c>
      <c r="AT57" s="21" t="str">
        <f t="shared" si="19"/>
        <v/>
      </c>
      <c r="AU57" s="21" t="str">
        <f t="shared" si="19"/>
        <v/>
      </c>
      <c r="AV57" s="21" t="str">
        <f t="shared" si="19"/>
        <v/>
      </c>
      <c r="AW57" s="21" t="str">
        <f t="shared" si="19"/>
        <v/>
      </c>
      <c r="AX57" s="21" t="str">
        <f t="shared" si="19"/>
        <v/>
      </c>
      <c r="AY57" s="21" t="str">
        <f t="shared" si="19"/>
        <v/>
      </c>
      <c r="AZ57" s="21" t="str">
        <f t="shared" si="19"/>
        <v/>
      </c>
      <c r="BA57" s="21" t="str">
        <f t="shared" si="19"/>
        <v/>
      </c>
      <c r="BB57" s="21" t="str">
        <f t="shared" si="19"/>
        <v/>
      </c>
      <c r="BC57" s="21" t="str">
        <f t="shared" si="19"/>
        <v/>
      </c>
      <c r="BD57" s="21" t="str">
        <f t="shared" si="19"/>
        <v/>
      </c>
    </row>
    <row r="58" spans="1:56" hidden="1" x14ac:dyDescent="0.2">
      <c r="B58" s="23" t="s">
        <v>820</v>
      </c>
      <c r="C58" s="21" t="str">
        <f t="shared" si="13"/>
        <v>7</v>
      </c>
      <c r="D58" s="21" t="str">
        <f t="shared" si="13"/>
        <v>5</v>
      </c>
      <c r="E58" s="21" t="str">
        <f t="shared" si="13"/>
        <v>6</v>
      </c>
      <c r="F58" s="21" t="str">
        <f t="shared" si="13"/>
        <v>9</v>
      </c>
      <c r="G58" s="21" t="str">
        <f t="shared" si="13"/>
        <v>3</v>
      </c>
      <c r="H58" s="21"/>
      <c r="I58" s="21" t="str">
        <f t="shared" si="14"/>
        <v>2</v>
      </c>
      <c r="J58" s="21" t="str">
        <f t="shared" si="14"/>
        <v>0</v>
      </c>
      <c r="K58" s="21" t="str">
        <f t="shared" si="14"/>
        <v>1</v>
      </c>
      <c r="L58" s="21" t="str">
        <f t="shared" si="14"/>
        <v>1</v>
      </c>
      <c r="M58" s="21" t="str">
        <f t="shared" si="14"/>
        <v>7</v>
      </c>
      <c r="N58" s="21"/>
      <c r="O58" s="21" t="str">
        <f t="shared" si="15"/>
        <v>0</v>
      </c>
      <c r="P58" s="21" t="str">
        <f t="shared" si="15"/>
        <v>3</v>
      </c>
      <c r="Q58" s="21" t="str">
        <f t="shared" si="15"/>
        <v>0</v>
      </c>
      <c r="R58" s="21" t="str">
        <f t="shared" si="15"/>
        <v>0</v>
      </c>
      <c r="S58" s="21" t="str">
        <f t="shared" si="15"/>
        <v>0</v>
      </c>
      <c r="T58" s="21"/>
      <c r="U58" s="21" t="str">
        <f t="shared" si="16"/>
        <v>0</v>
      </c>
      <c r="V58" s="21" t="str">
        <f t="shared" si="16"/>
        <v>0</v>
      </c>
      <c r="W58" s="21" t="str">
        <f t="shared" si="16"/>
        <v>0</v>
      </c>
      <c r="X58" s="21" t="str">
        <f t="shared" si="16"/>
        <v>0</v>
      </c>
      <c r="Y58" s="21" t="str">
        <f t="shared" si="16"/>
        <v>0</v>
      </c>
      <c r="Z58" s="21" t="str">
        <f t="shared" si="16"/>
        <v>4</v>
      </c>
      <c r="AA58" s="21"/>
      <c r="AB58" s="21" t="str">
        <f t="shared" si="17"/>
        <v>0</v>
      </c>
      <c r="AC58" s="21" t="str">
        <f t="shared" si="17"/>
        <v>0</v>
      </c>
      <c r="AD58" s="21" t="str">
        <f t="shared" si="17"/>
        <v>0</v>
      </c>
      <c r="AE58" s="21" t="str">
        <f t="shared" si="17"/>
        <v>0</v>
      </c>
      <c r="AF58" s="21" t="str">
        <f t="shared" si="17"/>
        <v>0</v>
      </c>
      <c r="AG58" s="21"/>
      <c r="AH58" s="21" t="str">
        <f t="shared" si="18"/>
        <v>0</v>
      </c>
      <c r="AI58" s="21" t="str">
        <f t="shared" si="18"/>
        <v>0</v>
      </c>
      <c r="AJ58" s="21" t="str">
        <f t="shared" si="18"/>
        <v>0</v>
      </c>
      <c r="AK58" s="21" t="str">
        <f t="shared" si="18"/>
        <v>0</v>
      </c>
      <c r="AL58" s="21" t="str">
        <f t="shared" si="18"/>
        <v>0</v>
      </c>
      <c r="AM58" s="21" t="str">
        <f t="shared" si="18"/>
        <v>0</v>
      </c>
      <c r="AN58" s="21"/>
      <c r="AO58" s="21" t="str">
        <f>TEXT(AO16,"0")</f>
        <v>2</v>
      </c>
      <c r="AP58" s="21"/>
      <c r="AQ58" s="21" t="str">
        <f t="shared" si="19"/>
        <v>0</v>
      </c>
      <c r="AR58" s="21" t="str">
        <f t="shared" si="19"/>
        <v>0</v>
      </c>
      <c r="AS58" s="21" t="str">
        <f t="shared" si="19"/>
        <v>0</v>
      </c>
      <c r="AT58" s="21" t="str">
        <f t="shared" si="19"/>
        <v>0</v>
      </c>
      <c r="AU58" s="21" t="str">
        <f t="shared" si="19"/>
        <v>0</v>
      </c>
      <c r="AV58" s="21" t="str">
        <f t="shared" si="19"/>
        <v>0</v>
      </c>
      <c r="AW58" s="21" t="str">
        <f t="shared" si="19"/>
        <v>0</v>
      </c>
      <c r="AX58" s="21" t="str">
        <f t="shared" si="19"/>
        <v>0</v>
      </c>
      <c r="AY58" s="21" t="str">
        <f t="shared" si="19"/>
        <v>0</v>
      </c>
      <c r="AZ58" s="21" t="str">
        <f t="shared" si="19"/>
        <v>0</v>
      </c>
      <c r="BA58" s="21" t="str">
        <f t="shared" si="19"/>
        <v>0</v>
      </c>
      <c r="BB58" s="21" t="str">
        <f t="shared" si="19"/>
        <v>0</v>
      </c>
      <c r="BC58" s="21" t="str">
        <f t="shared" si="19"/>
        <v>0</v>
      </c>
      <c r="BD58" s="21" t="str">
        <f t="shared" si="19"/>
        <v>0</v>
      </c>
    </row>
    <row r="59" spans="1:56" hidden="1" x14ac:dyDescent="0.2">
      <c r="C59" s="14"/>
    </row>
    <row r="60" spans="1:56" hidden="1" x14ac:dyDescent="0.2">
      <c r="B60" s="16" t="s">
        <v>821</v>
      </c>
      <c r="C60" s="18" t="str">
        <f t="shared" ref="C60:K60" si="20">LEFT(C33,1)</f>
        <v>1</v>
      </c>
      <c r="D60" s="18" t="str">
        <f t="shared" si="20"/>
        <v>0</v>
      </c>
      <c r="E60" s="18" t="str">
        <f t="shared" si="20"/>
        <v>1</v>
      </c>
      <c r="F60" s="18" t="str">
        <f t="shared" si="20"/>
        <v>0</v>
      </c>
      <c r="G60" s="18" t="str">
        <f t="shared" si="20"/>
        <v>0</v>
      </c>
      <c r="H60" s="18" t="str">
        <f t="shared" si="20"/>
        <v>0</v>
      </c>
      <c r="I60" s="18" t="str">
        <f t="shared" si="20"/>
        <v>0</v>
      </c>
      <c r="J60" s="18" t="str">
        <f t="shared" si="20"/>
        <v>0</v>
      </c>
      <c r="K60" s="18" t="str">
        <f t="shared" si="20"/>
        <v>0</v>
      </c>
      <c r="L60" s="18"/>
      <c r="M60" s="18" t="str">
        <f t="shared" ref="M60:V60" si="21">LEFT(M33,1)</f>
        <v>0</v>
      </c>
      <c r="N60" s="18" t="str">
        <f t="shared" si="21"/>
        <v>0</v>
      </c>
      <c r="O60" s="18" t="str">
        <f t="shared" si="21"/>
        <v>0</v>
      </c>
      <c r="P60" s="18" t="str">
        <f t="shared" si="21"/>
        <v>0</v>
      </c>
      <c r="Q60" s="18" t="str">
        <f t="shared" si="21"/>
        <v>0</v>
      </c>
      <c r="R60" s="18" t="str">
        <f t="shared" si="21"/>
        <v>0</v>
      </c>
      <c r="S60" s="18" t="str">
        <f t="shared" si="21"/>
        <v>0</v>
      </c>
      <c r="T60" s="18" t="str">
        <f t="shared" si="21"/>
        <v>0</v>
      </c>
      <c r="U60" s="18" t="str">
        <f t="shared" si="21"/>
        <v>0</v>
      </c>
      <c r="V60" s="18" t="str">
        <f t="shared" si="21"/>
        <v>0</v>
      </c>
      <c r="W60" s="17"/>
      <c r="X60" s="18" t="str">
        <f t="shared" ref="X60:AG60" si="22">LEFT(X33,1)</f>
        <v>0</v>
      </c>
      <c r="Y60" s="18" t="str">
        <f t="shared" si="22"/>
        <v>0</v>
      </c>
      <c r="Z60" s="18" t="str">
        <f t="shared" si="22"/>
        <v>0</v>
      </c>
      <c r="AA60" s="18" t="str">
        <f t="shared" si="22"/>
        <v>0</v>
      </c>
      <c r="AB60" s="18" t="str">
        <f t="shared" si="22"/>
        <v>0</v>
      </c>
      <c r="AC60" s="18" t="str">
        <f t="shared" si="22"/>
        <v>0</v>
      </c>
      <c r="AD60" s="18" t="str">
        <f t="shared" si="22"/>
        <v>0</v>
      </c>
      <c r="AE60" s="18" t="str">
        <f t="shared" si="22"/>
        <v>0</v>
      </c>
      <c r="AF60" s="18" t="str">
        <f t="shared" si="22"/>
        <v>0</v>
      </c>
      <c r="AG60" s="18" t="str">
        <f t="shared" si="22"/>
        <v>0</v>
      </c>
      <c r="AH60" s="17"/>
    </row>
    <row r="61" spans="1:56" hidden="1" x14ac:dyDescent="0.2">
      <c r="C61" s="18" t="str">
        <f t="shared" ref="C61:K61" si="23">RIGHT(C33,1)</f>
        <v>4</v>
      </c>
      <c r="D61" s="18" t="str">
        <f t="shared" si="23"/>
        <v>5</v>
      </c>
      <c r="E61" s="18" t="str">
        <f t="shared" si="23"/>
        <v>2</v>
      </c>
      <c r="F61" s="18" t="str">
        <f t="shared" si="23"/>
        <v>9</v>
      </c>
      <c r="G61" s="18" t="str">
        <f t="shared" si="23"/>
        <v>6</v>
      </c>
      <c r="H61" s="18" t="str">
        <f t="shared" si="23"/>
        <v>2</v>
      </c>
      <c r="I61" s="18" t="str">
        <f t="shared" si="23"/>
        <v>0</v>
      </c>
      <c r="J61" s="18" t="str">
        <f t="shared" si="23"/>
        <v>1</v>
      </c>
      <c r="K61" s="18" t="str">
        <f t="shared" si="23"/>
        <v>2</v>
      </c>
      <c r="L61" s="18"/>
      <c r="M61" s="18" t="str">
        <f t="shared" ref="M61:V61" si="24">RIGHT(M33,1)</f>
        <v>0</v>
      </c>
      <c r="N61" s="18" t="str">
        <f t="shared" si="24"/>
        <v>6</v>
      </c>
      <c r="O61" s="18" t="str">
        <f t="shared" si="24"/>
        <v>0</v>
      </c>
      <c r="P61" s="18" t="str">
        <f t="shared" si="24"/>
        <v>0</v>
      </c>
      <c r="Q61" s="18" t="str">
        <f t="shared" si="24"/>
        <v>0</v>
      </c>
      <c r="R61" s="18" t="str">
        <f t="shared" si="24"/>
        <v>0</v>
      </c>
      <c r="S61" s="18" t="str">
        <f t="shared" si="24"/>
        <v>0</v>
      </c>
      <c r="T61" s="18" t="str">
        <f t="shared" si="24"/>
        <v>0</v>
      </c>
      <c r="U61" s="18" t="str">
        <f t="shared" si="24"/>
        <v>0</v>
      </c>
      <c r="V61" s="18" t="str">
        <f t="shared" si="24"/>
        <v>0</v>
      </c>
      <c r="W61" s="17"/>
      <c r="X61" s="18" t="str">
        <f t="shared" ref="X61:AG61" si="25">RIGHT(X33,1)</f>
        <v>0</v>
      </c>
      <c r="Y61" s="18" t="str">
        <f t="shared" si="25"/>
        <v>0</v>
      </c>
      <c r="Z61" s="18" t="str">
        <f t="shared" si="25"/>
        <v>0</v>
      </c>
      <c r="AA61" s="18" t="str">
        <f t="shared" si="25"/>
        <v>0</v>
      </c>
      <c r="AB61" s="18" t="str">
        <f t="shared" si="25"/>
        <v>0</v>
      </c>
      <c r="AC61" s="18" t="str">
        <f t="shared" si="25"/>
        <v>0</v>
      </c>
      <c r="AD61" s="18" t="str">
        <f t="shared" si="25"/>
        <v>0</v>
      </c>
      <c r="AE61" s="18" t="str">
        <f t="shared" si="25"/>
        <v>0</v>
      </c>
      <c r="AF61" s="18" t="str">
        <f t="shared" si="25"/>
        <v>0</v>
      </c>
      <c r="AG61" s="18" t="str">
        <f t="shared" si="25"/>
        <v>0</v>
      </c>
      <c r="AH61" s="17"/>
    </row>
    <row r="62" spans="1:56" hidden="1" x14ac:dyDescent="0.2">
      <c r="B62" s="14"/>
      <c r="C62" s="19">
        <f t="shared" ref="C62:K62" si="26">C60+C61</f>
        <v>5</v>
      </c>
      <c r="D62" s="19">
        <f t="shared" si="26"/>
        <v>5</v>
      </c>
      <c r="E62" s="19">
        <f t="shared" si="26"/>
        <v>3</v>
      </c>
      <c r="F62" s="19">
        <f t="shared" si="26"/>
        <v>9</v>
      </c>
      <c r="G62" s="19">
        <f t="shared" si="26"/>
        <v>6</v>
      </c>
      <c r="H62" s="19">
        <f t="shared" si="26"/>
        <v>2</v>
      </c>
      <c r="I62" s="19">
        <f t="shared" si="26"/>
        <v>0</v>
      </c>
      <c r="J62" s="19">
        <f t="shared" si="26"/>
        <v>1</v>
      </c>
      <c r="K62" s="19">
        <f t="shared" si="26"/>
        <v>2</v>
      </c>
      <c r="L62" s="19">
        <f>SUM(C62:K62)</f>
        <v>33</v>
      </c>
      <c r="M62" s="19">
        <f t="shared" ref="M62:V62" si="27">M60+M61</f>
        <v>0</v>
      </c>
      <c r="N62" s="19">
        <f t="shared" si="27"/>
        <v>6</v>
      </c>
      <c r="O62" s="19">
        <f t="shared" si="27"/>
        <v>0</v>
      </c>
      <c r="P62" s="19">
        <f t="shared" si="27"/>
        <v>0</v>
      </c>
      <c r="Q62" s="19">
        <f t="shared" si="27"/>
        <v>0</v>
      </c>
      <c r="R62" s="19">
        <f t="shared" si="27"/>
        <v>0</v>
      </c>
      <c r="S62" s="19">
        <f t="shared" si="27"/>
        <v>0</v>
      </c>
      <c r="T62" s="19">
        <f t="shared" si="27"/>
        <v>0</v>
      </c>
      <c r="U62" s="19">
        <f t="shared" si="27"/>
        <v>0</v>
      </c>
      <c r="V62" s="19">
        <f t="shared" si="27"/>
        <v>0</v>
      </c>
      <c r="W62" s="19">
        <f>SUM(M62:V62)</f>
        <v>6</v>
      </c>
      <c r="X62" s="19">
        <f t="shared" ref="X62:AG62" si="28">X60+X61</f>
        <v>0</v>
      </c>
      <c r="Y62" s="19">
        <f t="shared" si="28"/>
        <v>0</v>
      </c>
      <c r="Z62" s="19">
        <f t="shared" si="28"/>
        <v>0</v>
      </c>
      <c r="AA62" s="19">
        <f t="shared" si="28"/>
        <v>0</v>
      </c>
      <c r="AB62" s="19">
        <f t="shared" si="28"/>
        <v>0</v>
      </c>
      <c r="AC62" s="19">
        <f t="shared" si="28"/>
        <v>0</v>
      </c>
      <c r="AD62" s="19">
        <f t="shared" si="28"/>
        <v>0</v>
      </c>
      <c r="AE62" s="19">
        <f t="shared" si="28"/>
        <v>0</v>
      </c>
      <c r="AF62" s="19">
        <f t="shared" si="28"/>
        <v>0</v>
      </c>
      <c r="AG62" s="19">
        <f t="shared" si="28"/>
        <v>0</v>
      </c>
      <c r="AH62" s="19">
        <f>SUM(X62:AG62)</f>
        <v>0</v>
      </c>
    </row>
    <row r="63" spans="1:56" hidden="1" x14ac:dyDescent="0.2">
      <c r="C63" s="20"/>
      <c r="D63" s="20"/>
      <c r="E63" s="20"/>
      <c r="F63" s="20"/>
      <c r="G63" s="20"/>
      <c r="H63" s="20"/>
      <c r="I63" s="20"/>
      <c r="J63" s="20"/>
      <c r="K63" s="20"/>
      <c r="L63" s="17">
        <f>(TRUNC(L62/10,0)+1)*10</f>
        <v>40</v>
      </c>
      <c r="M63" s="20"/>
      <c r="N63" s="20"/>
      <c r="O63" s="20"/>
      <c r="P63" s="20"/>
      <c r="Q63" s="20"/>
      <c r="R63" s="20"/>
      <c r="S63" s="20"/>
      <c r="T63" s="20"/>
      <c r="U63" s="20"/>
      <c r="V63" s="20"/>
      <c r="W63" s="17">
        <f>(TRUNC(W62/10,0)+1)*10</f>
        <v>10</v>
      </c>
      <c r="X63" s="17"/>
      <c r="Y63" s="17"/>
      <c r="Z63" s="17"/>
      <c r="AA63" s="17"/>
      <c r="AB63" s="17"/>
      <c r="AC63" s="17"/>
      <c r="AD63" s="17"/>
      <c r="AE63" s="17"/>
      <c r="AF63" s="17"/>
      <c r="AG63" s="17"/>
      <c r="AH63" s="17">
        <f>(TRUNC(AH62/10,0)+1)*10</f>
        <v>10</v>
      </c>
    </row>
    <row r="64" spans="1:56" hidden="1" x14ac:dyDescent="0.2">
      <c r="A64" s="12"/>
      <c r="C64" s="17"/>
      <c r="D64" s="17"/>
      <c r="E64" s="17"/>
      <c r="F64" s="17"/>
      <c r="G64" s="17"/>
      <c r="H64" s="17"/>
      <c r="I64" s="17"/>
      <c r="J64" s="17"/>
      <c r="K64" s="17"/>
      <c r="L64" s="21">
        <f>L63-L62</f>
        <v>7</v>
      </c>
      <c r="M64" s="16"/>
      <c r="N64" s="16"/>
      <c r="O64" s="16"/>
      <c r="P64" s="16"/>
      <c r="Q64" s="16"/>
      <c r="R64" s="16"/>
      <c r="S64" s="16"/>
      <c r="T64" s="16"/>
      <c r="U64" s="16"/>
      <c r="V64" s="16"/>
      <c r="W64" s="21">
        <f>W63-W62</f>
        <v>4</v>
      </c>
      <c r="X64" s="16"/>
      <c r="Y64" s="16"/>
      <c r="Z64" s="16"/>
      <c r="AA64" s="16"/>
      <c r="AB64" s="16"/>
      <c r="AC64" s="16"/>
      <c r="AD64" s="16"/>
      <c r="AE64" s="16"/>
      <c r="AF64" s="16"/>
      <c r="AG64" s="16"/>
      <c r="AH64" s="21">
        <f>AH63-AH62</f>
        <v>10</v>
      </c>
    </row>
    <row r="65" spans="2:3" hidden="1" x14ac:dyDescent="0.2">
      <c r="C65" s="14"/>
    </row>
    <row r="66" spans="2:3" hidden="1" x14ac:dyDescent="0.2">
      <c r="B66" s="16" t="s">
        <v>822</v>
      </c>
      <c r="C66" s="17">
        <f>SUM(C43:AT43)</f>
        <v>185</v>
      </c>
    </row>
    <row r="67" spans="2:3" hidden="1" x14ac:dyDescent="0.2">
      <c r="C67" s="17">
        <f>TRUNC(C66/11,0)</f>
        <v>16</v>
      </c>
    </row>
    <row r="68" spans="2:3" x14ac:dyDescent="0.2">
      <c r="C68" s="14"/>
    </row>
  </sheetData>
  <sheetProtection password="A164" sheet="1" objects="1" scenarios="1" selectLockedCells="1"/>
  <protectedRanges>
    <protectedRange sqref="B12:G12 B8:B11" name="Intervalo1"/>
  </protectedRanges>
  <mergeCells count="46">
    <mergeCell ref="A1:B2"/>
    <mergeCell ref="C1:BD2"/>
    <mergeCell ref="AA40:AB40"/>
    <mergeCell ref="AC40:AI40"/>
    <mergeCell ref="AJ40:AQ40"/>
    <mergeCell ref="AR40:AT40"/>
    <mergeCell ref="G34:K34"/>
    <mergeCell ref="R34:V34"/>
    <mergeCell ref="AC34:AG34"/>
    <mergeCell ref="C36:F36"/>
    <mergeCell ref="G36:J36"/>
    <mergeCell ref="C37:F37"/>
    <mergeCell ref="G37:J37"/>
    <mergeCell ref="C30:E30"/>
    <mergeCell ref="H30:K30"/>
    <mergeCell ref="AN44:AS44"/>
    <mergeCell ref="G38:J38"/>
    <mergeCell ref="K38:L38"/>
    <mergeCell ref="C40:E40"/>
    <mergeCell ref="H40:K40"/>
    <mergeCell ref="L40:U40"/>
    <mergeCell ref="W40:Z40"/>
    <mergeCell ref="A16:B16"/>
    <mergeCell ref="O30:U30"/>
    <mergeCell ref="V30:AD30"/>
    <mergeCell ref="AE30:AG30"/>
    <mergeCell ref="A17:A21"/>
    <mergeCell ref="B17:B21"/>
    <mergeCell ref="C24:F24"/>
    <mergeCell ref="G24:P24"/>
    <mergeCell ref="Q24:W24"/>
    <mergeCell ref="R28:W28"/>
    <mergeCell ref="M30:N30"/>
    <mergeCell ref="AB14:AI14"/>
    <mergeCell ref="AJ14:AL14"/>
    <mergeCell ref="AQ14:AT14"/>
    <mergeCell ref="AU14:BD14"/>
    <mergeCell ref="A15:B15"/>
    <mergeCell ref="A4:B4"/>
    <mergeCell ref="T4:U5"/>
    <mergeCell ref="B12:G12"/>
    <mergeCell ref="A13:B13"/>
    <mergeCell ref="C14:E14"/>
    <mergeCell ref="I14:L14"/>
    <mergeCell ref="O14:P14"/>
    <mergeCell ref="Q14:X14"/>
  </mergeCells>
  <dataValidations count="2">
    <dataValidation type="decimal" allowBlank="1" showInputMessage="1" showErrorMessage="1" error="Deve ser informado um numero entre 1 e 9.999.999" sqref="B8">
      <formula1>1</formula1>
      <formula2>9999999</formula2>
    </dataValidation>
    <dataValidation type="textLength" operator="equal" allowBlank="1" showInputMessage="1" showErrorMessage="1" errorTitle="Erro na quantidade de caracteres" error="A linha digitável deve possuir 47 caracteres. Verifique a digitação." sqref="B12:G12">
      <formula1>47</formula1>
    </dataValidation>
  </dataValidations>
  <pageMargins left="0.31496062992125984" right="0.31496062992125984" top="0.39370078740157483" bottom="0.39370078740157483" header="0" footer="0"/>
  <pageSetup paperSize="9" scale="63" orientation="landscape" r:id="rId1"/>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1">
    <tabColor rgb="FF003641"/>
  </sheetPr>
  <dimension ref="A1:R213"/>
  <sheetViews>
    <sheetView showGridLines="0" showRowColHeaders="0" topLeftCell="A91" zoomScale="90" zoomScaleNormal="90" workbookViewId="0"/>
  </sheetViews>
  <sheetFormatPr defaultColWidth="0" defaultRowHeight="12.75" zeroHeight="1" x14ac:dyDescent="0.2"/>
  <cols>
    <col min="1" max="1" width="0.5703125" customWidth="1"/>
    <col min="2" max="2" width="9.140625" customWidth="1"/>
    <col min="3" max="4" width="9.7109375" customWidth="1"/>
    <col min="5" max="5" width="17.28515625" customWidth="1"/>
    <col min="6" max="6" width="15.7109375" customWidth="1"/>
    <col min="7" max="7" width="9.140625" customWidth="1"/>
    <col min="8" max="8" width="20.7109375" customWidth="1"/>
    <col min="9" max="13" width="9.140625" customWidth="1"/>
    <col min="14" max="14" width="14.85546875" customWidth="1"/>
    <col min="15" max="15" width="2.42578125" customWidth="1"/>
    <col min="16" max="17" width="10" customWidth="1"/>
    <col min="18" max="18" width="0" hidden="1" customWidth="1"/>
    <col min="19" max="16384" width="9.140625" hidden="1"/>
  </cols>
  <sheetData>
    <row r="1" spans="2:17" ht="12.75" customHeight="1" x14ac:dyDescent="0.2">
      <c r="B1" s="244"/>
      <c r="C1" s="245"/>
      <c r="D1" s="245"/>
      <c r="E1" s="246"/>
      <c r="F1" s="185" t="s">
        <v>2037</v>
      </c>
      <c r="G1" s="186"/>
      <c r="H1" s="186"/>
      <c r="I1" s="186"/>
      <c r="J1" s="186"/>
      <c r="K1" s="186"/>
      <c r="L1" s="186"/>
      <c r="M1" s="186"/>
      <c r="N1" s="187"/>
      <c r="O1" s="152"/>
    </row>
    <row r="2" spans="2:17" ht="33" customHeight="1" thickBot="1" x14ac:dyDescent="0.25">
      <c r="B2" s="247"/>
      <c r="C2" s="248"/>
      <c r="D2" s="248"/>
      <c r="E2" s="249"/>
      <c r="F2" s="188"/>
      <c r="G2" s="189"/>
      <c r="H2" s="189"/>
      <c r="I2" s="189"/>
      <c r="J2" s="189"/>
      <c r="K2" s="189"/>
      <c r="L2" s="189"/>
      <c r="M2" s="189"/>
      <c r="N2" s="190"/>
      <c r="O2" s="152"/>
    </row>
    <row r="3" spans="2:17" x14ac:dyDescent="0.2"/>
    <row r="4" spans="2:17" x14ac:dyDescent="0.2">
      <c r="Q4" s="401"/>
    </row>
    <row r="5" spans="2:17" x14ac:dyDescent="0.2">
      <c r="Q5" s="401"/>
    </row>
    <row r="6" spans="2:17" x14ac:dyDescent="0.2"/>
    <row r="7" spans="2:17" x14ac:dyDescent="0.2"/>
    <row r="8" spans="2:17" x14ac:dyDescent="0.2"/>
    <row r="9" spans="2:17" x14ac:dyDescent="0.2"/>
    <row r="10" spans="2:17" x14ac:dyDescent="0.2"/>
    <row r="11" spans="2:17" x14ac:dyDescent="0.2"/>
    <row r="12" spans="2:17" x14ac:dyDescent="0.2"/>
    <row r="13" spans="2:17" x14ac:dyDescent="0.2"/>
    <row r="14" spans="2:17" x14ac:dyDescent="0.2"/>
    <row r="15" spans="2:17" x14ac:dyDescent="0.2"/>
    <row r="16" spans="2:17" x14ac:dyDescent="0.2"/>
    <row r="17" x14ac:dyDescent="0.2"/>
    <row r="18" x14ac:dyDescent="0.2"/>
    <row r="19" x14ac:dyDescent="0.2"/>
    <row r="20" x14ac:dyDescent="0.2"/>
    <row r="21" x14ac:dyDescent="0.2"/>
    <row r="22" x14ac:dyDescent="0.2"/>
    <row r="23" x14ac:dyDescent="0.2"/>
    <row r="24" x14ac:dyDescent="0.2"/>
    <row r="25" x14ac:dyDescent="0.2"/>
    <row r="26" x14ac:dyDescent="0.2"/>
    <row r="27" x14ac:dyDescent="0.2"/>
    <row r="28" x14ac:dyDescent="0.2"/>
    <row r="29" x14ac:dyDescent="0.2"/>
    <row r="30" x14ac:dyDescent="0.2"/>
    <row r="31" x14ac:dyDescent="0.2"/>
    <row r="32" x14ac:dyDescent="0.2"/>
    <row r="33" x14ac:dyDescent="0.2"/>
    <row r="34" x14ac:dyDescent="0.2"/>
    <row r="35" x14ac:dyDescent="0.2"/>
    <row r="36" x14ac:dyDescent="0.2"/>
    <row r="37" x14ac:dyDescent="0.2"/>
    <row r="38" x14ac:dyDescent="0.2"/>
    <row r="39" x14ac:dyDescent="0.2"/>
    <row r="40" x14ac:dyDescent="0.2"/>
    <row r="41" x14ac:dyDescent="0.2"/>
    <row r="42" x14ac:dyDescent="0.2"/>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row r="77" x14ac:dyDescent="0.2"/>
    <row r="78" x14ac:dyDescent="0.2"/>
    <row r="79" x14ac:dyDescent="0.2"/>
    <row r="80" x14ac:dyDescent="0.2"/>
    <row r="81" x14ac:dyDescent="0.2"/>
    <row r="82" x14ac:dyDescent="0.2"/>
    <row r="83" x14ac:dyDescent="0.2"/>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hidden="1" x14ac:dyDescent="0.2"/>
    <row r="198" hidden="1" x14ac:dyDescent="0.2"/>
    <row r="199" hidden="1" x14ac:dyDescent="0.2"/>
    <row r="200" hidden="1" x14ac:dyDescent="0.2"/>
    <row r="201" hidden="1" x14ac:dyDescent="0.2"/>
    <row r="202" hidden="1" x14ac:dyDescent="0.2"/>
    <row r="203" hidden="1" x14ac:dyDescent="0.2"/>
    <row r="204" hidden="1" x14ac:dyDescent="0.2"/>
    <row r="205" hidden="1" x14ac:dyDescent="0.2"/>
    <row r="206" hidden="1" x14ac:dyDescent="0.2"/>
    <row r="207" hidden="1" x14ac:dyDescent="0.2"/>
    <row r="208" hidden="1" x14ac:dyDescent="0.2"/>
    <row r="209" hidden="1" x14ac:dyDescent="0.2"/>
    <row r="210" hidden="1" x14ac:dyDescent="0.2"/>
    <row r="211" hidden="1" x14ac:dyDescent="0.2"/>
    <row r="212" hidden="1" x14ac:dyDescent="0.2"/>
    <row r="213" hidden="1" x14ac:dyDescent="0.2"/>
  </sheetData>
  <sheetProtection password="E5C6" sheet="1"/>
  <mergeCells count="3">
    <mergeCell ref="Q4:Q5"/>
    <mergeCell ref="B1:E2"/>
    <mergeCell ref="F1:N2"/>
  </mergeCells>
  <phoneticPr fontId="2" type="noConversion"/>
  <pageMargins left="0.51181102362204722" right="0.51181102362204722" top="0.78740157480314965" bottom="0.78740157480314965" header="0.31496062992125984" footer="0.31496062992125984"/>
  <pageSetup paperSize="9" scale="80" fitToHeight="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02">
    <tabColor rgb="FF003641"/>
  </sheetPr>
  <dimension ref="A1:IU76"/>
  <sheetViews>
    <sheetView showGridLines="0" showRowColHeaders="0" zoomScale="90" zoomScaleNormal="90" zoomScaleSheetLayoutView="100" workbookViewId="0"/>
  </sheetViews>
  <sheetFormatPr defaultColWidth="0" defaultRowHeight="12.75" zeroHeight="1" x14ac:dyDescent="0.2"/>
  <cols>
    <col min="1" max="1" width="34" bestFit="1" customWidth="1"/>
    <col min="2" max="10" width="14.7109375" customWidth="1"/>
    <col min="11" max="11" width="2.7109375" customWidth="1"/>
    <col min="12" max="13" width="10" customWidth="1"/>
    <col min="14" max="14" width="9.140625" customWidth="1"/>
    <col min="15" max="255" width="9.140625" hidden="1" customWidth="1"/>
    <col min="256" max="16384" width="2.7109375" hidden="1"/>
  </cols>
  <sheetData>
    <row r="1" spans="1:10" x14ac:dyDescent="0.2">
      <c r="A1" s="3"/>
      <c r="B1" s="4"/>
      <c r="C1" s="185" t="s">
        <v>1159</v>
      </c>
      <c r="D1" s="186"/>
      <c r="E1" s="186"/>
      <c r="F1" s="186"/>
      <c r="G1" s="186"/>
      <c r="H1" s="186"/>
      <c r="I1" s="186"/>
      <c r="J1" s="187"/>
    </row>
    <row r="2" spans="1:10" ht="33" customHeight="1" thickBot="1" x14ac:dyDescent="0.25">
      <c r="A2" s="63"/>
      <c r="B2" s="8"/>
      <c r="C2" s="188"/>
      <c r="D2" s="189"/>
      <c r="E2" s="189"/>
      <c r="F2" s="189"/>
      <c r="G2" s="189"/>
      <c r="H2" s="189"/>
      <c r="I2" s="189"/>
      <c r="J2" s="190"/>
    </row>
    <row r="3" spans="1:10" ht="22.5" customHeight="1" thickBot="1" x14ac:dyDescent="0.25">
      <c r="H3" s="182" t="s">
        <v>2179</v>
      </c>
      <c r="I3" s="183"/>
      <c r="J3" s="184"/>
    </row>
    <row r="4" spans="1:10" ht="15" x14ac:dyDescent="0.25">
      <c r="A4" s="101" t="s">
        <v>2019</v>
      </c>
    </row>
    <row r="5" spans="1:10" ht="57.75" customHeight="1" x14ac:dyDescent="0.2">
      <c r="A5" s="191" t="s">
        <v>1157</v>
      </c>
      <c r="B5" s="192"/>
      <c r="C5" s="192"/>
      <c r="D5" s="192"/>
      <c r="E5" s="192"/>
      <c r="F5" s="192"/>
      <c r="G5" s="192"/>
      <c r="H5" s="192"/>
      <c r="I5" s="192"/>
      <c r="J5" s="192"/>
    </row>
    <row r="6" spans="1:10" ht="15" x14ac:dyDescent="0.25">
      <c r="A6" s="101" t="s">
        <v>2020</v>
      </c>
    </row>
    <row r="7" spans="1:10" ht="43.5" customHeight="1" x14ac:dyDescent="0.2">
      <c r="A7" s="191" t="s">
        <v>2014</v>
      </c>
      <c r="B7" s="192"/>
      <c r="C7" s="192"/>
      <c r="D7" s="192"/>
      <c r="E7" s="192"/>
      <c r="F7" s="192"/>
      <c r="G7" s="192"/>
      <c r="H7" s="192"/>
      <c r="I7" s="192"/>
      <c r="J7" s="192"/>
    </row>
    <row r="8" spans="1:10" ht="15" x14ac:dyDescent="0.25">
      <c r="A8" s="101" t="s">
        <v>2021</v>
      </c>
    </row>
    <row r="9" spans="1:10" ht="13.5" thickBot="1" x14ac:dyDescent="0.25">
      <c r="A9" s="12"/>
    </row>
    <row r="10" spans="1:10" ht="24.95" customHeight="1" thickBot="1" x14ac:dyDescent="0.25">
      <c r="A10" s="83" t="s">
        <v>276</v>
      </c>
      <c r="B10" s="177" t="s">
        <v>277</v>
      </c>
      <c r="C10" s="178"/>
      <c r="D10" s="178"/>
      <c r="E10" s="178"/>
      <c r="F10" s="178"/>
      <c r="G10" s="178"/>
      <c r="H10" s="178"/>
      <c r="I10" s="178"/>
      <c r="J10" s="178"/>
    </row>
    <row r="11" spans="1:10" ht="24.95" customHeight="1" thickBot="1" x14ac:dyDescent="0.25">
      <c r="A11" s="83" t="s">
        <v>1486</v>
      </c>
      <c r="B11" s="177" t="s">
        <v>728</v>
      </c>
      <c r="C11" s="178"/>
      <c r="D11" s="178"/>
      <c r="E11" s="178"/>
      <c r="F11" s="178"/>
      <c r="G11" s="178"/>
      <c r="H11" s="178"/>
      <c r="I11" s="178"/>
      <c r="J11" s="178"/>
    </row>
    <row r="12" spans="1:10" ht="24.95" customHeight="1" thickBot="1" x14ac:dyDescent="0.25">
      <c r="A12" s="83" t="s">
        <v>1487</v>
      </c>
      <c r="B12" s="179" t="s">
        <v>1488</v>
      </c>
      <c r="C12" s="180"/>
      <c r="D12" s="180"/>
      <c r="E12" s="180"/>
      <c r="F12" s="180"/>
      <c r="G12" s="180"/>
      <c r="H12" s="180"/>
      <c r="I12" s="180"/>
      <c r="J12" s="181"/>
    </row>
    <row r="13" spans="1:10" ht="24.95" customHeight="1" thickBot="1" x14ac:dyDescent="0.25">
      <c r="A13" s="83" t="s">
        <v>2133</v>
      </c>
      <c r="B13" s="196" t="s">
        <v>1489</v>
      </c>
      <c r="C13" s="197"/>
      <c r="D13" s="197"/>
      <c r="E13" s="197"/>
      <c r="F13" s="197"/>
      <c r="G13" s="197"/>
      <c r="H13" s="197"/>
      <c r="I13" s="197"/>
      <c r="J13" s="197"/>
    </row>
    <row r="14" spans="1:10" ht="24.95" customHeight="1" thickBot="1" x14ac:dyDescent="0.25">
      <c r="A14" s="83" t="s">
        <v>2134</v>
      </c>
      <c r="B14" s="196" t="s">
        <v>1957</v>
      </c>
      <c r="C14" s="197"/>
      <c r="D14" s="197"/>
      <c r="E14" s="197"/>
      <c r="F14" s="197"/>
      <c r="G14" s="197"/>
      <c r="H14" s="197"/>
      <c r="I14" s="197"/>
      <c r="J14" s="197"/>
    </row>
    <row r="15" spans="1:10" ht="24.95" customHeight="1" thickBot="1" x14ac:dyDescent="0.25">
      <c r="A15" s="83" t="s">
        <v>2135</v>
      </c>
      <c r="B15" s="198" t="s">
        <v>1158</v>
      </c>
      <c r="C15" s="199"/>
      <c r="D15" s="199"/>
      <c r="E15" s="199"/>
      <c r="F15" s="199"/>
      <c r="G15" s="199"/>
      <c r="H15" s="199"/>
      <c r="I15" s="199"/>
      <c r="J15" s="200"/>
    </row>
    <row r="16" spans="1:10" ht="24.95" customHeight="1" thickBot="1" x14ac:dyDescent="0.25">
      <c r="A16" s="83" t="s">
        <v>2136</v>
      </c>
      <c r="B16" s="193" t="s">
        <v>1490</v>
      </c>
      <c r="C16" s="194"/>
      <c r="D16" s="194"/>
      <c r="E16" s="194"/>
      <c r="F16" s="194"/>
      <c r="G16" s="194"/>
      <c r="H16" s="194"/>
      <c r="I16" s="194"/>
      <c r="J16" s="195"/>
    </row>
    <row r="17" x14ac:dyDescent="0.2"/>
    <row r="18" hidden="1" x14ac:dyDescent="0.2"/>
    <row r="19" hidden="1" x14ac:dyDescent="0.2"/>
    <row r="20" hidden="1" x14ac:dyDescent="0.2"/>
    <row r="21" hidden="1" x14ac:dyDescent="0.2"/>
    <row r="22" hidden="1" x14ac:dyDescent="0.2"/>
    <row r="23" hidden="1" x14ac:dyDescent="0.2"/>
    <row r="24" hidden="1" x14ac:dyDescent="0.2"/>
    <row r="25" hidden="1" x14ac:dyDescent="0.2"/>
    <row r="26" hidden="1" x14ac:dyDescent="0.2"/>
    <row r="27" hidden="1" x14ac:dyDescent="0.2"/>
    <row r="28" hidden="1" x14ac:dyDescent="0.2"/>
    <row r="29" hidden="1" x14ac:dyDescent="0.2"/>
    <row r="30" hidden="1" x14ac:dyDescent="0.2"/>
    <row r="31" hidden="1" x14ac:dyDescent="0.2"/>
    <row r="32" hidden="1" x14ac:dyDescent="0.2"/>
    <row r="33" hidden="1" x14ac:dyDescent="0.2"/>
    <row r="34" hidden="1" x14ac:dyDescent="0.2"/>
    <row r="35" hidden="1" x14ac:dyDescent="0.2"/>
    <row r="36" hidden="1" x14ac:dyDescent="0.2"/>
    <row r="37" hidden="1" x14ac:dyDescent="0.2"/>
    <row r="38" hidden="1" x14ac:dyDescent="0.2"/>
    <row r="39" hidden="1" x14ac:dyDescent="0.2"/>
    <row r="40" hidden="1" x14ac:dyDescent="0.2"/>
    <row r="41" hidden="1" x14ac:dyDescent="0.2"/>
    <row r="42" hidden="1" x14ac:dyDescent="0.2"/>
    <row r="43" hidden="1" x14ac:dyDescent="0.2"/>
    <row r="44" hidden="1" x14ac:dyDescent="0.2"/>
    <row r="45" hidden="1" x14ac:dyDescent="0.2"/>
    <row r="46" hidden="1" x14ac:dyDescent="0.2"/>
    <row r="47" hidden="1" x14ac:dyDescent="0.2"/>
    <row r="48" hidden="1" x14ac:dyDescent="0.2"/>
    <row r="49" hidden="1" x14ac:dyDescent="0.2"/>
    <row r="50" hidden="1" x14ac:dyDescent="0.2"/>
    <row r="51" hidden="1" x14ac:dyDescent="0.2"/>
    <row r="52" hidden="1" x14ac:dyDescent="0.2"/>
    <row r="53" hidden="1" x14ac:dyDescent="0.2"/>
    <row r="54" hidden="1" x14ac:dyDescent="0.2"/>
    <row r="55" hidden="1" x14ac:dyDescent="0.2"/>
    <row r="56" hidden="1" x14ac:dyDescent="0.2"/>
    <row r="57" hidden="1" x14ac:dyDescent="0.2"/>
    <row r="58" hidden="1" x14ac:dyDescent="0.2"/>
    <row r="59" hidden="1" x14ac:dyDescent="0.2"/>
    <row r="60" hidden="1" x14ac:dyDescent="0.2"/>
    <row r="61" hidden="1" x14ac:dyDescent="0.2"/>
    <row r="62" hidden="1" x14ac:dyDescent="0.2"/>
    <row r="63" hidden="1" x14ac:dyDescent="0.2"/>
    <row r="64" hidden="1" x14ac:dyDescent="0.2"/>
    <row r="65" spans="14:14" hidden="1" x14ac:dyDescent="0.2"/>
    <row r="66" spans="14:14" hidden="1" x14ac:dyDescent="0.2"/>
    <row r="67" spans="14:14" hidden="1" x14ac:dyDescent="0.2"/>
    <row r="68" spans="14:14" hidden="1" x14ac:dyDescent="0.2"/>
    <row r="69" spans="14:14" hidden="1" x14ac:dyDescent="0.2"/>
    <row r="70" spans="14:14" hidden="1" x14ac:dyDescent="0.2"/>
    <row r="71" spans="14:14" hidden="1" x14ac:dyDescent="0.2"/>
    <row r="72" spans="14:14" hidden="1" x14ac:dyDescent="0.2">
      <c r="N72" s="86"/>
    </row>
    <row r="73" spans="14:14" hidden="1" x14ac:dyDescent="0.2"/>
    <row r="74" spans="14:14" hidden="1" x14ac:dyDescent="0.2"/>
    <row r="75" spans="14:14" x14ac:dyDescent="0.2"/>
    <row r="76" spans="14:14" x14ac:dyDescent="0.2"/>
  </sheetData>
  <sheetProtection password="EADA" sheet="1"/>
  <mergeCells count="11">
    <mergeCell ref="B16:J16"/>
    <mergeCell ref="B11:J11"/>
    <mergeCell ref="B13:J13"/>
    <mergeCell ref="B15:J15"/>
    <mergeCell ref="B14:J14"/>
    <mergeCell ref="B10:J10"/>
    <mergeCell ref="B12:J12"/>
    <mergeCell ref="H3:J3"/>
    <mergeCell ref="C1:J2"/>
    <mergeCell ref="A5:J5"/>
    <mergeCell ref="A7:J7"/>
  </mergeCells>
  <phoneticPr fontId="0" type="noConversion"/>
  <hyperlinks>
    <hyperlink ref="A11" location="'01.Capa'!A1" display="01. Capa:"/>
    <hyperlink ref="A12" location="'02.Especificações do Boleto'!A1" display="02. Especificações do Boleto:"/>
    <hyperlink ref="A13" location="'05.Remessa - Opção CNAB240'!A1" display="05. Remessa CNAB240:"/>
    <hyperlink ref="A15" location="'07.Pré-homologação de Boletos'!A1" display="07. Pré-homologação de boletos"/>
    <hyperlink ref="A16" location="'08.Funções em Delphi'!A1" display="08. Funções em Delphi:"/>
    <hyperlink ref="A14" location="'06.Retorno - Opção CNAB240'!A1" display="06. Retorno CNAB240:"/>
    <hyperlink ref="A10" location="Recomendações!A1" display="Recomendações de Implantação"/>
  </hyperlinks>
  <pageMargins left="0.51181102362204722" right="0.51181102362204722" top="0.78740157480314965" bottom="0.78740157480314965" header="0.31496062992125984" footer="0.31496062992125984"/>
  <pageSetup paperSize="9" scale="8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03">
    <tabColor rgb="FF003641"/>
  </sheetPr>
  <dimension ref="A1:N21"/>
  <sheetViews>
    <sheetView showGridLines="0" showRowColHeaders="0" zoomScale="90" zoomScaleNormal="90" workbookViewId="0"/>
  </sheetViews>
  <sheetFormatPr defaultColWidth="0" defaultRowHeight="12.75" zeroHeight="1" x14ac:dyDescent="0.2"/>
  <cols>
    <col min="1" max="1" width="34" style="97" bestFit="1" customWidth="1"/>
    <col min="2" max="10" width="14.7109375" style="97" customWidth="1"/>
    <col min="11" max="11" width="2.7109375" style="97" customWidth="1"/>
    <col min="12" max="13" width="10" style="97" customWidth="1"/>
    <col min="14" max="14" width="0" style="98" hidden="1" customWidth="1"/>
    <col min="15" max="16384" width="9.140625" style="97" hidden="1"/>
  </cols>
  <sheetData>
    <row r="1" spans="1:14" ht="12.75" customHeight="1" x14ac:dyDescent="0.2">
      <c r="A1" s="3"/>
      <c r="B1" s="4"/>
      <c r="C1" s="185" t="s">
        <v>1159</v>
      </c>
      <c r="D1" s="186"/>
      <c r="E1" s="186"/>
      <c r="F1" s="186"/>
      <c r="G1" s="186"/>
      <c r="H1" s="186"/>
      <c r="I1" s="186"/>
      <c r="J1" s="187"/>
    </row>
    <row r="2" spans="1:14" ht="33" customHeight="1" thickBot="1" x14ac:dyDescent="0.25">
      <c r="A2" s="63"/>
      <c r="B2" s="8"/>
      <c r="C2" s="188"/>
      <c r="D2" s="189"/>
      <c r="E2" s="189"/>
      <c r="F2" s="189"/>
      <c r="G2" s="189"/>
      <c r="H2" s="189"/>
      <c r="I2" s="189"/>
      <c r="J2" s="190"/>
    </row>
    <row r="3" spans="1:14" ht="22.5" customHeight="1" x14ac:dyDescent="0.2">
      <c r="H3" s="202"/>
      <c r="I3" s="202"/>
      <c r="J3" s="202"/>
    </row>
    <row r="4" spans="1:14" s="99" customFormat="1" ht="15" customHeight="1" x14ac:dyDescent="0.2">
      <c r="A4" s="102" t="s">
        <v>2016</v>
      </c>
      <c r="N4" s="100"/>
    </row>
    <row r="5" spans="1:14" s="99" customFormat="1" ht="128.25" customHeight="1" x14ac:dyDescent="0.2">
      <c r="A5" s="201" t="s">
        <v>2137</v>
      </c>
      <c r="B5" s="201"/>
      <c r="C5" s="201"/>
      <c r="D5" s="201"/>
      <c r="E5" s="201"/>
      <c r="F5" s="201"/>
      <c r="G5" s="201"/>
      <c r="H5" s="201"/>
      <c r="I5" s="201"/>
      <c r="J5" s="201"/>
      <c r="N5" s="100"/>
    </row>
    <row r="6" spans="1:14" ht="15" x14ac:dyDescent="0.25">
      <c r="A6" s="103" t="s">
        <v>2015</v>
      </c>
    </row>
    <row r="7" spans="1:14" x14ac:dyDescent="0.2"/>
    <row r="8" spans="1:14" x14ac:dyDescent="0.2"/>
    <row r="9" spans="1:14" x14ac:dyDescent="0.2"/>
    <row r="10" spans="1:14" x14ac:dyDescent="0.2"/>
    <row r="11" spans="1:14" x14ac:dyDescent="0.2"/>
    <row r="12" spans="1:14" x14ac:dyDescent="0.2"/>
    <row r="13" spans="1:14" x14ac:dyDescent="0.2"/>
    <row r="14" spans="1:14" x14ac:dyDescent="0.2"/>
    <row r="15" spans="1:14" x14ac:dyDescent="0.2"/>
    <row r="16" spans="1:14" x14ac:dyDescent="0.2"/>
    <row r="17" x14ac:dyDescent="0.2"/>
    <row r="18" x14ac:dyDescent="0.2"/>
    <row r="19" x14ac:dyDescent="0.2"/>
    <row r="20" x14ac:dyDescent="0.2"/>
    <row r="21" x14ac:dyDescent="0.2"/>
  </sheetData>
  <mergeCells count="3">
    <mergeCell ref="C1:J2"/>
    <mergeCell ref="A5:J5"/>
    <mergeCell ref="H3:J3"/>
  </mergeCells>
  <phoneticPr fontId="0" type="noConversion"/>
  <pageMargins left="0.511811024" right="0.511811024" top="0.78740157499999996" bottom="0.78740157499999996" header="0.31496062000000002" footer="0.31496062000000002"/>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2">
    <tabColor rgb="FF003641"/>
    <pageSetUpPr fitToPage="1"/>
  </sheetPr>
  <dimension ref="A1:IV657"/>
  <sheetViews>
    <sheetView showGridLines="0" showRowColHeaders="0" showZeros="0" topLeftCell="B7" zoomScale="90" zoomScaleNormal="90" zoomScaleSheetLayoutView="100" workbookViewId="0">
      <selection activeCell="I7" sqref="I7"/>
    </sheetView>
  </sheetViews>
  <sheetFormatPr defaultColWidth="0" defaultRowHeight="12.75" x14ac:dyDescent="0.2"/>
  <cols>
    <col min="1" max="1" width="5.28515625" hidden="1" customWidth="1"/>
    <col min="2" max="2" width="10.85546875" customWidth="1"/>
    <col min="3" max="3" width="11.5703125" customWidth="1"/>
    <col min="4" max="4" width="10.7109375" customWidth="1"/>
    <col min="5" max="5" width="15.7109375" customWidth="1"/>
    <col min="6" max="6" width="14" customWidth="1"/>
    <col min="7" max="7" width="1.7109375" customWidth="1"/>
    <col min="8" max="8" width="14.42578125" bestFit="1" customWidth="1"/>
    <col min="9" max="9" width="10.5703125" bestFit="1" customWidth="1"/>
    <col min="10" max="10" width="12.28515625" customWidth="1"/>
    <col min="11" max="11" width="49" customWidth="1"/>
    <col min="12" max="12" width="13.42578125" customWidth="1"/>
    <col min="13" max="13" width="13.140625" hidden="1" customWidth="1"/>
    <col min="14" max="14" width="5.85546875" hidden="1" customWidth="1"/>
    <col min="15" max="253" width="5.5703125" hidden="1" customWidth="1"/>
    <col min="254" max="254" width="2.28515625" hidden="1" customWidth="1"/>
    <col min="255" max="255" width="16.5703125" hidden="1" customWidth="1"/>
    <col min="256" max="16384" width="32" style="173" hidden="1"/>
  </cols>
  <sheetData>
    <row r="1" spans="1:256" ht="18" customHeight="1" x14ac:dyDescent="0.2">
      <c r="B1" s="205"/>
      <c r="C1" s="206"/>
      <c r="D1" s="207"/>
      <c r="E1" s="211" t="s">
        <v>2017</v>
      </c>
      <c r="F1" s="212"/>
      <c r="G1" s="212"/>
      <c r="H1" s="212"/>
      <c r="I1" s="212"/>
      <c r="J1" s="212"/>
      <c r="K1" s="213"/>
      <c r="IU1" s="203" t="s">
        <v>776</v>
      </c>
      <c r="IV1" s="204"/>
    </row>
    <row r="2" spans="1:256" ht="27.75" customHeight="1" thickBot="1" x14ac:dyDescent="0.25">
      <c r="B2" s="208"/>
      <c r="C2" s="209"/>
      <c r="D2" s="210"/>
      <c r="E2" s="214"/>
      <c r="F2" s="215"/>
      <c r="G2" s="215"/>
      <c r="H2" s="215"/>
      <c r="I2" s="215"/>
      <c r="J2" s="215"/>
      <c r="K2" s="216"/>
      <c r="IU2" s="122" t="s">
        <v>2022</v>
      </c>
      <c r="IV2" s="122" t="s">
        <v>775</v>
      </c>
    </row>
    <row r="3" spans="1:256" x14ac:dyDescent="0.2">
      <c r="IU3" s="123" t="s">
        <v>281</v>
      </c>
      <c r="IV3" s="171" t="s">
        <v>1485</v>
      </c>
    </row>
    <row r="4" spans="1:256" ht="13.5" thickBot="1" x14ac:dyDescent="0.25">
      <c r="IU4" s="123" t="s">
        <v>984</v>
      </c>
      <c r="IV4" s="171" t="s">
        <v>296</v>
      </c>
    </row>
    <row r="5" spans="1:256" ht="12.75" customHeight="1" x14ac:dyDescent="0.2">
      <c r="A5" s="224" t="s">
        <v>828</v>
      </c>
      <c r="B5" s="3"/>
      <c r="C5" s="4"/>
      <c r="D5" s="4"/>
      <c r="E5" s="4"/>
      <c r="F5" s="4"/>
      <c r="G5" s="4"/>
      <c r="H5" s="4"/>
      <c r="I5" s="4"/>
      <c r="J5" s="4"/>
      <c r="K5" s="5"/>
      <c r="IU5" s="123" t="s">
        <v>985</v>
      </c>
      <c r="IV5" s="171" t="s">
        <v>297</v>
      </c>
    </row>
    <row r="6" spans="1:256" s="119" customFormat="1" ht="19.5" customHeight="1" x14ac:dyDescent="0.2">
      <c r="A6" s="224"/>
      <c r="B6" s="235" t="s">
        <v>763</v>
      </c>
      <c r="C6" s="236"/>
      <c r="D6" s="236"/>
      <c r="E6" s="236"/>
      <c r="F6" s="236"/>
      <c r="G6" s="236"/>
      <c r="H6" s="236"/>
      <c r="I6" s="236"/>
      <c r="J6" s="236"/>
      <c r="K6" s="237"/>
      <c r="IU6" s="123" t="s">
        <v>986</v>
      </c>
      <c r="IV6" s="171" t="s">
        <v>298</v>
      </c>
    </row>
    <row r="7" spans="1:256" x14ac:dyDescent="0.2">
      <c r="A7" s="224"/>
      <c r="B7" s="219" t="s">
        <v>768</v>
      </c>
      <c r="C7" s="220"/>
      <c r="D7" s="121" t="s">
        <v>764</v>
      </c>
      <c r="E7" s="118" t="s">
        <v>767</v>
      </c>
      <c r="F7" s="121" t="s">
        <v>827</v>
      </c>
      <c r="G7" s="217" t="s">
        <v>766</v>
      </c>
      <c r="H7" s="218"/>
      <c r="I7" s="169" t="s">
        <v>1000</v>
      </c>
      <c r="J7" s="118" t="s">
        <v>767</v>
      </c>
      <c r="K7" s="125" t="str">
        <f>IFERROR(VLOOKUP($I$7,$IU$3:$IV$657,2,0),"")</f>
        <v>CECRED</v>
      </c>
      <c r="IU7" s="123" t="s">
        <v>987</v>
      </c>
      <c r="IV7" s="171" t="s">
        <v>299</v>
      </c>
    </row>
    <row r="8" spans="1:256" x14ac:dyDescent="0.2">
      <c r="A8" s="224"/>
      <c r="B8" s="6"/>
      <c r="K8" s="7"/>
      <c r="IU8" s="123" t="s">
        <v>988</v>
      </c>
      <c r="IV8" s="171" t="s">
        <v>300</v>
      </c>
    </row>
    <row r="9" spans="1:256" s="119" customFormat="1" ht="19.5" customHeight="1" x14ac:dyDescent="0.2">
      <c r="A9" s="224"/>
      <c r="B9" s="235" t="s">
        <v>729</v>
      </c>
      <c r="C9" s="236"/>
      <c r="D9" s="236"/>
      <c r="E9" s="236"/>
      <c r="F9" s="236"/>
      <c r="G9" s="236"/>
      <c r="H9" s="236"/>
      <c r="I9" s="236"/>
      <c r="J9" s="236"/>
      <c r="K9" s="237"/>
      <c r="IU9" s="123" t="s">
        <v>989</v>
      </c>
      <c r="IV9" s="171" t="s">
        <v>301</v>
      </c>
    </row>
    <row r="10" spans="1:256" x14ac:dyDescent="0.2">
      <c r="A10" s="224"/>
      <c r="B10" s="225" t="s">
        <v>778</v>
      </c>
      <c r="C10" s="226"/>
      <c r="D10" s="227"/>
      <c r="E10" s="228"/>
      <c r="F10" s="228"/>
      <c r="G10" s="228"/>
      <c r="H10" s="228"/>
      <c r="I10" s="228"/>
      <c r="J10" s="228"/>
      <c r="K10" s="229"/>
      <c r="IU10" s="123" t="s">
        <v>990</v>
      </c>
      <c r="IV10" s="171" t="s">
        <v>302</v>
      </c>
    </row>
    <row r="11" spans="1:256" x14ac:dyDescent="0.2">
      <c r="A11" s="224"/>
      <c r="B11" s="117" t="s">
        <v>779</v>
      </c>
      <c r="C11" s="230"/>
      <c r="D11" s="231"/>
      <c r="E11" s="232" t="e">
        <f ca="1">VerificarDocumento(C11)</f>
        <v>#NAME?</v>
      </c>
      <c r="F11" s="233"/>
      <c r="G11" s="2"/>
      <c r="H11" s="118" t="s">
        <v>777</v>
      </c>
      <c r="I11" s="91"/>
      <c r="J11" s="120" t="s">
        <v>780</v>
      </c>
      <c r="K11" s="92"/>
      <c r="IU11" s="123" t="s">
        <v>991</v>
      </c>
      <c r="IV11" s="171" t="s">
        <v>303</v>
      </c>
    </row>
    <row r="12" spans="1:256" ht="13.5" x14ac:dyDescent="0.25">
      <c r="A12" s="224"/>
      <c r="B12" s="219" t="s">
        <v>781</v>
      </c>
      <c r="C12" s="218"/>
      <c r="D12" s="239"/>
      <c r="E12" s="222"/>
      <c r="F12" s="223"/>
      <c r="G12" s="10"/>
      <c r="H12" s="118" t="s">
        <v>782</v>
      </c>
      <c r="I12" s="90"/>
      <c r="J12" s="118" t="s">
        <v>725</v>
      </c>
      <c r="K12" s="93"/>
      <c r="M12" s="89"/>
      <c r="IU12" s="123" t="s">
        <v>992</v>
      </c>
      <c r="IV12" s="171" t="s">
        <v>104</v>
      </c>
    </row>
    <row r="13" spans="1:256" x14ac:dyDescent="0.2">
      <c r="A13" s="224"/>
      <c r="B13" s="219" t="s">
        <v>783</v>
      </c>
      <c r="C13" s="218"/>
      <c r="D13" s="221"/>
      <c r="E13" s="222"/>
      <c r="F13" s="223"/>
      <c r="G13" s="10"/>
      <c r="H13" s="118" t="s">
        <v>784</v>
      </c>
      <c r="I13" s="234"/>
      <c r="J13" s="222"/>
      <c r="K13" s="238"/>
      <c r="IU13" s="124" t="s">
        <v>2012</v>
      </c>
      <c r="IV13" s="172" t="s">
        <v>2023</v>
      </c>
    </row>
    <row r="14" spans="1:256" x14ac:dyDescent="0.2">
      <c r="A14" s="224"/>
      <c r="B14" s="56"/>
      <c r="C14" s="53"/>
      <c r="D14" s="57"/>
      <c r="E14" s="57"/>
      <c r="F14" s="57"/>
      <c r="H14" s="53"/>
      <c r="I14" s="57"/>
      <c r="J14" s="57"/>
      <c r="K14" s="58"/>
      <c r="IU14" s="123" t="s">
        <v>993</v>
      </c>
      <c r="IV14" s="171" t="s">
        <v>304</v>
      </c>
    </row>
    <row r="15" spans="1:256" x14ac:dyDescent="0.2">
      <c r="A15" s="224"/>
      <c r="B15" s="56"/>
      <c r="C15" s="53"/>
      <c r="D15" s="57"/>
      <c r="E15" s="57"/>
      <c r="F15" s="57"/>
      <c r="H15" s="53"/>
      <c r="I15" s="57"/>
      <c r="J15" s="57"/>
      <c r="K15" s="58"/>
      <c r="IU15" s="123" t="s">
        <v>2139</v>
      </c>
      <c r="IV15" s="171" t="s">
        <v>2140</v>
      </c>
    </row>
    <row r="16" spans="1:256" s="119" customFormat="1" ht="19.5" customHeight="1" x14ac:dyDescent="0.2">
      <c r="A16" s="224"/>
      <c r="B16" s="235" t="s">
        <v>735</v>
      </c>
      <c r="C16" s="236"/>
      <c r="D16" s="236"/>
      <c r="E16" s="236"/>
      <c r="F16" s="236"/>
      <c r="G16" s="236"/>
      <c r="H16" s="236"/>
      <c r="I16" s="236"/>
      <c r="J16" s="236"/>
      <c r="K16" s="237"/>
      <c r="IU16" s="124" t="s">
        <v>2013</v>
      </c>
      <c r="IV16" s="172" t="s">
        <v>2024</v>
      </c>
    </row>
    <row r="17" spans="1:256" x14ac:dyDescent="0.2">
      <c r="A17" s="224"/>
      <c r="B17" s="219" t="s">
        <v>783</v>
      </c>
      <c r="C17" s="218"/>
      <c r="D17" s="234"/>
      <c r="E17" s="222"/>
      <c r="F17" s="223"/>
      <c r="G17" s="10"/>
      <c r="H17" s="118" t="s">
        <v>784</v>
      </c>
      <c r="I17" s="222"/>
      <c r="J17" s="222"/>
      <c r="K17" s="238"/>
      <c r="IU17" s="123" t="s">
        <v>994</v>
      </c>
      <c r="IV17" s="171" t="s">
        <v>305</v>
      </c>
    </row>
    <row r="18" spans="1:256" ht="13.5" thickBot="1" x14ac:dyDescent="0.25">
      <c r="A18" s="224"/>
      <c r="B18" s="11"/>
      <c r="C18" s="8"/>
      <c r="D18" s="8"/>
      <c r="E18" s="8"/>
      <c r="F18" s="8"/>
      <c r="G18" s="8"/>
      <c r="H18" s="8"/>
      <c r="I18" s="8"/>
      <c r="J18" s="8"/>
      <c r="K18" s="9"/>
      <c r="IU18" s="123" t="s">
        <v>995</v>
      </c>
      <c r="IV18" s="171" t="s">
        <v>306</v>
      </c>
    </row>
    <row r="19" spans="1:256" hidden="1" x14ac:dyDescent="0.2">
      <c r="IU19" s="123" t="s">
        <v>996</v>
      </c>
      <c r="IV19" s="171" t="s">
        <v>307</v>
      </c>
    </row>
    <row r="20" spans="1:256" hidden="1" x14ac:dyDescent="0.2">
      <c r="IU20" s="123" t="s">
        <v>997</v>
      </c>
      <c r="IV20" s="171" t="s">
        <v>308</v>
      </c>
    </row>
    <row r="21" spans="1:256" hidden="1" x14ac:dyDescent="0.2">
      <c r="B21" s="53"/>
      <c r="IU21" s="123" t="s">
        <v>998</v>
      </c>
      <c r="IV21" s="171" t="s">
        <v>105</v>
      </c>
    </row>
    <row r="22" spans="1:256" hidden="1" x14ac:dyDescent="0.2">
      <c r="IU22" s="123" t="s">
        <v>999</v>
      </c>
      <c r="IV22" s="171" t="s">
        <v>309</v>
      </c>
    </row>
    <row r="23" spans="1:256" hidden="1" x14ac:dyDescent="0.2">
      <c r="IU23" s="123" t="s">
        <v>1000</v>
      </c>
      <c r="IV23" s="171" t="s">
        <v>310</v>
      </c>
    </row>
    <row r="24" spans="1:256" hidden="1" x14ac:dyDescent="0.2">
      <c r="IU24" s="123" t="s">
        <v>282</v>
      </c>
      <c r="IV24" s="171" t="s">
        <v>311</v>
      </c>
    </row>
    <row r="25" spans="1:256" hidden="1" x14ac:dyDescent="0.2">
      <c r="IU25" s="123" t="s">
        <v>100</v>
      </c>
      <c r="IV25" s="171" t="s">
        <v>106</v>
      </c>
    </row>
    <row r="26" spans="1:256" hidden="1" x14ac:dyDescent="0.2">
      <c r="IU26" s="123" t="s">
        <v>101</v>
      </c>
      <c r="IV26" s="171" t="s">
        <v>107</v>
      </c>
    </row>
    <row r="27" spans="1:256" hidden="1" x14ac:dyDescent="0.2">
      <c r="IU27" s="123" t="s">
        <v>769</v>
      </c>
      <c r="IV27" s="171" t="s">
        <v>312</v>
      </c>
    </row>
    <row r="28" spans="1:256" hidden="1" x14ac:dyDescent="0.2">
      <c r="IU28" s="123" t="s">
        <v>770</v>
      </c>
      <c r="IV28" s="171" t="s">
        <v>313</v>
      </c>
    </row>
    <row r="29" spans="1:256" hidden="1" x14ac:dyDescent="0.2">
      <c r="IU29" s="123" t="s">
        <v>771</v>
      </c>
      <c r="IV29" s="171" t="s">
        <v>314</v>
      </c>
    </row>
    <row r="30" spans="1:256" hidden="1" x14ac:dyDescent="0.2">
      <c r="IU30" s="123" t="s">
        <v>772</v>
      </c>
      <c r="IV30" s="171" t="s">
        <v>315</v>
      </c>
    </row>
    <row r="31" spans="1:256" hidden="1" x14ac:dyDescent="0.2">
      <c r="IU31" s="123" t="s">
        <v>773</v>
      </c>
      <c r="IV31" s="171" t="s">
        <v>302</v>
      </c>
    </row>
    <row r="32" spans="1:256" hidden="1" x14ac:dyDescent="0.2">
      <c r="IU32" s="123" t="s">
        <v>765</v>
      </c>
      <c r="IV32" s="171" t="s">
        <v>316</v>
      </c>
    </row>
    <row r="33" spans="255:256" hidden="1" x14ac:dyDescent="0.2">
      <c r="IU33" s="123" t="s">
        <v>1001</v>
      </c>
      <c r="IV33" s="171" t="s">
        <v>317</v>
      </c>
    </row>
    <row r="34" spans="255:256" hidden="1" x14ac:dyDescent="0.2">
      <c r="IU34" s="123" t="s">
        <v>1002</v>
      </c>
      <c r="IV34" s="171" t="s">
        <v>318</v>
      </c>
    </row>
    <row r="35" spans="255:256" hidden="1" x14ac:dyDescent="0.2">
      <c r="IU35" s="123" t="s">
        <v>1003</v>
      </c>
      <c r="IV35" s="171" t="s">
        <v>319</v>
      </c>
    </row>
    <row r="36" spans="255:256" hidden="1" x14ac:dyDescent="0.2">
      <c r="IU36" s="123" t="s">
        <v>1004</v>
      </c>
      <c r="IV36" s="171" t="s">
        <v>320</v>
      </c>
    </row>
    <row r="37" spans="255:256" hidden="1" x14ac:dyDescent="0.2">
      <c r="IU37" s="123" t="s">
        <v>1005</v>
      </c>
      <c r="IV37" s="171" t="s">
        <v>321</v>
      </c>
    </row>
    <row r="38" spans="255:256" hidden="1" x14ac:dyDescent="0.2">
      <c r="IU38" s="123" t="s">
        <v>1006</v>
      </c>
      <c r="IV38" s="171" t="s">
        <v>322</v>
      </c>
    </row>
    <row r="39" spans="255:256" hidden="1" x14ac:dyDescent="0.2">
      <c r="IU39" s="123" t="s">
        <v>1007</v>
      </c>
      <c r="IV39" s="171" t="s">
        <v>323</v>
      </c>
    </row>
    <row r="40" spans="255:256" hidden="1" x14ac:dyDescent="0.2">
      <c r="IU40" s="123" t="s">
        <v>1008</v>
      </c>
      <c r="IV40" s="171" t="s">
        <v>324</v>
      </c>
    </row>
    <row r="41" spans="255:256" hidden="1" x14ac:dyDescent="0.2">
      <c r="IU41" s="123" t="s">
        <v>1009</v>
      </c>
      <c r="IV41" s="171" t="s">
        <v>325</v>
      </c>
    </row>
    <row r="42" spans="255:256" hidden="1" x14ac:dyDescent="0.2">
      <c r="IU42" s="123" t="s">
        <v>1010</v>
      </c>
      <c r="IV42" s="171" t="s">
        <v>326</v>
      </c>
    </row>
    <row r="43" spans="255:256" hidden="1" x14ac:dyDescent="0.2">
      <c r="IU43" s="123" t="s">
        <v>1011</v>
      </c>
      <c r="IV43" s="171" t="s">
        <v>327</v>
      </c>
    </row>
    <row r="44" spans="255:256" hidden="1" x14ac:dyDescent="0.2">
      <c r="IU44" s="123" t="s">
        <v>1012</v>
      </c>
      <c r="IV44" s="171" t="s">
        <v>328</v>
      </c>
    </row>
    <row r="45" spans="255:256" hidden="1" x14ac:dyDescent="0.2">
      <c r="IU45" s="123" t="s">
        <v>1013</v>
      </c>
      <c r="IV45" s="171" t="s">
        <v>108</v>
      </c>
    </row>
    <row r="46" spans="255:256" hidden="1" x14ac:dyDescent="0.2">
      <c r="IU46" s="123" t="s">
        <v>1014</v>
      </c>
      <c r="IV46" s="171" t="s">
        <v>329</v>
      </c>
    </row>
    <row r="47" spans="255:256" hidden="1" x14ac:dyDescent="0.2">
      <c r="IU47" s="123" t="s">
        <v>1015</v>
      </c>
      <c r="IV47" s="171" t="s">
        <v>330</v>
      </c>
    </row>
    <row r="48" spans="255:256" hidden="1" x14ac:dyDescent="0.2">
      <c r="IU48" s="123" t="s">
        <v>1016</v>
      </c>
      <c r="IV48" s="171" t="s">
        <v>331</v>
      </c>
    </row>
    <row r="49" spans="255:256" hidden="1" x14ac:dyDescent="0.2">
      <c r="IU49" s="123" t="s">
        <v>1017</v>
      </c>
      <c r="IV49" s="171" t="s">
        <v>109</v>
      </c>
    </row>
    <row r="50" spans="255:256" hidden="1" x14ac:dyDescent="0.2">
      <c r="IU50" s="123" t="s">
        <v>1018</v>
      </c>
      <c r="IV50" s="171" t="s">
        <v>332</v>
      </c>
    </row>
    <row r="51" spans="255:256" hidden="1" x14ac:dyDescent="0.2">
      <c r="IU51" s="123" t="s">
        <v>1019</v>
      </c>
      <c r="IV51" s="171" t="s">
        <v>333</v>
      </c>
    </row>
    <row r="52" spans="255:256" hidden="1" x14ac:dyDescent="0.2">
      <c r="IU52" s="123" t="s">
        <v>1020</v>
      </c>
      <c r="IV52" s="171" t="s">
        <v>334</v>
      </c>
    </row>
    <row r="53" spans="255:256" hidden="1" x14ac:dyDescent="0.2">
      <c r="IU53" s="123" t="s">
        <v>1021</v>
      </c>
      <c r="IV53" s="171" t="s">
        <v>335</v>
      </c>
    </row>
    <row r="54" spans="255:256" hidden="1" x14ac:dyDescent="0.2">
      <c r="IU54" s="123" t="s">
        <v>1022</v>
      </c>
      <c r="IV54" s="171" t="s">
        <v>336</v>
      </c>
    </row>
    <row r="55" spans="255:256" hidden="1" x14ac:dyDescent="0.2">
      <c r="IU55" s="123" t="s">
        <v>1023</v>
      </c>
      <c r="IV55" s="171" t="s">
        <v>337</v>
      </c>
    </row>
    <row r="56" spans="255:256" hidden="1" x14ac:dyDescent="0.2">
      <c r="IU56" s="123" t="s">
        <v>1024</v>
      </c>
      <c r="IV56" s="171" t="s">
        <v>338</v>
      </c>
    </row>
    <row r="57" spans="255:256" hidden="1" x14ac:dyDescent="0.2">
      <c r="IU57" s="123" t="s">
        <v>1025</v>
      </c>
      <c r="IV57" s="171" t="s">
        <v>339</v>
      </c>
    </row>
    <row r="58" spans="255:256" hidden="1" x14ac:dyDescent="0.2">
      <c r="IU58" s="123" t="s">
        <v>1026</v>
      </c>
      <c r="IV58" s="171" t="s">
        <v>340</v>
      </c>
    </row>
    <row r="59" spans="255:256" hidden="1" x14ac:dyDescent="0.2">
      <c r="IU59" s="123" t="s">
        <v>1027</v>
      </c>
      <c r="IV59" s="171" t="s">
        <v>341</v>
      </c>
    </row>
    <row r="60" spans="255:256" hidden="1" x14ac:dyDescent="0.2">
      <c r="IU60" s="123" t="s">
        <v>1028</v>
      </c>
      <c r="IV60" s="171" t="s">
        <v>342</v>
      </c>
    </row>
    <row r="61" spans="255:256" hidden="1" x14ac:dyDescent="0.2">
      <c r="IU61" s="123" t="s">
        <v>1029</v>
      </c>
      <c r="IV61" s="171" t="s">
        <v>343</v>
      </c>
    </row>
    <row r="62" spans="255:256" hidden="1" x14ac:dyDescent="0.2">
      <c r="IU62" s="123" t="s">
        <v>1030</v>
      </c>
      <c r="IV62" s="171" t="s">
        <v>344</v>
      </c>
    </row>
    <row r="63" spans="255:256" hidden="1" x14ac:dyDescent="0.2">
      <c r="IU63" s="123" t="s">
        <v>1031</v>
      </c>
      <c r="IV63" s="171" t="s">
        <v>345</v>
      </c>
    </row>
    <row r="64" spans="255:256" hidden="1" x14ac:dyDescent="0.2">
      <c r="IU64" s="123" t="s">
        <v>1032</v>
      </c>
      <c r="IV64" s="171" t="s">
        <v>346</v>
      </c>
    </row>
    <row r="65" spans="255:256" hidden="1" x14ac:dyDescent="0.2">
      <c r="IU65" s="123" t="s">
        <v>1033</v>
      </c>
      <c r="IV65" s="171" t="s">
        <v>347</v>
      </c>
    </row>
    <row r="66" spans="255:256" hidden="1" x14ac:dyDescent="0.2">
      <c r="IU66" s="123" t="s">
        <v>1034</v>
      </c>
      <c r="IV66" s="171" t="s">
        <v>348</v>
      </c>
    </row>
    <row r="67" spans="255:256" hidden="1" x14ac:dyDescent="0.2">
      <c r="IU67" s="123" t="s">
        <v>1035</v>
      </c>
      <c r="IV67" s="171" t="s">
        <v>349</v>
      </c>
    </row>
    <row r="68" spans="255:256" hidden="1" x14ac:dyDescent="0.2">
      <c r="IU68" s="123" t="s">
        <v>1036</v>
      </c>
      <c r="IV68" s="171" t="s">
        <v>350</v>
      </c>
    </row>
    <row r="69" spans="255:256" hidden="1" x14ac:dyDescent="0.2">
      <c r="IU69" s="123" t="s">
        <v>1037</v>
      </c>
      <c r="IV69" s="171" t="s">
        <v>110</v>
      </c>
    </row>
    <row r="70" spans="255:256" hidden="1" x14ac:dyDescent="0.2">
      <c r="IU70" s="123" t="s">
        <v>1038</v>
      </c>
      <c r="IV70" s="171" t="s">
        <v>111</v>
      </c>
    </row>
    <row r="71" spans="255:256" hidden="1" x14ac:dyDescent="0.2">
      <c r="IU71" s="123" t="s">
        <v>1039</v>
      </c>
      <c r="IV71" s="171" t="s">
        <v>351</v>
      </c>
    </row>
    <row r="72" spans="255:256" hidden="1" x14ac:dyDescent="0.2">
      <c r="IU72" s="123" t="s">
        <v>1040</v>
      </c>
      <c r="IV72" s="171" t="s">
        <v>352</v>
      </c>
    </row>
    <row r="73" spans="255:256" hidden="1" x14ac:dyDescent="0.2">
      <c r="IU73" s="123" t="s">
        <v>1041</v>
      </c>
      <c r="IV73" s="171" t="s">
        <v>353</v>
      </c>
    </row>
    <row r="74" spans="255:256" hidden="1" x14ac:dyDescent="0.2">
      <c r="IU74" s="123" t="s">
        <v>1042</v>
      </c>
      <c r="IV74" s="171" t="s">
        <v>354</v>
      </c>
    </row>
    <row r="75" spans="255:256" hidden="1" x14ac:dyDescent="0.2">
      <c r="IU75" s="123" t="s">
        <v>1043</v>
      </c>
      <c r="IV75" s="171" t="s">
        <v>355</v>
      </c>
    </row>
    <row r="76" spans="255:256" hidden="1" x14ac:dyDescent="0.2">
      <c r="IU76" s="123" t="s">
        <v>1044</v>
      </c>
      <c r="IV76" s="171" t="s">
        <v>356</v>
      </c>
    </row>
    <row r="77" spans="255:256" hidden="1" x14ac:dyDescent="0.2">
      <c r="IU77" s="123" t="s">
        <v>1045</v>
      </c>
      <c r="IV77" s="171" t="s">
        <v>357</v>
      </c>
    </row>
    <row r="78" spans="255:256" hidden="1" x14ac:dyDescent="0.2">
      <c r="IU78" s="123" t="s">
        <v>1046</v>
      </c>
      <c r="IV78" s="171" t="s">
        <v>358</v>
      </c>
    </row>
    <row r="79" spans="255:256" hidden="1" x14ac:dyDescent="0.2">
      <c r="IU79" s="123" t="s">
        <v>1047</v>
      </c>
      <c r="IV79" s="171" t="s">
        <v>359</v>
      </c>
    </row>
    <row r="80" spans="255:256" hidden="1" x14ac:dyDescent="0.2">
      <c r="IU80" s="123" t="s">
        <v>1048</v>
      </c>
      <c r="IV80" s="171" t="s">
        <v>360</v>
      </c>
    </row>
    <row r="81" spans="255:256" hidden="1" x14ac:dyDescent="0.2">
      <c r="IU81" s="123" t="s">
        <v>1049</v>
      </c>
      <c r="IV81" s="171" t="s">
        <v>361</v>
      </c>
    </row>
    <row r="82" spans="255:256" hidden="1" x14ac:dyDescent="0.2">
      <c r="IU82" s="123" t="s">
        <v>1050</v>
      </c>
      <c r="IV82" s="171" t="s">
        <v>362</v>
      </c>
    </row>
    <row r="83" spans="255:256" hidden="1" x14ac:dyDescent="0.2">
      <c r="IU83" s="123" t="s">
        <v>1051</v>
      </c>
      <c r="IV83" s="171" t="s">
        <v>363</v>
      </c>
    </row>
    <row r="84" spans="255:256" hidden="1" x14ac:dyDescent="0.2">
      <c r="IU84" s="123" t="s">
        <v>1052</v>
      </c>
      <c r="IV84" s="171" t="s">
        <v>364</v>
      </c>
    </row>
    <row r="85" spans="255:256" hidden="1" x14ac:dyDescent="0.2">
      <c r="IU85" s="123" t="s">
        <v>1053</v>
      </c>
      <c r="IV85" s="171" t="s">
        <v>365</v>
      </c>
    </row>
    <row r="86" spans="255:256" hidden="1" x14ac:dyDescent="0.2">
      <c r="IU86" s="123" t="s">
        <v>1054</v>
      </c>
      <c r="IV86" s="171" t="s">
        <v>366</v>
      </c>
    </row>
    <row r="87" spans="255:256" hidden="1" x14ac:dyDescent="0.2">
      <c r="IU87" s="123" t="s">
        <v>1055</v>
      </c>
      <c r="IV87" s="171" t="s">
        <v>367</v>
      </c>
    </row>
    <row r="88" spans="255:256" hidden="1" x14ac:dyDescent="0.2">
      <c r="IU88" s="123" t="s">
        <v>1056</v>
      </c>
      <c r="IV88" s="171" t="s">
        <v>368</v>
      </c>
    </row>
    <row r="89" spans="255:256" hidden="1" x14ac:dyDescent="0.2">
      <c r="IU89" s="123" t="s">
        <v>1057</v>
      </c>
      <c r="IV89" s="171" t="s">
        <v>369</v>
      </c>
    </row>
    <row r="90" spans="255:256" hidden="1" x14ac:dyDescent="0.2">
      <c r="IU90" s="123" t="s">
        <v>1058</v>
      </c>
      <c r="IV90" s="171" t="s">
        <v>370</v>
      </c>
    </row>
    <row r="91" spans="255:256" hidden="1" x14ac:dyDescent="0.2">
      <c r="IU91" s="123" t="s">
        <v>1059</v>
      </c>
      <c r="IV91" s="171" t="s">
        <v>371</v>
      </c>
    </row>
    <row r="92" spans="255:256" hidden="1" x14ac:dyDescent="0.2">
      <c r="IU92" s="123" t="s">
        <v>1060</v>
      </c>
      <c r="IV92" s="171" t="s">
        <v>372</v>
      </c>
    </row>
    <row r="93" spans="255:256" hidden="1" x14ac:dyDescent="0.2">
      <c r="IU93" s="123" t="s">
        <v>1061</v>
      </c>
      <c r="IV93" s="171" t="s">
        <v>373</v>
      </c>
    </row>
    <row r="94" spans="255:256" hidden="1" x14ac:dyDescent="0.2">
      <c r="IU94" s="123" t="s">
        <v>1062</v>
      </c>
      <c r="IV94" s="171" t="s">
        <v>374</v>
      </c>
    </row>
    <row r="95" spans="255:256" hidden="1" x14ac:dyDescent="0.2">
      <c r="IU95" s="123" t="s">
        <v>1063</v>
      </c>
      <c r="IV95" s="171" t="s">
        <v>375</v>
      </c>
    </row>
    <row r="96" spans="255:256" hidden="1" x14ac:dyDescent="0.2">
      <c r="IU96" s="123" t="s">
        <v>1064</v>
      </c>
      <c r="IV96" s="171" t="s">
        <v>376</v>
      </c>
    </row>
    <row r="97" spans="255:256" hidden="1" x14ac:dyDescent="0.2">
      <c r="IU97" s="123" t="s">
        <v>1065</v>
      </c>
      <c r="IV97" s="171" t="s">
        <v>377</v>
      </c>
    </row>
    <row r="98" spans="255:256" hidden="1" x14ac:dyDescent="0.2">
      <c r="IU98" s="123" t="s">
        <v>1066</v>
      </c>
      <c r="IV98" s="171" t="s">
        <v>378</v>
      </c>
    </row>
    <row r="99" spans="255:256" hidden="1" x14ac:dyDescent="0.2">
      <c r="IU99" s="123" t="s">
        <v>1067</v>
      </c>
      <c r="IV99" s="171" t="s">
        <v>379</v>
      </c>
    </row>
    <row r="100" spans="255:256" hidden="1" x14ac:dyDescent="0.2">
      <c r="IU100" s="123" t="s">
        <v>1068</v>
      </c>
      <c r="IV100" s="171" t="s">
        <v>380</v>
      </c>
    </row>
    <row r="101" spans="255:256" hidden="1" x14ac:dyDescent="0.2">
      <c r="IU101" s="123" t="s">
        <v>1069</v>
      </c>
      <c r="IV101" s="171" t="s">
        <v>381</v>
      </c>
    </row>
    <row r="102" spans="255:256" hidden="1" x14ac:dyDescent="0.2">
      <c r="IU102" s="123" t="s">
        <v>1070</v>
      </c>
      <c r="IV102" s="171" t="s">
        <v>382</v>
      </c>
    </row>
    <row r="103" spans="255:256" hidden="1" x14ac:dyDescent="0.2">
      <c r="IU103" s="123" t="s">
        <v>1071</v>
      </c>
      <c r="IV103" s="171" t="s">
        <v>383</v>
      </c>
    </row>
    <row r="104" spans="255:256" hidden="1" x14ac:dyDescent="0.2">
      <c r="IU104" s="123" t="s">
        <v>1072</v>
      </c>
      <c r="IV104" s="171" t="s">
        <v>384</v>
      </c>
    </row>
    <row r="105" spans="255:256" hidden="1" x14ac:dyDescent="0.2">
      <c r="IU105" s="123" t="s">
        <v>1073</v>
      </c>
      <c r="IV105" s="171" t="s">
        <v>385</v>
      </c>
    </row>
    <row r="106" spans="255:256" hidden="1" x14ac:dyDescent="0.2">
      <c r="IU106" s="123" t="s">
        <v>1074</v>
      </c>
      <c r="IV106" s="171" t="s">
        <v>386</v>
      </c>
    </row>
    <row r="107" spans="255:256" hidden="1" x14ac:dyDescent="0.2">
      <c r="IU107" s="123" t="s">
        <v>1075</v>
      </c>
      <c r="IV107" s="171" t="s">
        <v>112</v>
      </c>
    </row>
    <row r="108" spans="255:256" hidden="1" x14ac:dyDescent="0.2">
      <c r="IU108" s="123" t="s">
        <v>1076</v>
      </c>
      <c r="IV108" s="171" t="s">
        <v>387</v>
      </c>
    </row>
    <row r="109" spans="255:256" hidden="1" x14ac:dyDescent="0.2">
      <c r="IU109" s="123" t="s">
        <v>1077</v>
      </c>
      <c r="IV109" s="171" t="s">
        <v>388</v>
      </c>
    </row>
    <row r="110" spans="255:256" hidden="1" x14ac:dyDescent="0.2">
      <c r="IU110" s="123" t="s">
        <v>1078</v>
      </c>
      <c r="IV110" s="171" t="s">
        <v>389</v>
      </c>
    </row>
    <row r="111" spans="255:256" hidden="1" x14ac:dyDescent="0.2">
      <c r="IU111" s="123" t="s">
        <v>1079</v>
      </c>
      <c r="IV111" s="171" t="s">
        <v>113</v>
      </c>
    </row>
    <row r="112" spans="255:256" hidden="1" x14ac:dyDescent="0.2">
      <c r="IU112" s="123" t="s">
        <v>1080</v>
      </c>
      <c r="IV112" s="171" t="s">
        <v>390</v>
      </c>
    </row>
    <row r="113" spans="255:256" hidden="1" x14ac:dyDescent="0.2">
      <c r="IU113" s="123" t="s">
        <v>1081</v>
      </c>
      <c r="IV113" s="171" t="s">
        <v>391</v>
      </c>
    </row>
    <row r="114" spans="255:256" hidden="1" x14ac:dyDescent="0.2">
      <c r="IU114" s="123" t="s">
        <v>1082</v>
      </c>
      <c r="IV114" s="171" t="s">
        <v>392</v>
      </c>
    </row>
    <row r="115" spans="255:256" hidden="1" x14ac:dyDescent="0.2">
      <c r="IU115" s="123" t="s">
        <v>1083</v>
      </c>
      <c r="IV115" s="171" t="s">
        <v>393</v>
      </c>
    </row>
    <row r="116" spans="255:256" hidden="1" x14ac:dyDescent="0.2">
      <c r="IU116" s="123" t="s">
        <v>1084</v>
      </c>
      <c r="IV116" s="171" t="s">
        <v>394</v>
      </c>
    </row>
    <row r="117" spans="255:256" hidden="1" x14ac:dyDescent="0.2">
      <c r="IU117" s="123" t="s">
        <v>1085</v>
      </c>
      <c r="IV117" s="171" t="s">
        <v>395</v>
      </c>
    </row>
    <row r="118" spans="255:256" hidden="1" x14ac:dyDescent="0.2">
      <c r="IU118" s="123" t="s">
        <v>1086</v>
      </c>
      <c r="IV118" s="171" t="s">
        <v>396</v>
      </c>
    </row>
    <row r="119" spans="255:256" hidden="1" x14ac:dyDescent="0.2">
      <c r="IU119" s="123" t="s">
        <v>1087</v>
      </c>
      <c r="IV119" s="171" t="s">
        <v>397</v>
      </c>
    </row>
    <row r="120" spans="255:256" hidden="1" x14ac:dyDescent="0.2">
      <c r="IU120" s="123" t="s">
        <v>1088</v>
      </c>
      <c r="IV120" s="171" t="s">
        <v>398</v>
      </c>
    </row>
    <row r="121" spans="255:256" hidden="1" x14ac:dyDescent="0.2">
      <c r="IU121" s="123" t="s">
        <v>1089</v>
      </c>
      <c r="IV121" s="171" t="s">
        <v>399</v>
      </c>
    </row>
    <row r="122" spans="255:256" hidden="1" x14ac:dyDescent="0.2">
      <c r="IU122" s="123" t="s">
        <v>1090</v>
      </c>
      <c r="IV122" s="171" t="s">
        <v>400</v>
      </c>
    </row>
    <row r="123" spans="255:256" hidden="1" x14ac:dyDescent="0.2">
      <c r="IU123" s="123" t="s">
        <v>1091</v>
      </c>
      <c r="IV123" s="171" t="s">
        <v>114</v>
      </c>
    </row>
    <row r="124" spans="255:256" hidden="1" x14ac:dyDescent="0.2">
      <c r="IU124" s="123" t="s">
        <v>1092</v>
      </c>
      <c r="IV124" s="171" t="s">
        <v>401</v>
      </c>
    </row>
    <row r="125" spans="255:256" hidden="1" x14ac:dyDescent="0.2">
      <c r="IU125" s="123" t="s">
        <v>1093</v>
      </c>
      <c r="IV125" s="171" t="s">
        <v>402</v>
      </c>
    </row>
    <row r="126" spans="255:256" hidden="1" x14ac:dyDescent="0.2">
      <c r="IU126" s="123" t="s">
        <v>1094</v>
      </c>
      <c r="IV126" s="171" t="s">
        <v>403</v>
      </c>
    </row>
    <row r="127" spans="255:256" hidden="1" x14ac:dyDescent="0.2">
      <c r="IU127" s="123" t="s">
        <v>1095</v>
      </c>
      <c r="IV127" s="171" t="s">
        <v>404</v>
      </c>
    </row>
    <row r="128" spans="255:256" hidden="1" x14ac:dyDescent="0.2">
      <c r="IU128" s="123" t="s">
        <v>1096</v>
      </c>
      <c r="IV128" s="171" t="s">
        <v>405</v>
      </c>
    </row>
    <row r="129" spans="255:256" hidden="1" x14ac:dyDescent="0.2">
      <c r="IU129" s="123" t="s">
        <v>1097</v>
      </c>
      <c r="IV129" s="171" t="s">
        <v>115</v>
      </c>
    </row>
    <row r="130" spans="255:256" hidden="1" x14ac:dyDescent="0.2">
      <c r="IU130" s="123" t="s">
        <v>1098</v>
      </c>
      <c r="IV130" s="171" t="s">
        <v>406</v>
      </c>
    </row>
    <row r="131" spans="255:256" hidden="1" x14ac:dyDescent="0.2">
      <c r="IU131" s="123" t="s">
        <v>1099</v>
      </c>
      <c r="IV131" s="171" t="s">
        <v>407</v>
      </c>
    </row>
    <row r="132" spans="255:256" hidden="1" x14ac:dyDescent="0.2">
      <c r="IU132" s="123" t="s">
        <v>1100</v>
      </c>
      <c r="IV132" s="171" t="s">
        <v>408</v>
      </c>
    </row>
    <row r="133" spans="255:256" hidden="1" x14ac:dyDescent="0.2">
      <c r="IU133" s="123" t="s">
        <v>1101</v>
      </c>
      <c r="IV133" s="171" t="s">
        <v>409</v>
      </c>
    </row>
    <row r="134" spans="255:256" hidden="1" x14ac:dyDescent="0.2">
      <c r="IU134" s="123" t="s">
        <v>1102</v>
      </c>
      <c r="IV134" s="171" t="s">
        <v>410</v>
      </c>
    </row>
    <row r="135" spans="255:256" hidden="1" x14ac:dyDescent="0.2">
      <c r="IU135" s="123" t="s">
        <v>1103</v>
      </c>
      <c r="IV135" s="171" t="s">
        <v>411</v>
      </c>
    </row>
    <row r="136" spans="255:256" hidden="1" x14ac:dyDescent="0.2">
      <c r="IU136" s="123" t="s">
        <v>1104</v>
      </c>
      <c r="IV136" s="171" t="s">
        <v>412</v>
      </c>
    </row>
    <row r="137" spans="255:256" hidden="1" x14ac:dyDescent="0.2">
      <c r="IU137" s="123" t="s">
        <v>1105</v>
      </c>
      <c r="IV137" s="171" t="s">
        <v>413</v>
      </c>
    </row>
    <row r="138" spans="255:256" hidden="1" x14ac:dyDescent="0.2">
      <c r="IU138" s="123" t="s">
        <v>1106</v>
      </c>
      <c r="IV138" s="171" t="s">
        <v>414</v>
      </c>
    </row>
    <row r="139" spans="255:256" hidden="1" x14ac:dyDescent="0.2">
      <c r="IU139" s="123" t="s">
        <v>1107</v>
      </c>
      <c r="IV139" s="171" t="s">
        <v>415</v>
      </c>
    </row>
    <row r="140" spans="255:256" hidden="1" x14ac:dyDescent="0.2">
      <c r="IU140" s="123" t="s">
        <v>1108</v>
      </c>
      <c r="IV140" s="171" t="s">
        <v>416</v>
      </c>
    </row>
    <row r="141" spans="255:256" hidden="1" x14ac:dyDescent="0.2">
      <c r="IU141" s="123" t="s">
        <v>1109</v>
      </c>
      <c r="IV141" s="171" t="s">
        <v>417</v>
      </c>
    </row>
    <row r="142" spans="255:256" hidden="1" x14ac:dyDescent="0.2">
      <c r="IU142" s="123" t="s">
        <v>1110</v>
      </c>
      <c r="IV142" s="171" t="s">
        <v>418</v>
      </c>
    </row>
    <row r="143" spans="255:256" hidden="1" x14ac:dyDescent="0.2">
      <c r="IU143" s="123" t="s">
        <v>1111</v>
      </c>
      <c r="IV143" s="171" t="s">
        <v>419</v>
      </c>
    </row>
    <row r="144" spans="255:256" hidden="1" x14ac:dyDescent="0.2">
      <c r="IU144" s="123" t="s">
        <v>1112</v>
      </c>
      <c r="IV144" s="171" t="s">
        <v>420</v>
      </c>
    </row>
    <row r="145" spans="255:256" hidden="1" x14ac:dyDescent="0.2">
      <c r="IU145" s="123" t="s">
        <v>1113</v>
      </c>
      <c r="IV145" s="171" t="s">
        <v>421</v>
      </c>
    </row>
    <row r="146" spans="255:256" hidden="1" x14ac:dyDescent="0.2">
      <c r="IU146" s="123" t="s">
        <v>1114</v>
      </c>
      <c r="IV146" s="171" t="s">
        <v>422</v>
      </c>
    </row>
    <row r="147" spans="255:256" hidden="1" x14ac:dyDescent="0.2">
      <c r="IU147" s="123" t="s">
        <v>1115</v>
      </c>
      <c r="IV147" s="171" t="s">
        <v>423</v>
      </c>
    </row>
    <row r="148" spans="255:256" hidden="1" x14ac:dyDescent="0.2">
      <c r="IU148" s="123" t="s">
        <v>1116</v>
      </c>
      <c r="IV148" s="171" t="s">
        <v>424</v>
      </c>
    </row>
    <row r="149" spans="255:256" hidden="1" x14ac:dyDescent="0.2">
      <c r="IU149" s="123" t="s">
        <v>1117</v>
      </c>
      <c r="IV149" s="171" t="s">
        <v>425</v>
      </c>
    </row>
    <row r="150" spans="255:256" hidden="1" x14ac:dyDescent="0.2">
      <c r="IU150" s="123" t="s">
        <v>1118</v>
      </c>
      <c r="IV150" s="171" t="s">
        <v>426</v>
      </c>
    </row>
    <row r="151" spans="255:256" hidden="1" x14ac:dyDescent="0.2">
      <c r="IU151" s="123" t="s">
        <v>1119</v>
      </c>
      <c r="IV151" s="171" t="s">
        <v>427</v>
      </c>
    </row>
    <row r="152" spans="255:256" hidden="1" x14ac:dyDescent="0.2">
      <c r="IU152" s="123" t="s">
        <v>1120</v>
      </c>
      <c r="IV152" s="171" t="s">
        <v>428</v>
      </c>
    </row>
    <row r="153" spans="255:256" hidden="1" x14ac:dyDescent="0.2">
      <c r="IU153" s="123" t="s">
        <v>1121</v>
      </c>
      <c r="IV153" s="171" t="s">
        <v>429</v>
      </c>
    </row>
    <row r="154" spans="255:256" hidden="1" x14ac:dyDescent="0.2">
      <c r="IU154" s="123" t="s">
        <v>1122</v>
      </c>
      <c r="IV154" s="171" t="s">
        <v>430</v>
      </c>
    </row>
    <row r="155" spans="255:256" hidden="1" x14ac:dyDescent="0.2">
      <c r="IU155" s="123" t="s">
        <v>1123</v>
      </c>
      <c r="IV155" s="171" t="s">
        <v>431</v>
      </c>
    </row>
    <row r="156" spans="255:256" hidden="1" x14ac:dyDescent="0.2">
      <c r="IU156" s="123" t="s">
        <v>1124</v>
      </c>
      <c r="IV156" s="171" t="s">
        <v>432</v>
      </c>
    </row>
    <row r="157" spans="255:256" hidden="1" x14ac:dyDescent="0.2">
      <c r="IU157" s="123" t="s">
        <v>1125</v>
      </c>
      <c r="IV157" s="171" t="s">
        <v>116</v>
      </c>
    </row>
    <row r="158" spans="255:256" hidden="1" x14ac:dyDescent="0.2">
      <c r="IU158" s="123" t="s">
        <v>1126</v>
      </c>
      <c r="IV158" s="171" t="s">
        <v>433</v>
      </c>
    </row>
    <row r="159" spans="255:256" hidden="1" x14ac:dyDescent="0.2">
      <c r="IU159" s="123" t="s">
        <v>1127</v>
      </c>
      <c r="IV159" s="171" t="s">
        <v>434</v>
      </c>
    </row>
    <row r="160" spans="255:256" hidden="1" x14ac:dyDescent="0.2">
      <c r="IU160" s="123" t="s">
        <v>1128</v>
      </c>
      <c r="IV160" s="171" t="s">
        <v>435</v>
      </c>
    </row>
    <row r="161" spans="255:256" hidden="1" x14ac:dyDescent="0.2">
      <c r="IU161" s="123" t="s">
        <v>1129</v>
      </c>
      <c r="IV161" s="171" t="s">
        <v>117</v>
      </c>
    </row>
    <row r="162" spans="255:256" hidden="1" x14ac:dyDescent="0.2">
      <c r="IU162" s="123" t="s">
        <v>1130</v>
      </c>
      <c r="IV162" s="171" t="s">
        <v>118</v>
      </c>
    </row>
    <row r="163" spans="255:256" hidden="1" x14ac:dyDescent="0.2">
      <c r="IU163" s="123" t="s">
        <v>1131</v>
      </c>
      <c r="IV163" s="171" t="s">
        <v>436</v>
      </c>
    </row>
    <row r="164" spans="255:256" hidden="1" x14ac:dyDescent="0.2">
      <c r="IU164" s="123" t="s">
        <v>1132</v>
      </c>
      <c r="IV164" s="171" t="s">
        <v>119</v>
      </c>
    </row>
    <row r="165" spans="255:256" hidden="1" x14ac:dyDescent="0.2">
      <c r="IU165" s="123" t="s">
        <v>1133</v>
      </c>
      <c r="IV165" s="171" t="s">
        <v>339</v>
      </c>
    </row>
    <row r="166" spans="255:256" hidden="1" x14ac:dyDescent="0.2">
      <c r="IU166" s="123" t="s">
        <v>1134</v>
      </c>
      <c r="IV166" s="171" t="s">
        <v>437</v>
      </c>
    </row>
    <row r="167" spans="255:256" hidden="1" x14ac:dyDescent="0.2">
      <c r="IU167" s="123" t="s">
        <v>7</v>
      </c>
      <c r="IV167" s="171" t="s">
        <v>120</v>
      </c>
    </row>
    <row r="168" spans="255:256" hidden="1" x14ac:dyDescent="0.2">
      <c r="IU168" s="123" t="s">
        <v>1135</v>
      </c>
      <c r="IV168" s="171" t="s">
        <v>438</v>
      </c>
    </row>
    <row r="169" spans="255:256" hidden="1" x14ac:dyDescent="0.2">
      <c r="IU169" s="123" t="s">
        <v>1136</v>
      </c>
      <c r="IV169" s="171" t="s">
        <v>439</v>
      </c>
    </row>
    <row r="170" spans="255:256" hidden="1" x14ac:dyDescent="0.2">
      <c r="IU170" s="123" t="s">
        <v>1137</v>
      </c>
      <c r="IV170" s="171" t="s">
        <v>440</v>
      </c>
    </row>
    <row r="171" spans="255:256" hidden="1" x14ac:dyDescent="0.2">
      <c r="IU171" s="123" t="s">
        <v>1138</v>
      </c>
      <c r="IV171" s="171" t="s">
        <v>441</v>
      </c>
    </row>
    <row r="172" spans="255:256" hidden="1" x14ac:dyDescent="0.2">
      <c r="IU172" s="123" t="s">
        <v>1139</v>
      </c>
      <c r="IV172" s="171" t="s">
        <v>442</v>
      </c>
    </row>
    <row r="173" spans="255:256" hidden="1" x14ac:dyDescent="0.2">
      <c r="IU173" s="123" t="s">
        <v>1140</v>
      </c>
      <c r="IV173" s="171" t="s">
        <v>443</v>
      </c>
    </row>
    <row r="174" spans="255:256" hidden="1" x14ac:dyDescent="0.2">
      <c r="IU174" s="123" t="s">
        <v>1141</v>
      </c>
      <c r="IV174" s="171" t="s">
        <v>444</v>
      </c>
    </row>
    <row r="175" spans="255:256" hidden="1" x14ac:dyDescent="0.2">
      <c r="IU175" s="123" t="s">
        <v>1142</v>
      </c>
      <c r="IV175" s="171" t="s">
        <v>445</v>
      </c>
    </row>
    <row r="176" spans="255:256" hidden="1" x14ac:dyDescent="0.2">
      <c r="IU176" s="123" t="s">
        <v>1143</v>
      </c>
      <c r="IV176" s="171" t="s">
        <v>446</v>
      </c>
    </row>
    <row r="177" spans="255:256" hidden="1" x14ac:dyDescent="0.2">
      <c r="IU177" s="123" t="s">
        <v>1144</v>
      </c>
      <c r="IV177" s="171" t="s">
        <v>448</v>
      </c>
    </row>
    <row r="178" spans="255:256" hidden="1" x14ac:dyDescent="0.2">
      <c r="IU178" s="123" t="s">
        <v>1145</v>
      </c>
      <c r="IV178" s="171" t="s">
        <v>449</v>
      </c>
    </row>
    <row r="179" spans="255:256" hidden="1" x14ac:dyDescent="0.2">
      <c r="IU179" s="123" t="s">
        <v>1146</v>
      </c>
      <c r="IV179" s="171" t="s">
        <v>450</v>
      </c>
    </row>
    <row r="180" spans="255:256" hidden="1" x14ac:dyDescent="0.2">
      <c r="IU180" s="123" t="s">
        <v>1147</v>
      </c>
      <c r="IV180" s="171" t="s">
        <v>451</v>
      </c>
    </row>
    <row r="181" spans="255:256" hidden="1" x14ac:dyDescent="0.2">
      <c r="IU181" s="123" t="s">
        <v>1148</v>
      </c>
      <c r="IV181" s="171" t="s">
        <v>452</v>
      </c>
    </row>
    <row r="182" spans="255:256" hidden="1" x14ac:dyDescent="0.2">
      <c r="IU182" s="123" t="s">
        <v>1149</v>
      </c>
      <c r="IV182" s="171" t="s">
        <v>453</v>
      </c>
    </row>
    <row r="183" spans="255:256" hidden="1" x14ac:dyDescent="0.2">
      <c r="IU183" s="123" t="s">
        <v>1150</v>
      </c>
      <c r="IV183" s="171" t="s">
        <v>121</v>
      </c>
    </row>
    <row r="184" spans="255:256" hidden="1" x14ac:dyDescent="0.2">
      <c r="IU184" s="123" t="s">
        <v>1151</v>
      </c>
      <c r="IV184" s="171" t="s">
        <v>454</v>
      </c>
    </row>
    <row r="185" spans="255:256" hidden="1" x14ac:dyDescent="0.2">
      <c r="IU185" s="123" t="s">
        <v>1152</v>
      </c>
      <c r="IV185" s="171" t="s">
        <v>455</v>
      </c>
    </row>
    <row r="186" spans="255:256" hidden="1" x14ac:dyDescent="0.2">
      <c r="IU186" s="123" t="s">
        <v>1153</v>
      </c>
      <c r="IV186" s="171" t="s">
        <v>456</v>
      </c>
    </row>
    <row r="187" spans="255:256" hidden="1" x14ac:dyDescent="0.2">
      <c r="IU187" s="123" t="s">
        <v>1154</v>
      </c>
      <c r="IV187" s="171" t="s">
        <v>457</v>
      </c>
    </row>
    <row r="188" spans="255:256" hidden="1" x14ac:dyDescent="0.2">
      <c r="IU188" s="123" t="s">
        <v>1155</v>
      </c>
      <c r="IV188" s="171" t="s">
        <v>122</v>
      </c>
    </row>
    <row r="189" spans="255:256" hidden="1" x14ac:dyDescent="0.2">
      <c r="IU189" s="123" t="s">
        <v>774</v>
      </c>
      <c r="IV189" s="171" t="s">
        <v>459</v>
      </c>
    </row>
    <row r="190" spans="255:256" hidden="1" x14ac:dyDescent="0.2">
      <c r="IU190" s="123" t="s">
        <v>1156</v>
      </c>
      <c r="IV190" s="171" t="s">
        <v>460</v>
      </c>
    </row>
    <row r="191" spans="255:256" hidden="1" x14ac:dyDescent="0.2">
      <c r="IU191" s="123" t="s">
        <v>1160</v>
      </c>
      <c r="IV191" s="171" t="s">
        <v>461</v>
      </c>
    </row>
    <row r="192" spans="255:256" hidden="1" x14ac:dyDescent="0.2">
      <c r="IU192" s="123" t="s">
        <v>1161</v>
      </c>
      <c r="IV192" s="171" t="s">
        <v>123</v>
      </c>
    </row>
    <row r="193" spans="255:256" hidden="1" x14ac:dyDescent="0.2">
      <c r="IU193" s="123" t="s">
        <v>1162</v>
      </c>
      <c r="IV193" s="171" t="s">
        <v>462</v>
      </c>
    </row>
    <row r="194" spans="255:256" hidden="1" x14ac:dyDescent="0.2">
      <c r="IU194" s="123" t="s">
        <v>1163</v>
      </c>
      <c r="IV194" s="171" t="s">
        <v>124</v>
      </c>
    </row>
    <row r="195" spans="255:256" hidden="1" x14ac:dyDescent="0.2">
      <c r="IU195" s="123" t="s">
        <v>1164</v>
      </c>
      <c r="IV195" s="171" t="s">
        <v>463</v>
      </c>
    </row>
    <row r="196" spans="255:256" hidden="1" x14ac:dyDescent="0.2">
      <c r="IU196" s="123" t="s">
        <v>1165</v>
      </c>
      <c r="IV196" s="171" t="s">
        <v>464</v>
      </c>
    </row>
    <row r="197" spans="255:256" hidden="1" x14ac:dyDescent="0.2">
      <c r="IU197" s="123" t="s">
        <v>1166</v>
      </c>
      <c r="IV197" s="171" t="s">
        <v>465</v>
      </c>
    </row>
    <row r="198" spans="255:256" hidden="1" x14ac:dyDescent="0.2">
      <c r="IU198" s="123" t="s">
        <v>1167</v>
      </c>
      <c r="IV198" s="171" t="s">
        <v>466</v>
      </c>
    </row>
    <row r="199" spans="255:256" hidden="1" x14ac:dyDescent="0.2">
      <c r="IU199" s="123" t="s">
        <v>1168</v>
      </c>
      <c r="IV199" s="171" t="s">
        <v>467</v>
      </c>
    </row>
    <row r="200" spans="255:256" hidden="1" x14ac:dyDescent="0.2">
      <c r="IU200" s="123" t="s">
        <v>1169</v>
      </c>
      <c r="IV200" s="171" t="s">
        <v>468</v>
      </c>
    </row>
    <row r="201" spans="255:256" hidden="1" x14ac:dyDescent="0.2">
      <c r="IU201" s="123" t="s">
        <v>1170</v>
      </c>
      <c r="IV201" s="171" t="s">
        <v>469</v>
      </c>
    </row>
    <row r="202" spans="255:256" hidden="1" x14ac:dyDescent="0.2">
      <c r="IU202" s="123" t="s">
        <v>1171</v>
      </c>
      <c r="IV202" s="171" t="s">
        <v>470</v>
      </c>
    </row>
    <row r="203" spans="255:256" hidden="1" x14ac:dyDescent="0.2">
      <c r="IU203" s="123" t="s">
        <v>1172</v>
      </c>
      <c r="IV203" s="171" t="s">
        <v>471</v>
      </c>
    </row>
    <row r="204" spans="255:256" hidden="1" x14ac:dyDescent="0.2">
      <c r="IU204" s="123" t="s">
        <v>1173</v>
      </c>
      <c r="IV204" s="171" t="s">
        <v>472</v>
      </c>
    </row>
    <row r="205" spans="255:256" hidden="1" x14ac:dyDescent="0.2">
      <c r="IU205" s="123" t="s">
        <v>1174</v>
      </c>
      <c r="IV205" s="171" t="s">
        <v>473</v>
      </c>
    </row>
    <row r="206" spans="255:256" hidden="1" x14ac:dyDescent="0.2">
      <c r="IU206" s="123" t="s">
        <v>1175</v>
      </c>
      <c r="IV206" s="171" t="s">
        <v>125</v>
      </c>
    </row>
    <row r="207" spans="255:256" hidden="1" x14ac:dyDescent="0.2">
      <c r="IU207" s="123" t="s">
        <v>1176</v>
      </c>
      <c r="IV207" s="171" t="s">
        <v>474</v>
      </c>
    </row>
    <row r="208" spans="255:256" hidden="1" x14ac:dyDescent="0.2">
      <c r="IU208" s="123" t="s">
        <v>1177</v>
      </c>
      <c r="IV208" s="171" t="s">
        <v>475</v>
      </c>
    </row>
    <row r="209" spans="255:256" hidden="1" x14ac:dyDescent="0.2">
      <c r="IU209" s="123" t="s">
        <v>1178</v>
      </c>
      <c r="IV209" s="171" t="s">
        <v>126</v>
      </c>
    </row>
    <row r="210" spans="255:256" hidden="1" x14ac:dyDescent="0.2">
      <c r="IU210" s="123" t="s">
        <v>1179</v>
      </c>
      <c r="IV210" s="171" t="s">
        <v>476</v>
      </c>
    </row>
    <row r="211" spans="255:256" hidden="1" x14ac:dyDescent="0.2">
      <c r="IU211" s="123" t="s">
        <v>1180</v>
      </c>
      <c r="IV211" s="171" t="s">
        <v>477</v>
      </c>
    </row>
    <row r="212" spans="255:256" hidden="1" x14ac:dyDescent="0.2">
      <c r="IU212" s="123" t="s">
        <v>1181</v>
      </c>
      <c r="IV212" s="171" t="s">
        <v>127</v>
      </c>
    </row>
    <row r="213" spans="255:256" hidden="1" x14ac:dyDescent="0.2">
      <c r="IU213" s="123" t="s">
        <v>1182</v>
      </c>
      <c r="IV213" s="171" t="s">
        <v>128</v>
      </c>
    </row>
    <row r="214" spans="255:256" hidden="1" x14ac:dyDescent="0.2">
      <c r="IU214" s="123" t="s">
        <v>1183</v>
      </c>
      <c r="IV214" s="171" t="s">
        <v>129</v>
      </c>
    </row>
    <row r="215" spans="255:256" hidden="1" x14ac:dyDescent="0.2">
      <c r="IU215" s="123" t="s">
        <v>1184</v>
      </c>
      <c r="IV215" s="171" t="s">
        <v>478</v>
      </c>
    </row>
    <row r="216" spans="255:256" hidden="1" x14ac:dyDescent="0.2">
      <c r="IU216" s="123" t="s">
        <v>1185</v>
      </c>
      <c r="IV216" s="171" t="s">
        <v>130</v>
      </c>
    </row>
    <row r="217" spans="255:256" hidden="1" x14ac:dyDescent="0.2">
      <c r="IU217" s="123" t="s">
        <v>1186</v>
      </c>
      <c r="IV217" s="171" t="s">
        <v>479</v>
      </c>
    </row>
    <row r="218" spans="255:256" hidden="1" x14ac:dyDescent="0.2">
      <c r="IU218" s="123" t="s">
        <v>1187</v>
      </c>
      <c r="IV218" s="171" t="s">
        <v>480</v>
      </c>
    </row>
    <row r="219" spans="255:256" hidden="1" x14ac:dyDescent="0.2">
      <c r="IU219" s="123" t="s">
        <v>1188</v>
      </c>
      <c r="IV219" s="171" t="s">
        <v>481</v>
      </c>
    </row>
    <row r="220" spans="255:256" hidden="1" x14ac:dyDescent="0.2">
      <c r="IU220" s="123" t="s">
        <v>1189</v>
      </c>
      <c r="IV220" s="171" t="s">
        <v>482</v>
      </c>
    </row>
    <row r="221" spans="255:256" hidden="1" x14ac:dyDescent="0.2">
      <c r="IU221" s="123" t="s">
        <v>1190</v>
      </c>
      <c r="IV221" s="171" t="s">
        <v>483</v>
      </c>
    </row>
    <row r="222" spans="255:256" hidden="1" x14ac:dyDescent="0.2">
      <c r="IU222" s="123" t="s">
        <v>1191</v>
      </c>
      <c r="IV222" s="171" t="s">
        <v>484</v>
      </c>
    </row>
    <row r="223" spans="255:256" hidden="1" x14ac:dyDescent="0.2">
      <c r="IU223" s="123" t="s">
        <v>1192</v>
      </c>
      <c r="IV223" s="171" t="s">
        <v>485</v>
      </c>
    </row>
    <row r="224" spans="255:256" hidden="1" x14ac:dyDescent="0.2">
      <c r="IU224" s="123" t="s">
        <v>1193</v>
      </c>
      <c r="IV224" s="171" t="s">
        <v>131</v>
      </c>
    </row>
    <row r="225" spans="255:256" hidden="1" x14ac:dyDescent="0.2">
      <c r="IU225" s="123" t="s">
        <v>1194</v>
      </c>
      <c r="IV225" s="171" t="s">
        <v>486</v>
      </c>
    </row>
    <row r="226" spans="255:256" hidden="1" x14ac:dyDescent="0.2">
      <c r="IU226" s="123" t="s">
        <v>1195</v>
      </c>
      <c r="IV226" s="171" t="s">
        <v>487</v>
      </c>
    </row>
    <row r="227" spans="255:256" hidden="1" x14ac:dyDescent="0.2">
      <c r="IU227" s="123" t="s">
        <v>1196</v>
      </c>
      <c r="IV227" s="171" t="s">
        <v>488</v>
      </c>
    </row>
    <row r="228" spans="255:256" hidden="1" x14ac:dyDescent="0.2">
      <c r="IU228" s="123" t="s">
        <v>1197</v>
      </c>
      <c r="IV228" s="171" t="s">
        <v>489</v>
      </c>
    </row>
    <row r="229" spans="255:256" hidden="1" x14ac:dyDescent="0.2">
      <c r="IU229" s="123" t="s">
        <v>1198</v>
      </c>
      <c r="IV229" s="171" t="s">
        <v>132</v>
      </c>
    </row>
    <row r="230" spans="255:256" hidden="1" x14ac:dyDescent="0.2">
      <c r="IU230" s="123" t="s">
        <v>1199</v>
      </c>
      <c r="IV230" s="171" t="s">
        <v>490</v>
      </c>
    </row>
    <row r="231" spans="255:256" hidden="1" x14ac:dyDescent="0.2">
      <c r="IU231" s="123" t="s">
        <v>1200</v>
      </c>
      <c r="IV231" s="171" t="s">
        <v>491</v>
      </c>
    </row>
    <row r="232" spans="255:256" hidden="1" x14ac:dyDescent="0.2">
      <c r="IU232" s="123" t="s">
        <v>1201</v>
      </c>
      <c r="IV232" s="171" t="s">
        <v>492</v>
      </c>
    </row>
    <row r="233" spans="255:256" hidden="1" x14ac:dyDescent="0.2">
      <c r="IU233" s="123" t="s">
        <v>1202</v>
      </c>
      <c r="IV233" s="171" t="s">
        <v>493</v>
      </c>
    </row>
    <row r="234" spans="255:256" hidden="1" x14ac:dyDescent="0.2">
      <c r="IU234" s="123" t="s">
        <v>1203</v>
      </c>
      <c r="IV234" s="171" t="s">
        <v>133</v>
      </c>
    </row>
    <row r="235" spans="255:256" hidden="1" x14ac:dyDescent="0.2">
      <c r="IU235" s="123" t="s">
        <v>1204</v>
      </c>
      <c r="IV235" s="171" t="s">
        <v>134</v>
      </c>
    </row>
    <row r="236" spans="255:256" hidden="1" x14ac:dyDescent="0.2">
      <c r="IU236" s="123" t="s">
        <v>1205</v>
      </c>
      <c r="IV236" s="171" t="s">
        <v>135</v>
      </c>
    </row>
    <row r="237" spans="255:256" hidden="1" x14ac:dyDescent="0.2">
      <c r="IU237" s="123" t="s">
        <v>1206</v>
      </c>
      <c r="IV237" s="171" t="s">
        <v>458</v>
      </c>
    </row>
    <row r="238" spans="255:256" hidden="1" x14ac:dyDescent="0.2">
      <c r="IU238" s="123" t="s">
        <v>1207</v>
      </c>
      <c r="IV238" s="171" t="s">
        <v>458</v>
      </c>
    </row>
    <row r="239" spans="255:256" hidden="1" x14ac:dyDescent="0.2">
      <c r="IU239" s="123" t="s">
        <v>1208</v>
      </c>
      <c r="IV239" s="171" t="s">
        <v>136</v>
      </c>
    </row>
    <row r="240" spans="255:256" hidden="1" x14ac:dyDescent="0.2">
      <c r="IU240" s="123" t="s">
        <v>1209</v>
      </c>
      <c r="IV240" s="171" t="s">
        <v>494</v>
      </c>
    </row>
    <row r="241" spans="255:256" hidden="1" x14ac:dyDescent="0.2">
      <c r="IU241" s="123" t="s">
        <v>1210</v>
      </c>
      <c r="IV241" s="171" t="s">
        <v>458</v>
      </c>
    </row>
    <row r="242" spans="255:256" hidden="1" x14ac:dyDescent="0.2">
      <c r="IU242" s="123" t="s">
        <v>1211</v>
      </c>
      <c r="IV242" s="171" t="s">
        <v>495</v>
      </c>
    </row>
    <row r="243" spans="255:256" hidden="1" x14ac:dyDescent="0.2">
      <c r="IU243" s="123" t="s">
        <v>1212</v>
      </c>
      <c r="IV243" s="171" t="s">
        <v>496</v>
      </c>
    </row>
    <row r="244" spans="255:256" hidden="1" x14ac:dyDescent="0.2">
      <c r="IU244" s="123" t="s">
        <v>8</v>
      </c>
      <c r="IV244" s="171" t="s">
        <v>137</v>
      </c>
    </row>
    <row r="245" spans="255:256" hidden="1" x14ac:dyDescent="0.2">
      <c r="IU245" s="123" t="s">
        <v>9</v>
      </c>
      <c r="IV245" s="171" t="s">
        <v>138</v>
      </c>
    </row>
    <row r="246" spans="255:256" hidden="1" x14ac:dyDescent="0.2">
      <c r="IU246" s="123" t="s">
        <v>2109</v>
      </c>
      <c r="IV246" s="172" t="s">
        <v>1973</v>
      </c>
    </row>
    <row r="247" spans="255:256" hidden="1" x14ac:dyDescent="0.2">
      <c r="IU247" s="123" t="s">
        <v>1213</v>
      </c>
      <c r="IV247" s="171" t="s">
        <v>497</v>
      </c>
    </row>
    <row r="248" spans="255:256" hidden="1" x14ac:dyDescent="0.2">
      <c r="IU248" s="123" t="s">
        <v>1214</v>
      </c>
      <c r="IV248" s="171" t="s">
        <v>498</v>
      </c>
    </row>
    <row r="249" spans="255:256" hidden="1" x14ac:dyDescent="0.2">
      <c r="IU249" s="123" t="s">
        <v>1215</v>
      </c>
      <c r="IV249" s="171" t="s">
        <v>499</v>
      </c>
    </row>
    <row r="250" spans="255:256" hidden="1" x14ac:dyDescent="0.2">
      <c r="IU250" s="123" t="s">
        <v>1216</v>
      </c>
      <c r="IV250" s="171" t="s">
        <v>500</v>
      </c>
    </row>
    <row r="251" spans="255:256" hidden="1" x14ac:dyDescent="0.2">
      <c r="IU251" s="123" t="s">
        <v>1217</v>
      </c>
      <c r="IV251" s="171" t="s">
        <v>501</v>
      </c>
    </row>
    <row r="252" spans="255:256" hidden="1" x14ac:dyDescent="0.2">
      <c r="IU252" s="123" t="s">
        <v>1218</v>
      </c>
      <c r="IV252" s="171" t="s">
        <v>502</v>
      </c>
    </row>
    <row r="253" spans="255:256" hidden="1" x14ac:dyDescent="0.2">
      <c r="IU253" s="123" t="s">
        <v>1219</v>
      </c>
      <c r="IV253" s="171" t="s">
        <v>139</v>
      </c>
    </row>
    <row r="254" spans="255:256" hidden="1" x14ac:dyDescent="0.2">
      <c r="IU254" s="123" t="s">
        <v>1220</v>
      </c>
      <c r="IV254" s="171" t="s">
        <v>503</v>
      </c>
    </row>
    <row r="255" spans="255:256" hidden="1" x14ac:dyDescent="0.2">
      <c r="IU255" s="123" t="s">
        <v>1221</v>
      </c>
      <c r="IV255" s="171" t="s">
        <v>339</v>
      </c>
    </row>
    <row r="256" spans="255:256" hidden="1" x14ac:dyDescent="0.2">
      <c r="IU256" s="123" t="s">
        <v>1222</v>
      </c>
      <c r="IV256" s="171" t="s">
        <v>504</v>
      </c>
    </row>
    <row r="257" spans="255:256" hidden="1" x14ac:dyDescent="0.2">
      <c r="IU257" s="123" t="s">
        <v>1223</v>
      </c>
      <c r="IV257" s="171" t="s">
        <v>140</v>
      </c>
    </row>
    <row r="258" spans="255:256" hidden="1" x14ac:dyDescent="0.2">
      <c r="IU258" s="123" t="s">
        <v>1224</v>
      </c>
      <c r="IV258" s="171" t="s">
        <v>505</v>
      </c>
    </row>
    <row r="259" spans="255:256" hidden="1" x14ac:dyDescent="0.2">
      <c r="IU259" s="123" t="s">
        <v>1225</v>
      </c>
      <c r="IV259" s="171" t="s">
        <v>506</v>
      </c>
    </row>
    <row r="260" spans="255:256" hidden="1" x14ac:dyDescent="0.2">
      <c r="IU260" s="123" t="s">
        <v>1226</v>
      </c>
      <c r="IV260" s="171" t="s">
        <v>507</v>
      </c>
    </row>
    <row r="261" spans="255:256" hidden="1" x14ac:dyDescent="0.2">
      <c r="IU261" s="123" t="s">
        <v>1227</v>
      </c>
      <c r="IV261" s="171" t="s">
        <v>141</v>
      </c>
    </row>
    <row r="262" spans="255:256" hidden="1" x14ac:dyDescent="0.2">
      <c r="IU262" s="123" t="s">
        <v>1228</v>
      </c>
      <c r="IV262" s="171" t="s">
        <v>508</v>
      </c>
    </row>
    <row r="263" spans="255:256" hidden="1" x14ac:dyDescent="0.2">
      <c r="IU263" s="123" t="s">
        <v>1229</v>
      </c>
      <c r="IV263" s="171" t="s">
        <v>509</v>
      </c>
    </row>
    <row r="264" spans="255:256" hidden="1" x14ac:dyDescent="0.2">
      <c r="IU264" s="123" t="s">
        <v>1230</v>
      </c>
      <c r="IV264" s="171" t="s">
        <v>142</v>
      </c>
    </row>
    <row r="265" spans="255:256" hidden="1" x14ac:dyDescent="0.2">
      <c r="IU265" s="123" t="s">
        <v>1231</v>
      </c>
      <c r="IV265" s="171" t="s">
        <v>511</v>
      </c>
    </row>
    <row r="266" spans="255:256" hidden="1" x14ac:dyDescent="0.2">
      <c r="IU266" s="123" t="s">
        <v>1232</v>
      </c>
      <c r="IV266" s="171" t="s">
        <v>143</v>
      </c>
    </row>
    <row r="267" spans="255:256" hidden="1" x14ac:dyDescent="0.2">
      <c r="IU267" s="123" t="s">
        <v>1233</v>
      </c>
      <c r="IV267" s="171" t="s">
        <v>512</v>
      </c>
    </row>
    <row r="268" spans="255:256" hidden="1" x14ac:dyDescent="0.2">
      <c r="IU268" s="123" t="s">
        <v>1234</v>
      </c>
      <c r="IV268" s="171" t="s">
        <v>144</v>
      </c>
    </row>
    <row r="269" spans="255:256" hidden="1" x14ac:dyDescent="0.2">
      <c r="IU269" s="123" t="s">
        <v>1235</v>
      </c>
      <c r="IV269" s="171" t="s">
        <v>145</v>
      </c>
    </row>
    <row r="270" spans="255:256" hidden="1" x14ac:dyDescent="0.2">
      <c r="IU270" s="123" t="s">
        <v>1236</v>
      </c>
      <c r="IV270" s="171" t="s">
        <v>513</v>
      </c>
    </row>
    <row r="271" spans="255:256" hidden="1" x14ac:dyDescent="0.2">
      <c r="IU271" s="123" t="s">
        <v>1237</v>
      </c>
      <c r="IV271" s="171" t="s">
        <v>514</v>
      </c>
    </row>
    <row r="272" spans="255:256" hidden="1" x14ac:dyDescent="0.2">
      <c r="IU272" s="123" t="s">
        <v>1238</v>
      </c>
      <c r="IV272" s="171" t="s">
        <v>146</v>
      </c>
    </row>
    <row r="273" spans="255:256" hidden="1" x14ac:dyDescent="0.2">
      <c r="IU273" s="123" t="s">
        <v>1239</v>
      </c>
      <c r="IV273" s="171" t="s">
        <v>515</v>
      </c>
    </row>
    <row r="274" spans="255:256" hidden="1" x14ac:dyDescent="0.2">
      <c r="IU274" s="123" t="s">
        <v>1240</v>
      </c>
      <c r="IV274" s="171" t="s">
        <v>516</v>
      </c>
    </row>
    <row r="275" spans="255:256" hidden="1" x14ac:dyDescent="0.2">
      <c r="IU275" s="123" t="s">
        <v>1241</v>
      </c>
      <c r="IV275" s="171" t="s">
        <v>147</v>
      </c>
    </row>
    <row r="276" spans="255:256" hidden="1" x14ac:dyDescent="0.2">
      <c r="IU276" s="123" t="s">
        <v>1242</v>
      </c>
      <c r="IV276" s="171" t="s">
        <v>517</v>
      </c>
    </row>
    <row r="277" spans="255:256" hidden="1" x14ac:dyDescent="0.2">
      <c r="IU277" s="123" t="s">
        <v>1243</v>
      </c>
      <c r="IV277" s="171" t="s">
        <v>148</v>
      </c>
    </row>
    <row r="278" spans="255:256" hidden="1" x14ac:dyDescent="0.2">
      <c r="IU278" s="123" t="s">
        <v>1244</v>
      </c>
      <c r="IV278" s="171" t="s">
        <v>518</v>
      </c>
    </row>
    <row r="279" spans="255:256" hidden="1" x14ac:dyDescent="0.2">
      <c r="IU279" s="123" t="s">
        <v>1245</v>
      </c>
      <c r="IV279" s="171" t="s">
        <v>519</v>
      </c>
    </row>
    <row r="280" spans="255:256" hidden="1" x14ac:dyDescent="0.2">
      <c r="IU280" s="123" t="s">
        <v>1246</v>
      </c>
      <c r="IV280" s="171" t="s">
        <v>149</v>
      </c>
    </row>
    <row r="281" spans="255:256" hidden="1" x14ac:dyDescent="0.2">
      <c r="IU281" s="123" t="s">
        <v>1247</v>
      </c>
      <c r="IV281" s="171" t="s">
        <v>150</v>
      </c>
    </row>
    <row r="282" spans="255:256" hidden="1" x14ac:dyDescent="0.2">
      <c r="IU282" s="123" t="s">
        <v>1248</v>
      </c>
      <c r="IV282" s="171" t="s">
        <v>151</v>
      </c>
    </row>
    <row r="283" spans="255:256" hidden="1" x14ac:dyDescent="0.2">
      <c r="IU283" s="123" t="s">
        <v>1249</v>
      </c>
      <c r="IV283" s="171" t="s">
        <v>520</v>
      </c>
    </row>
    <row r="284" spans="255:256" hidden="1" x14ac:dyDescent="0.2">
      <c r="IU284" s="123" t="s">
        <v>1250</v>
      </c>
      <c r="IV284" s="171" t="s">
        <v>521</v>
      </c>
    </row>
    <row r="285" spans="255:256" hidden="1" x14ac:dyDescent="0.2">
      <c r="IU285" s="123" t="s">
        <v>1251</v>
      </c>
      <c r="IV285" s="171" t="s">
        <v>522</v>
      </c>
    </row>
    <row r="286" spans="255:256" hidden="1" x14ac:dyDescent="0.2">
      <c r="IU286" s="123" t="s">
        <v>1252</v>
      </c>
      <c r="IV286" s="171" t="s">
        <v>152</v>
      </c>
    </row>
    <row r="287" spans="255:256" hidden="1" x14ac:dyDescent="0.2">
      <c r="IU287" s="123" t="s">
        <v>1253</v>
      </c>
      <c r="IV287" s="171" t="s">
        <v>523</v>
      </c>
    </row>
    <row r="288" spans="255:256" hidden="1" x14ac:dyDescent="0.2">
      <c r="IU288" s="123" t="s">
        <v>1254</v>
      </c>
      <c r="IV288" s="171" t="s">
        <v>524</v>
      </c>
    </row>
    <row r="289" spans="255:256" hidden="1" x14ac:dyDescent="0.2">
      <c r="IU289" s="123" t="s">
        <v>1255</v>
      </c>
      <c r="IV289" s="171" t="s">
        <v>526</v>
      </c>
    </row>
    <row r="290" spans="255:256" hidden="1" x14ac:dyDescent="0.2">
      <c r="IU290" s="123" t="s">
        <v>1256</v>
      </c>
      <c r="IV290" s="171" t="s">
        <v>527</v>
      </c>
    </row>
    <row r="291" spans="255:256" hidden="1" x14ac:dyDescent="0.2">
      <c r="IU291" s="123" t="s">
        <v>1257</v>
      </c>
      <c r="IV291" s="171" t="s">
        <v>528</v>
      </c>
    </row>
    <row r="292" spans="255:256" hidden="1" x14ac:dyDescent="0.2">
      <c r="IU292" s="123" t="s">
        <v>1258</v>
      </c>
      <c r="IV292" s="171" t="s">
        <v>153</v>
      </c>
    </row>
    <row r="293" spans="255:256" hidden="1" x14ac:dyDescent="0.2">
      <c r="IU293" s="123" t="s">
        <v>1259</v>
      </c>
      <c r="IV293" s="171" t="s">
        <v>154</v>
      </c>
    </row>
    <row r="294" spans="255:256" hidden="1" x14ac:dyDescent="0.2">
      <c r="IU294" s="123" t="s">
        <v>1260</v>
      </c>
      <c r="IV294" s="171" t="s">
        <v>529</v>
      </c>
    </row>
    <row r="295" spans="255:256" hidden="1" x14ac:dyDescent="0.2">
      <c r="IU295" s="123" t="s">
        <v>1261</v>
      </c>
      <c r="IV295" s="171" t="s">
        <v>530</v>
      </c>
    </row>
    <row r="296" spans="255:256" hidden="1" x14ac:dyDescent="0.2">
      <c r="IU296" s="123" t="s">
        <v>1262</v>
      </c>
      <c r="IV296" s="171" t="s">
        <v>531</v>
      </c>
    </row>
    <row r="297" spans="255:256" hidden="1" x14ac:dyDescent="0.2">
      <c r="IU297" s="123" t="s">
        <v>1263</v>
      </c>
      <c r="IV297" s="171" t="s">
        <v>155</v>
      </c>
    </row>
    <row r="298" spans="255:256" hidden="1" x14ac:dyDescent="0.2">
      <c r="IU298" s="123" t="s">
        <v>1264</v>
      </c>
      <c r="IV298" s="171" t="s">
        <v>532</v>
      </c>
    </row>
    <row r="299" spans="255:256" hidden="1" x14ac:dyDescent="0.2">
      <c r="IU299" s="123" t="s">
        <v>1265</v>
      </c>
      <c r="IV299" s="171" t="s">
        <v>533</v>
      </c>
    </row>
    <row r="300" spans="255:256" hidden="1" x14ac:dyDescent="0.2">
      <c r="IU300" s="123" t="s">
        <v>1266</v>
      </c>
      <c r="IV300" s="171" t="s">
        <v>534</v>
      </c>
    </row>
    <row r="301" spans="255:256" hidden="1" x14ac:dyDescent="0.2">
      <c r="IU301" s="123" t="s">
        <v>1267</v>
      </c>
      <c r="IV301" s="171" t="s">
        <v>535</v>
      </c>
    </row>
    <row r="302" spans="255:256" hidden="1" x14ac:dyDescent="0.2">
      <c r="IU302" s="123" t="s">
        <v>1268</v>
      </c>
      <c r="IV302" s="171" t="s">
        <v>536</v>
      </c>
    </row>
    <row r="303" spans="255:256" hidden="1" x14ac:dyDescent="0.2">
      <c r="IU303" s="123" t="s">
        <v>1269</v>
      </c>
      <c r="IV303" s="171" t="s">
        <v>537</v>
      </c>
    </row>
    <row r="304" spans="255:256" hidden="1" x14ac:dyDescent="0.2">
      <c r="IU304" s="123" t="s">
        <v>1270</v>
      </c>
      <c r="IV304" s="171" t="s">
        <v>538</v>
      </c>
    </row>
    <row r="305" spans="255:256" hidden="1" x14ac:dyDescent="0.2">
      <c r="IU305" s="123" t="s">
        <v>1271</v>
      </c>
      <c r="IV305" s="171" t="s">
        <v>156</v>
      </c>
    </row>
    <row r="306" spans="255:256" hidden="1" x14ac:dyDescent="0.2">
      <c r="IU306" s="123" t="s">
        <v>1272</v>
      </c>
      <c r="IV306" s="171" t="s">
        <v>539</v>
      </c>
    </row>
    <row r="307" spans="255:256" hidden="1" x14ac:dyDescent="0.2">
      <c r="IU307" s="123" t="s">
        <v>1273</v>
      </c>
      <c r="IV307" s="171" t="s">
        <v>157</v>
      </c>
    </row>
    <row r="308" spans="255:256" hidden="1" x14ac:dyDescent="0.2">
      <c r="IU308" s="123" t="s">
        <v>1274</v>
      </c>
      <c r="IV308" s="171" t="s">
        <v>540</v>
      </c>
    </row>
    <row r="309" spans="255:256" hidden="1" x14ac:dyDescent="0.2">
      <c r="IU309" s="123" t="s">
        <v>1275</v>
      </c>
      <c r="IV309" s="171" t="s">
        <v>541</v>
      </c>
    </row>
    <row r="310" spans="255:256" hidden="1" x14ac:dyDescent="0.2">
      <c r="IU310" s="123" t="s">
        <v>1276</v>
      </c>
      <c r="IV310" s="171" t="s">
        <v>542</v>
      </c>
    </row>
    <row r="311" spans="255:256" hidden="1" x14ac:dyDescent="0.2">
      <c r="IU311" s="123" t="s">
        <v>1277</v>
      </c>
      <c r="IV311" s="171" t="s">
        <v>158</v>
      </c>
    </row>
    <row r="312" spans="255:256" hidden="1" x14ac:dyDescent="0.2">
      <c r="IU312" s="123" t="s">
        <v>1278</v>
      </c>
      <c r="IV312" s="171" t="s">
        <v>543</v>
      </c>
    </row>
    <row r="313" spans="255:256" hidden="1" x14ac:dyDescent="0.2">
      <c r="IU313" s="123" t="s">
        <v>1279</v>
      </c>
      <c r="IV313" s="171" t="s">
        <v>159</v>
      </c>
    </row>
    <row r="314" spans="255:256" hidden="1" x14ac:dyDescent="0.2">
      <c r="IU314" s="123" t="s">
        <v>1280</v>
      </c>
      <c r="IV314" s="171" t="s">
        <v>160</v>
      </c>
    </row>
    <row r="315" spans="255:256" hidden="1" x14ac:dyDescent="0.2">
      <c r="IU315" s="123" t="s">
        <v>1281</v>
      </c>
      <c r="IV315" s="171" t="s">
        <v>161</v>
      </c>
    </row>
    <row r="316" spans="255:256" hidden="1" x14ac:dyDescent="0.2">
      <c r="IU316" s="123" t="s">
        <v>1282</v>
      </c>
      <c r="IV316" s="171" t="s">
        <v>162</v>
      </c>
    </row>
    <row r="317" spans="255:256" hidden="1" x14ac:dyDescent="0.2">
      <c r="IU317" s="123" t="s">
        <v>1283</v>
      </c>
      <c r="IV317" s="171" t="s">
        <v>2111</v>
      </c>
    </row>
    <row r="318" spans="255:256" hidden="1" x14ac:dyDescent="0.2">
      <c r="IU318" s="123" t="s">
        <v>1284</v>
      </c>
      <c r="IV318" s="171" t="s">
        <v>544</v>
      </c>
    </row>
    <row r="319" spans="255:256" hidden="1" x14ac:dyDescent="0.2">
      <c r="IU319" s="123" t="s">
        <v>1285</v>
      </c>
      <c r="IV319" s="171" t="s">
        <v>545</v>
      </c>
    </row>
    <row r="320" spans="255:256" hidden="1" x14ac:dyDescent="0.2">
      <c r="IU320" s="123" t="s">
        <v>1286</v>
      </c>
      <c r="IV320" s="171" t="s">
        <v>594</v>
      </c>
    </row>
    <row r="321" spans="255:256" hidden="1" x14ac:dyDescent="0.2">
      <c r="IU321" s="123" t="s">
        <v>1287</v>
      </c>
      <c r="IV321" s="171" t="s">
        <v>546</v>
      </c>
    </row>
    <row r="322" spans="255:256" hidden="1" x14ac:dyDescent="0.2">
      <c r="IU322" s="123" t="s">
        <v>1288</v>
      </c>
      <c r="IV322" s="171" t="s">
        <v>547</v>
      </c>
    </row>
    <row r="323" spans="255:256" hidden="1" x14ac:dyDescent="0.2">
      <c r="IU323" s="123" t="s">
        <v>1289</v>
      </c>
      <c r="IV323" s="171" t="s">
        <v>549</v>
      </c>
    </row>
    <row r="324" spans="255:256" hidden="1" x14ac:dyDescent="0.2">
      <c r="IU324" s="123" t="s">
        <v>1290</v>
      </c>
      <c r="IV324" s="171" t="s">
        <v>550</v>
      </c>
    </row>
    <row r="325" spans="255:256" hidden="1" x14ac:dyDescent="0.2">
      <c r="IU325" s="123" t="s">
        <v>1291</v>
      </c>
      <c r="IV325" s="171" t="s">
        <v>551</v>
      </c>
    </row>
    <row r="326" spans="255:256" hidden="1" x14ac:dyDescent="0.2">
      <c r="IU326" s="123" t="s">
        <v>1292</v>
      </c>
      <c r="IV326" s="171" t="s">
        <v>552</v>
      </c>
    </row>
    <row r="327" spans="255:256" hidden="1" x14ac:dyDescent="0.2">
      <c r="IU327" s="123" t="s">
        <v>1293</v>
      </c>
      <c r="IV327" s="171" t="s">
        <v>553</v>
      </c>
    </row>
    <row r="328" spans="255:256" hidden="1" x14ac:dyDescent="0.2">
      <c r="IU328" s="123" t="s">
        <v>1294</v>
      </c>
      <c r="IV328" s="171" t="s">
        <v>554</v>
      </c>
    </row>
    <row r="329" spans="255:256" hidden="1" x14ac:dyDescent="0.2">
      <c r="IU329" s="123" t="s">
        <v>1295</v>
      </c>
      <c r="IV329" s="171" t="s">
        <v>555</v>
      </c>
    </row>
    <row r="330" spans="255:256" hidden="1" x14ac:dyDescent="0.2">
      <c r="IU330" s="123" t="s">
        <v>1296</v>
      </c>
      <c r="IV330" s="171" t="s">
        <v>556</v>
      </c>
    </row>
    <row r="331" spans="255:256" hidden="1" x14ac:dyDescent="0.2">
      <c r="IU331" s="123" t="s">
        <v>1297</v>
      </c>
      <c r="IV331" s="171" t="s">
        <v>557</v>
      </c>
    </row>
    <row r="332" spans="255:256" hidden="1" x14ac:dyDescent="0.2">
      <c r="IU332" s="123" t="s">
        <v>1298</v>
      </c>
      <c r="IV332" s="171" t="s">
        <v>558</v>
      </c>
    </row>
    <row r="333" spans="255:256" hidden="1" x14ac:dyDescent="0.2">
      <c r="IU333" s="123" t="s">
        <v>1299</v>
      </c>
      <c r="IV333" s="171" t="s">
        <v>559</v>
      </c>
    </row>
    <row r="334" spans="255:256" hidden="1" x14ac:dyDescent="0.2">
      <c r="IU334" s="123" t="s">
        <v>1300</v>
      </c>
      <c r="IV334" s="171" t="s">
        <v>163</v>
      </c>
    </row>
    <row r="335" spans="255:256" hidden="1" x14ac:dyDescent="0.2">
      <c r="IU335" s="123" t="s">
        <v>1301</v>
      </c>
      <c r="IV335" s="171" t="s">
        <v>560</v>
      </c>
    </row>
    <row r="336" spans="255:256" hidden="1" x14ac:dyDescent="0.2">
      <c r="IU336" s="123" t="s">
        <v>1302</v>
      </c>
      <c r="IV336" s="171" t="s">
        <v>562</v>
      </c>
    </row>
    <row r="337" spans="255:256" hidden="1" x14ac:dyDescent="0.2">
      <c r="IU337" s="123" t="s">
        <v>1303</v>
      </c>
      <c r="IV337" s="171" t="s">
        <v>563</v>
      </c>
    </row>
    <row r="338" spans="255:256" hidden="1" x14ac:dyDescent="0.2">
      <c r="IU338" s="123" t="s">
        <v>1304</v>
      </c>
      <c r="IV338" s="171" t="s">
        <v>164</v>
      </c>
    </row>
    <row r="339" spans="255:256" hidden="1" x14ac:dyDescent="0.2">
      <c r="IU339" s="123" t="s">
        <v>1305</v>
      </c>
      <c r="IV339" s="171" t="s">
        <v>564</v>
      </c>
    </row>
    <row r="340" spans="255:256" hidden="1" x14ac:dyDescent="0.2">
      <c r="IU340" s="123" t="s">
        <v>1306</v>
      </c>
      <c r="IV340" s="171" t="s">
        <v>565</v>
      </c>
    </row>
    <row r="341" spans="255:256" hidden="1" x14ac:dyDescent="0.2">
      <c r="IU341" s="123" t="s">
        <v>1307</v>
      </c>
      <c r="IV341" s="171" t="s">
        <v>566</v>
      </c>
    </row>
    <row r="342" spans="255:256" hidden="1" x14ac:dyDescent="0.2">
      <c r="IU342" s="123" t="s">
        <v>1308</v>
      </c>
      <c r="IV342" s="171" t="s">
        <v>567</v>
      </c>
    </row>
    <row r="343" spans="255:256" hidden="1" x14ac:dyDescent="0.2">
      <c r="IU343" s="123" t="s">
        <v>1309</v>
      </c>
      <c r="IV343" s="171" t="s">
        <v>568</v>
      </c>
    </row>
    <row r="344" spans="255:256" hidden="1" x14ac:dyDescent="0.2">
      <c r="IU344" s="123" t="s">
        <v>1310</v>
      </c>
      <c r="IV344" s="171" t="s">
        <v>165</v>
      </c>
    </row>
    <row r="345" spans="255:256" hidden="1" x14ac:dyDescent="0.2">
      <c r="IU345" s="123" t="s">
        <v>1311</v>
      </c>
      <c r="IV345" s="171" t="s">
        <v>569</v>
      </c>
    </row>
    <row r="346" spans="255:256" hidden="1" x14ac:dyDescent="0.2">
      <c r="IU346" s="123" t="s">
        <v>1312</v>
      </c>
      <c r="IV346" s="171" t="s">
        <v>571</v>
      </c>
    </row>
    <row r="347" spans="255:256" hidden="1" x14ac:dyDescent="0.2">
      <c r="IU347" s="123" t="s">
        <v>1313</v>
      </c>
      <c r="IV347" s="171" t="s">
        <v>572</v>
      </c>
    </row>
    <row r="348" spans="255:256" hidden="1" x14ac:dyDescent="0.2">
      <c r="IU348" s="123" t="s">
        <v>1314</v>
      </c>
      <c r="IV348" s="171" t="s">
        <v>573</v>
      </c>
    </row>
    <row r="349" spans="255:256" hidden="1" x14ac:dyDescent="0.2">
      <c r="IU349" s="123" t="s">
        <v>1315</v>
      </c>
      <c r="IV349" s="171" t="s">
        <v>574</v>
      </c>
    </row>
    <row r="350" spans="255:256" hidden="1" x14ac:dyDescent="0.2">
      <c r="IU350" s="123" t="s">
        <v>1316</v>
      </c>
      <c r="IV350" s="171" t="s">
        <v>575</v>
      </c>
    </row>
    <row r="351" spans="255:256" hidden="1" x14ac:dyDescent="0.2">
      <c r="IU351" s="123" t="s">
        <v>1317</v>
      </c>
      <c r="IV351" s="171" t="s">
        <v>576</v>
      </c>
    </row>
    <row r="352" spans="255:256" hidden="1" x14ac:dyDescent="0.2">
      <c r="IU352" s="123" t="s">
        <v>1318</v>
      </c>
      <c r="IV352" s="171" t="s">
        <v>577</v>
      </c>
    </row>
    <row r="353" spans="255:256" hidden="1" x14ac:dyDescent="0.2">
      <c r="IU353" s="123" t="s">
        <v>1319</v>
      </c>
      <c r="IV353" s="171" t="s">
        <v>578</v>
      </c>
    </row>
    <row r="354" spans="255:256" hidden="1" x14ac:dyDescent="0.2">
      <c r="IU354" s="123" t="s">
        <v>1320</v>
      </c>
      <c r="IV354" s="171" t="s">
        <v>579</v>
      </c>
    </row>
    <row r="355" spans="255:256" hidden="1" x14ac:dyDescent="0.2">
      <c r="IU355" s="123" t="s">
        <v>1321</v>
      </c>
      <c r="IV355" s="171" t="s">
        <v>166</v>
      </c>
    </row>
    <row r="356" spans="255:256" hidden="1" x14ac:dyDescent="0.2">
      <c r="IU356" s="123" t="s">
        <v>1322</v>
      </c>
      <c r="IV356" s="171" t="s">
        <v>580</v>
      </c>
    </row>
    <row r="357" spans="255:256" hidden="1" x14ac:dyDescent="0.2">
      <c r="IU357" s="123" t="s">
        <v>1323</v>
      </c>
      <c r="IV357" s="171" t="s">
        <v>2120</v>
      </c>
    </row>
    <row r="358" spans="255:256" hidden="1" x14ac:dyDescent="0.2">
      <c r="IU358" s="123" t="s">
        <v>1324</v>
      </c>
      <c r="IV358" s="171" t="s">
        <v>581</v>
      </c>
    </row>
    <row r="359" spans="255:256" hidden="1" x14ac:dyDescent="0.2">
      <c r="IU359" s="123" t="s">
        <v>1325</v>
      </c>
      <c r="IV359" s="171" t="s">
        <v>167</v>
      </c>
    </row>
    <row r="360" spans="255:256" hidden="1" x14ac:dyDescent="0.2">
      <c r="IU360" s="123" t="s">
        <v>1326</v>
      </c>
      <c r="IV360" s="171" t="s">
        <v>582</v>
      </c>
    </row>
    <row r="361" spans="255:256" hidden="1" x14ac:dyDescent="0.2">
      <c r="IU361" s="123" t="s">
        <v>1327</v>
      </c>
      <c r="IV361" s="171" t="s">
        <v>583</v>
      </c>
    </row>
    <row r="362" spans="255:256" hidden="1" x14ac:dyDescent="0.2">
      <c r="IU362" s="123" t="s">
        <v>1328</v>
      </c>
      <c r="IV362" s="171" t="s">
        <v>584</v>
      </c>
    </row>
    <row r="363" spans="255:256" hidden="1" x14ac:dyDescent="0.2">
      <c r="IU363" s="123" t="s">
        <v>1329</v>
      </c>
      <c r="IV363" s="171" t="s">
        <v>584</v>
      </c>
    </row>
    <row r="364" spans="255:256" hidden="1" x14ac:dyDescent="0.2">
      <c r="IU364" s="123" t="s">
        <v>1330</v>
      </c>
      <c r="IV364" s="171" t="s">
        <v>585</v>
      </c>
    </row>
    <row r="365" spans="255:256" hidden="1" x14ac:dyDescent="0.2">
      <c r="IU365" s="123" t="s">
        <v>1331</v>
      </c>
      <c r="IV365" s="171" t="s">
        <v>586</v>
      </c>
    </row>
    <row r="366" spans="255:256" hidden="1" x14ac:dyDescent="0.2">
      <c r="IU366" s="123" t="s">
        <v>1332</v>
      </c>
      <c r="IV366" s="171" t="s">
        <v>587</v>
      </c>
    </row>
    <row r="367" spans="255:256" hidden="1" x14ac:dyDescent="0.2">
      <c r="IU367" s="123" t="s">
        <v>1333</v>
      </c>
      <c r="IV367" s="171" t="s">
        <v>588</v>
      </c>
    </row>
    <row r="368" spans="255:256" hidden="1" x14ac:dyDescent="0.2">
      <c r="IU368" s="123" t="s">
        <v>1334</v>
      </c>
      <c r="IV368" s="171" t="s">
        <v>589</v>
      </c>
    </row>
    <row r="369" spans="255:256" hidden="1" x14ac:dyDescent="0.2">
      <c r="IU369" s="123" t="s">
        <v>1335</v>
      </c>
      <c r="IV369" s="171" t="s">
        <v>313</v>
      </c>
    </row>
    <row r="370" spans="255:256" hidden="1" x14ac:dyDescent="0.2">
      <c r="IU370" s="123" t="s">
        <v>1336</v>
      </c>
      <c r="IV370" s="171" t="s">
        <v>590</v>
      </c>
    </row>
    <row r="371" spans="255:256" hidden="1" x14ac:dyDescent="0.2">
      <c r="IU371" s="123" t="s">
        <v>1337</v>
      </c>
      <c r="IV371" s="171" t="s">
        <v>168</v>
      </c>
    </row>
    <row r="372" spans="255:256" hidden="1" x14ac:dyDescent="0.2">
      <c r="IU372" s="123" t="s">
        <v>1338</v>
      </c>
      <c r="IV372" s="171" t="s">
        <v>592</v>
      </c>
    </row>
    <row r="373" spans="255:256" hidden="1" x14ac:dyDescent="0.2">
      <c r="IU373" s="123" t="s">
        <v>1339</v>
      </c>
      <c r="IV373" s="171" t="s">
        <v>593</v>
      </c>
    </row>
    <row r="374" spans="255:256" hidden="1" x14ac:dyDescent="0.2">
      <c r="IU374" s="123" t="s">
        <v>1340</v>
      </c>
      <c r="IV374" s="171" t="s">
        <v>595</v>
      </c>
    </row>
    <row r="375" spans="255:256" hidden="1" x14ac:dyDescent="0.2">
      <c r="IU375" s="123" t="s">
        <v>1341</v>
      </c>
      <c r="IV375" s="171" t="s">
        <v>169</v>
      </c>
    </row>
    <row r="376" spans="255:256" hidden="1" x14ac:dyDescent="0.2">
      <c r="IU376" s="123" t="s">
        <v>1342</v>
      </c>
      <c r="IV376" s="171" t="s">
        <v>596</v>
      </c>
    </row>
    <row r="377" spans="255:256" hidden="1" x14ac:dyDescent="0.2">
      <c r="IU377" s="123" t="s">
        <v>1343</v>
      </c>
      <c r="IV377" s="171" t="s">
        <v>489</v>
      </c>
    </row>
    <row r="378" spans="255:256" hidden="1" x14ac:dyDescent="0.2">
      <c r="IU378" s="123" t="s">
        <v>1344</v>
      </c>
      <c r="IV378" s="171" t="s">
        <v>313</v>
      </c>
    </row>
    <row r="379" spans="255:256" hidden="1" x14ac:dyDescent="0.2">
      <c r="IU379" s="123" t="s">
        <v>1345</v>
      </c>
      <c r="IV379" s="171" t="s">
        <v>170</v>
      </c>
    </row>
    <row r="380" spans="255:256" hidden="1" x14ac:dyDescent="0.2">
      <c r="IU380" s="123" t="s">
        <v>1346</v>
      </c>
      <c r="IV380" s="171" t="s">
        <v>597</v>
      </c>
    </row>
    <row r="381" spans="255:256" hidden="1" x14ac:dyDescent="0.2">
      <c r="IU381" s="123" t="s">
        <v>1347</v>
      </c>
      <c r="IV381" s="171" t="s">
        <v>598</v>
      </c>
    </row>
    <row r="382" spans="255:256" hidden="1" x14ac:dyDescent="0.2">
      <c r="IU382" s="123" t="s">
        <v>1348</v>
      </c>
      <c r="IV382" s="171" t="s">
        <v>599</v>
      </c>
    </row>
    <row r="383" spans="255:256" hidden="1" x14ac:dyDescent="0.2">
      <c r="IU383" s="123" t="s">
        <v>1349</v>
      </c>
      <c r="IV383" s="171" t="s">
        <v>600</v>
      </c>
    </row>
    <row r="384" spans="255:256" hidden="1" x14ac:dyDescent="0.2">
      <c r="IU384" s="123" t="s">
        <v>1350</v>
      </c>
      <c r="IV384" s="171" t="s">
        <v>601</v>
      </c>
    </row>
    <row r="385" spans="255:256" hidden="1" x14ac:dyDescent="0.2">
      <c r="IU385" s="123" t="s">
        <v>1351</v>
      </c>
      <c r="IV385" s="171" t="s">
        <v>602</v>
      </c>
    </row>
    <row r="386" spans="255:256" hidden="1" x14ac:dyDescent="0.2">
      <c r="IU386" s="123" t="s">
        <v>1352</v>
      </c>
      <c r="IV386" s="171" t="s">
        <v>510</v>
      </c>
    </row>
    <row r="387" spans="255:256" hidden="1" x14ac:dyDescent="0.2">
      <c r="IU387" s="123" t="s">
        <v>1353</v>
      </c>
      <c r="IV387" s="171" t="s">
        <v>171</v>
      </c>
    </row>
    <row r="388" spans="255:256" hidden="1" x14ac:dyDescent="0.2">
      <c r="IU388" s="123" t="s">
        <v>1354</v>
      </c>
      <c r="IV388" s="171" t="s">
        <v>603</v>
      </c>
    </row>
    <row r="389" spans="255:256" hidden="1" x14ac:dyDescent="0.2">
      <c r="IU389" s="123" t="s">
        <v>1355</v>
      </c>
      <c r="IV389" s="171" t="s">
        <v>604</v>
      </c>
    </row>
    <row r="390" spans="255:256" hidden="1" x14ac:dyDescent="0.2">
      <c r="IU390" s="123" t="s">
        <v>1356</v>
      </c>
      <c r="IV390" s="171" t="s">
        <v>605</v>
      </c>
    </row>
    <row r="391" spans="255:256" hidden="1" x14ac:dyDescent="0.2">
      <c r="IU391" s="123" t="s">
        <v>1357</v>
      </c>
      <c r="IV391" s="171" t="s">
        <v>606</v>
      </c>
    </row>
    <row r="392" spans="255:256" hidden="1" x14ac:dyDescent="0.2">
      <c r="IU392" s="123" t="s">
        <v>1358</v>
      </c>
      <c r="IV392" s="171" t="s">
        <v>607</v>
      </c>
    </row>
    <row r="393" spans="255:256" hidden="1" x14ac:dyDescent="0.2">
      <c r="IU393" s="123" t="s">
        <v>1359</v>
      </c>
      <c r="IV393" s="171" t="s">
        <v>608</v>
      </c>
    </row>
    <row r="394" spans="255:256" hidden="1" x14ac:dyDescent="0.2">
      <c r="IU394" s="123" t="s">
        <v>1360</v>
      </c>
      <c r="IV394" s="171" t="s">
        <v>609</v>
      </c>
    </row>
    <row r="395" spans="255:256" hidden="1" x14ac:dyDescent="0.2">
      <c r="IU395" s="123" t="s">
        <v>1361</v>
      </c>
      <c r="IV395" s="171" t="s">
        <v>610</v>
      </c>
    </row>
    <row r="396" spans="255:256" hidden="1" x14ac:dyDescent="0.2">
      <c r="IU396" s="123" t="s">
        <v>1362</v>
      </c>
      <c r="IV396" s="171" t="s">
        <v>611</v>
      </c>
    </row>
    <row r="397" spans="255:256" hidden="1" x14ac:dyDescent="0.2">
      <c r="IU397" s="123" t="s">
        <v>1363</v>
      </c>
      <c r="IV397" s="171" t="s">
        <v>612</v>
      </c>
    </row>
    <row r="398" spans="255:256" hidden="1" x14ac:dyDescent="0.2">
      <c r="IU398" s="123" t="s">
        <v>1364</v>
      </c>
      <c r="IV398" s="171" t="s">
        <v>613</v>
      </c>
    </row>
    <row r="399" spans="255:256" hidden="1" x14ac:dyDescent="0.2">
      <c r="IU399" s="123" t="s">
        <v>1365</v>
      </c>
      <c r="IV399" s="171" t="s">
        <v>614</v>
      </c>
    </row>
    <row r="400" spans="255:256" hidden="1" x14ac:dyDescent="0.2">
      <c r="IU400" s="123" t="s">
        <v>1366</v>
      </c>
      <c r="IV400" s="171" t="s">
        <v>615</v>
      </c>
    </row>
    <row r="401" spans="255:256" hidden="1" x14ac:dyDescent="0.2">
      <c r="IU401" s="123" t="s">
        <v>1367</v>
      </c>
      <c r="IV401" s="171" t="s">
        <v>616</v>
      </c>
    </row>
    <row r="402" spans="255:256" hidden="1" x14ac:dyDescent="0.2">
      <c r="IU402" s="123" t="s">
        <v>1368</v>
      </c>
      <c r="IV402" s="171" t="s">
        <v>617</v>
      </c>
    </row>
    <row r="403" spans="255:256" hidden="1" x14ac:dyDescent="0.2">
      <c r="IU403" s="123" t="s">
        <v>1369</v>
      </c>
      <c r="IV403" s="171" t="s">
        <v>619</v>
      </c>
    </row>
    <row r="404" spans="255:256" hidden="1" x14ac:dyDescent="0.2">
      <c r="IU404" s="123" t="s">
        <v>1370</v>
      </c>
      <c r="IV404" s="171" t="s">
        <v>172</v>
      </c>
    </row>
    <row r="405" spans="255:256" hidden="1" x14ac:dyDescent="0.2">
      <c r="IU405" s="123" t="s">
        <v>1371</v>
      </c>
      <c r="IV405" s="171" t="s">
        <v>620</v>
      </c>
    </row>
    <row r="406" spans="255:256" hidden="1" x14ac:dyDescent="0.2">
      <c r="IU406" s="123" t="s">
        <v>1372</v>
      </c>
      <c r="IV406" s="171" t="s">
        <v>622</v>
      </c>
    </row>
    <row r="407" spans="255:256" hidden="1" x14ac:dyDescent="0.2">
      <c r="IU407" s="123" t="s">
        <v>1373</v>
      </c>
      <c r="IV407" s="171" t="s">
        <v>173</v>
      </c>
    </row>
    <row r="408" spans="255:256" hidden="1" x14ac:dyDescent="0.2">
      <c r="IU408" s="123" t="s">
        <v>726</v>
      </c>
      <c r="IV408" s="171" t="s">
        <v>174</v>
      </c>
    </row>
    <row r="409" spans="255:256" hidden="1" x14ac:dyDescent="0.2">
      <c r="IU409" s="123" t="s">
        <v>10</v>
      </c>
      <c r="IV409" s="171" t="s">
        <v>175</v>
      </c>
    </row>
    <row r="410" spans="255:256" hidden="1" x14ac:dyDescent="0.2">
      <c r="IU410" s="123" t="s">
        <v>11</v>
      </c>
      <c r="IV410" s="171" t="s">
        <v>176</v>
      </c>
    </row>
    <row r="411" spans="255:256" hidden="1" x14ac:dyDescent="0.2">
      <c r="IU411" s="123" t="s">
        <v>1374</v>
      </c>
      <c r="IV411" s="171" t="s">
        <v>515</v>
      </c>
    </row>
    <row r="412" spans="255:256" hidden="1" x14ac:dyDescent="0.2">
      <c r="IU412" s="123" t="s">
        <v>1375</v>
      </c>
      <c r="IV412" s="171" t="s">
        <v>623</v>
      </c>
    </row>
    <row r="413" spans="255:256" hidden="1" x14ac:dyDescent="0.2">
      <c r="IU413" s="123" t="s">
        <v>2146</v>
      </c>
      <c r="IV413" s="171" t="s">
        <v>2147</v>
      </c>
    </row>
    <row r="414" spans="255:256" hidden="1" x14ac:dyDescent="0.2">
      <c r="IU414" s="123" t="s">
        <v>1376</v>
      </c>
      <c r="IV414" s="171" t="s">
        <v>525</v>
      </c>
    </row>
    <row r="415" spans="255:256" hidden="1" x14ac:dyDescent="0.2">
      <c r="IU415" s="123" t="s">
        <v>1377</v>
      </c>
      <c r="IV415" s="171" t="s">
        <v>624</v>
      </c>
    </row>
    <row r="416" spans="255:256" hidden="1" x14ac:dyDescent="0.2">
      <c r="IU416" s="123" t="s">
        <v>1378</v>
      </c>
      <c r="IV416" s="171" t="s">
        <v>625</v>
      </c>
    </row>
    <row r="417" spans="255:256" hidden="1" x14ac:dyDescent="0.2">
      <c r="IU417" s="123" t="s">
        <v>1379</v>
      </c>
      <c r="IV417" s="171" t="s">
        <v>626</v>
      </c>
    </row>
    <row r="418" spans="255:256" hidden="1" x14ac:dyDescent="0.2">
      <c r="IU418" s="123" t="s">
        <v>1380</v>
      </c>
      <c r="IV418" s="171" t="s">
        <v>627</v>
      </c>
    </row>
    <row r="419" spans="255:256" hidden="1" x14ac:dyDescent="0.2">
      <c r="IU419" s="123" t="s">
        <v>1381</v>
      </c>
      <c r="IV419" s="171" t="s">
        <v>628</v>
      </c>
    </row>
    <row r="420" spans="255:256" hidden="1" x14ac:dyDescent="0.2">
      <c r="IU420" s="123" t="s">
        <v>1382</v>
      </c>
      <c r="IV420" s="171" t="s">
        <v>177</v>
      </c>
    </row>
    <row r="421" spans="255:256" hidden="1" x14ac:dyDescent="0.2">
      <c r="IU421" s="123" t="s">
        <v>1383</v>
      </c>
      <c r="IV421" s="171" t="s">
        <v>629</v>
      </c>
    </row>
    <row r="422" spans="255:256" hidden="1" x14ac:dyDescent="0.2">
      <c r="IU422" s="123" t="s">
        <v>1384</v>
      </c>
      <c r="IV422" s="171" t="s">
        <v>2119</v>
      </c>
    </row>
    <row r="423" spans="255:256" hidden="1" x14ac:dyDescent="0.2">
      <c r="IU423" s="123" t="s">
        <v>1385</v>
      </c>
      <c r="IV423" s="171" t="s">
        <v>630</v>
      </c>
    </row>
    <row r="424" spans="255:256" hidden="1" x14ac:dyDescent="0.2">
      <c r="IU424" s="123" t="s">
        <v>1386</v>
      </c>
      <c r="IV424" s="171" t="s">
        <v>478</v>
      </c>
    </row>
    <row r="425" spans="255:256" hidden="1" x14ac:dyDescent="0.2">
      <c r="IU425" s="123" t="s">
        <v>1387</v>
      </c>
      <c r="IV425" s="171" t="s">
        <v>631</v>
      </c>
    </row>
    <row r="426" spans="255:256" hidden="1" x14ac:dyDescent="0.2">
      <c r="IU426" s="123" t="s">
        <v>1388</v>
      </c>
      <c r="IV426" s="171" t="s">
        <v>632</v>
      </c>
    </row>
    <row r="427" spans="255:256" hidden="1" x14ac:dyDescent="0.2">
      <c r="IU427" s="123" t="s">
        <v>1389</v>
      </c>
      <c r="IV427" s="171" t="s">
        <v>633</v>
      </c>
    </row>
    <row r="428" spans="255:256" hidden="1" x14ac:dyDescent="0.2">
      <c r="IU428" s="123" t="s">
        <v>1390</v>
      </c>
      <c r="IV428" s="171" t="s">
        <v>634</v>
      </c>
    </row>
    <row r="429" spans="255:256" hidden="1" x14ac:dyDescent="0.2">
      <c r="IU429" s="123" t="s">
        <v>1391</v>
      </c>
      <c r="IV429" s="171" t="s">
        <v>178</v>
      </c>
    </row>
    <row r="430" spans="255:256" hidden="1" x14ac:dyDescent="0.2">
      <c r="IU430" s="123" t="s">
        <v>1392</v>
      </c>
      <c r="IV430" s="171" t="s">
        <v>635</v>
      </c>
    </row>
    <row r="431" spans="255:256" hidden="1" x14ac:dyDescent="0.2">
      <c r="IU431" s="123" t="s">
        <v>1393</v>
      </c>
      <c r="IV431" s="171" t="s">
        <v>636</v>
      </c>
    </row>
    <row r="432" spans="255:256" hidden="1" x14ac:dyDescent="0.2">
      <c r="IU432" s="123" t="s">
        <v>1394</v>
      </c>
      <c r="IV432" s="171" t="s">
        <v>637</v>
      </c>
    </row>
    <row r="433" spans="255:256" hidden="1" x14ac:dyDescent="0.2">
      <c r="IU433" s="123" t="s">
        <v>1395</v>
      </c>
      <c r="IV433" s="171" t="s">
        <v>638</v>
      </c>
    </row>
    <row r="434" spans="255:256" hidden="1" x14ac:dyDescent="0.2">
      <c r="IU434" s="123" t="s">
        <v>1396</v>
      </c>
      <c r="IV434" s="171" t="s">
        <v>179</v>
      </c>
    </row>
    <row r="435" spans="255:256" hidden="1" x14ac:dyDescent="0.2">
      <c r="IU435" s="123" t="s">
        <v>1397</v>
      </c>
      <c r="IV435" s="171" t="s">
        <v>639</v>
      </c>
    </row>
    <row r="436" spans="255:256" hidden="1" x14ac:dyDescent="0.2">
      <c r="IU436" s="123" t="s">
        <v>1398</v>
      </c>
      <c r="IV436" s="171" t="s">
        <v>640</v>
      </c>
    </row>
    <row r="437" spans="255:256" hidden="1" x14ac:dyDescent="0.2">
      <c r="IU437" s="123" t="s">
        <v>1399</v>
      </c>
      <c r="IV437" s="171" t="s">
        <v>641</v>
      </c>
    </row>
    <row r="438" spans="255:256" hidden="1" x14ac:dyDescent="0.2">
      <c r="IU438" s="123" t="s">
        <v>1400</v>
      </c>
      <c r="IV438" s="171" t="s">
        <v>180</v>
      </c>
    </row>
    <row r="439" spans="255:256" hidden="1" x14ac:dyDescent="0.2">
      <c r="IU439" s="123" t="s">
        <v>1401</v>
      </c>
      <c r="IV439" s="171" t="s">
        <v>642</v>
      </c>
    </row>
    <row r="440" spans="255:256" hidden="1" x14ac:dyDescent="0.2">
      <c r="IU440" s="123" t="s">
        <v>1402</v>
      </c>
      <c r="IV440" s="171" t="s">
        <v>643</v>
      </c>
    </row>
    <row r="441" spans="255:256" hidden="1" x14ac:dyDescent="0.2">
      <c r="IU441" s="123" t="s">
        <v>1403</v>
      </c>
      <c r="IV441" s="171" t="s">
        <v>181</v>
      </c>
    </row>
    <row r="442" spans="255:256" hidden="1" x14ac:dyDescent="0.2">
      <c r="IU442" s="123" t="s">
        <v>1404</v>
      </c>
      <c r="IV442" s="171" t="s">
        <v>604</v>
      </c>
    </row>
    <row r="443" spans="255:256" hidden="1" x14ac:dyDescent="0.2">
      <c r="IU443" s="123" t="s">
        <v>1405</v>
      </c>
      <c r="IV443" s="171" t="s">
        <v>644</v>
      </c>
    </row>
    <row r="444" spans="255:256" hidden="1" x14ac:dyDescent="0.2">
      <c r="IU444" s="123" t="s">
        <v>1406</v>
      </c>
      <c r="IV444" s="171" t="s">
        <v>645</v>
      </c>
    </row>
    <row r="445" spans="255:256" x14ac:dyDescent="0.2">
      <c r="IU445" s="123" t="s">
        <v>1407</v>
      </c>
      <c r="IV445" s="171" t="s">
        <v>646</v>
      </c>
    </row>
    <row r="446" spans="255:256" x14ac:dyDescent="0.2">
      <c r="IU446" s="123" t="s">
        <v>1408</v>
      </c>
      <c r="IV446" s="171" t="s">
        <v>447</v>
      </c>
    </row>
    <row r="447" spans="255:256" x14ac:dyDescent="0.2">
      <c r="IU447" s="123" t="s">
        <v>1409</v>
      </c>
      <c r="IV447" s="171" t="s">
        <v>647</v>
      </c>
    </row>
    <row r="448" spans="255:256" x14ac:dyDescent="0.2">
      <c r="IU448" s="123" t="s">
        <v>1410</v>
      </c>
      <c r="IV448" s="171" t="s">
        <v>618</v>
      </c>
    </row>
    <row r="449" spans="255:256" x14ac:dyDescent="0.2">
      <c r="IU449" s="123" t="s">
        <v>1411</v>
      </c>
      <c r="IV449" s="171" t="s">
        <v>648</v>
      </c>
    </row>
    <row r="450" spans="255:256" x14ac:dyDescent="0.2">
      <c r="IU450" s="123" t="s">
        <v>1412</v>
      </c>
      <c r="IV450" s="171" t="s">
        <v>649</v>
      </c>
    </row>
    <row r="451" spans="255:256" x14ac:dyDescent="0.2">
      <c r="IU451" s="123" t="s">
        <v>1413</v>
      </c>
      <c r="IV451" s="171" t="s">
        <v>621</v>
      </c>
    </row>
    <row r="452" spans="255:256" x14ac:dyDescent="0.2">
      <c r="IU452" s="123" t="s">
        <v>1414</v>
      </c>
      <c r="IV452" s="171" t="s">
        <v>650</v>
      </c>
    </row>
    <row r="453" spans="255:256" x14ac:dyDescent="0.2">
      <c r="IU453" s="123" t="s">
        <v>1415</v>
      </c>
      <c r="IV453" s="171" t="s">
        <v>182</v>
      </c>
    </row>
    <row r="454" spans="255:256" x14ac:dyDescent="0.2">
      <c r="IU454" s="123" t="s">
        <v>283</v>
      </c>
      <c r="IV454" s="171" t="s">
        <v>651</v>
      </c>
    </row>
    <row r="455" spans="255:256" x14ac:dyDescent="0.2">
      <c r="IU455" s="123" t="s">
        <v>284</v>
      </c>
      <c r="IV455" s="171" t="s">
        <v>652</v>
      </c>
    </row>
    <row r="456" spans="255:256" x14ac:dyDescent="0.2">
      <c r="IU456" s="123" t="s">
        <v>285</v>
      </c>
      <c r="IV456" s="171" t="s">
        <v>653</v>
      </c>
    </row>
    <row r="457" spans="255:256" x14ac:dyDescent="0.2">
      <c r="IU457" s="123" t="s">
        <v>286</v>
      </c>
      <c r="IV457" s="171" t="s">
        <v>183</v>
      </c>
    </row>
    <row r="458" spans="255:256" x14ac:dyDescent="0.2">
      <c r="IU458" s="123" t="s">
        <v>287</v>
      </c>
      <c r="IV458" s="171" t="s">
        <v>483</v>
      </c>
    </row>
    <row r="459" spans="255:256" x14ac:dyDescent="0.2">
      <c r="IU459" s="123" t="s">
        <v>288</v>
      </c>
      <c r="IV459" s="171" t="s">
        <v>654</v>
      </c>
    </row>
    <row r="460" spans="255:256" x14ac:dyDescent="0.2">
      <c r="IU460" s="123" t="s">
        <v>289</v>
      </c>
      <c r="IV460" s="171" t="s">
        <v>655</v>
      </c>
    </row>
    <row r="461" spans="255:256" x14ac:dyDescent="0.2">
      <c r="IU461" s="123" t="s">
        <v>290</v>
      </c>
      <c r="IV461" s="171" t="s">
        <v>656</v>
      </c>
    </row>
    <row r="462" spans="255:256" x14ac:dyDescent="0.2">
      <c r="IU462" s="123" t="s">
        <v>291</v>
      </c>
      <c r="IV462" s="171" t="s">
        <v>657</v>
      </c>
    </row>
    <row r="463" spans="255:256" x14ac:dyDescent="0.2">
      <c r="IU463" s="123" t="s">
        <v>292</v>
      </c>
      <c r="IV463" s="171" t="s">
        <v>658</v>
      </c>
    </row>
    <row r="464" spans="255:256" x14ac:dyDescent="0.2">
      <c r="IU464" s="123" t="s">
        <v>293</v>
      </c>
      <c r="IV464" s="171" t="s">
        <v>659</v>
      </c>
    </row>
    <row r="465" spans="255:256" x14ac:dyDescent="0.2">
      <c r="IU465" s="123" t="s">
        <v>660</v>
      </c>
      <c r="IV465" s="171" t="s">
        <v>661</v>
      </c>
    </row>
    <row r="466" spans="255:256" x14ac:dyDescent="0.2">
      <c r="IU466" s="123" t="s">
        <v>12</v>
      </c>
      <c r="IV466" s="171" t="s">
        <v>184</v>
      </c>
    </row>
    <row r="467" spans="255:256" x14ac:dyDescent="0.2">
      <c r="IU467" s="123" t="s">
        <v>13</v>
      </c>
      <c r="IV467" s="171" t="s">
        <v>185</v>
      </c>
    </row>
    <row r="468" spans="255:256" x14ac:dyDescent="0.2">
      <c r="IU468" s="123" t="s">
        <v>14</v>
      </c>
      <c r="IV468" s="171" t="s">
        <v>186</v>
      </c>
    </row>
    <row r="469" spans="255:256" x14ac:dyDescent="0.2">
      <c r="IU469" s="123" t="s">
        <v>15</v>
      </c>
      <c r="IV469" s="171" t="s">
        <v>187</v>
      </c>
    </row>
    <row r="470" spans="255:256" x14ac:dyDescent="0.2">
      <c r="IU470" s="123" t="s">
        <v>2150</v>
      </c>
      <c r="IV470" s="171" t="s">
        <v>188</v>
      </c>
    </row>
    <row r="471" spans="255:256" x14ac:dyDescent="0.2">
      <c r="IU471" s="123" t="s">
        <v>16</v>
      </c>
      <c r="IV471" s="171" t="s">
        <v>188</v>
      </c>
    </row>
    <row r="472" spans="255:256" x14ac:dyDescent="0.2">
      <c r="IU472" s="123" t="s">
        <v>17</v>
      </c>
      <c r="IV472" s="171" t="s">
        <v>189</v>
      </c>
    </row>
    <row r="473" spans="255:256" x14ac:dyDescent="0.2">
      <c r="IU473" s="123" t="s">
        <v>18</v>
      </c>
      <c r="IV473" s="171" t="s">
        <v>190</v>
      </c>
    </row>
    <row r="474" spans="255:256" x14ac:dyDescent="0.2">
      <c r="IU474" s="123" t="s">
        <v>19</v>
      </c>
      <c r="IV474" s="171" t="s">
        <v>191</v>
      </c>
    </row>
    <row r="475" spans="255:256" x14ac:dyDescent="0.2">
      <c r="IU475" s="123" t="s">
        <v>20</v>
      </c>
      <c r="IV475" s="171" t="s">
        <v>192</v>
      </c>
    </row>
    <row r="476" spans="255:256" x14ac:dyDescent="0.2">
      <c r="IU476" s="123" t="s">
        <v>21</v>
      </c>
      <c r="IV476" s="171" t="s">
        <v>193</v>
      </c>
    </row>
    <row r="477" spans="255:256" x14ac:dyDescent="0.2">
      <c r="IU477" s="123" t="s">
        <v>22</v>
      </c>
      <c r="IV477" s="171" t="s">
        <v>194</v>
      </c>
    </row>
    <row r="478" spans="255:256" x14ac:dyDescent="0.2">
      <c r="IU478" s="123" t="s">
        <v>23</v>
      </c>
      <c r="IV478" s="171" t="s">
        <v>195</v>
      </c>
    </row>
    <row r="479" spans="255:256" x14ac:dyDescent="0.2">
      <c r="IU479" s="123" t="s">
        <v>24</v>
      </c>
      <c r="IV479" s="171" t="s">
        <v>196</v>
      </c>
    </row>
    <row r="480" spans="255:256" x14ac:dyDescent="0.2">
      <c r="IU480" s="123" t="s">
        <v>25</v>
      </c>
      <c r="IV480" s="171" t="s">
        <v>197</v>
      </c>
    </row>
    <row r="481" spans="255:256" x14ac:dyDescent="0.2">
      <c r="IU481" s="123" t="s">
        <v>26</v>
      </c>
      <c r="IV481" s="171" t="s">
        <v>198</v>
      </c>
    </row>
    <row r="482" spans="255:256" x14ac:dyDescent="0.2">
      <c r="IU482" s="123" t="s">
        <v>102</v>
      </c>
      <c r="IV482" s="171" t="s">
        <v>199</v>
      </c>
    </row>
    <row r="483" spans="255:256" x14ac:dyDescent="0.2">
      <c r="IU483" s="123" t="s">
        <v>27</v>
      </c>
      <c r="IV483" s="171" t="s">
        <v>200</v>
      </c>
    </row>
    <row r="484" spans="255:256" x14ac:dyDescent="0.2">
      <c r="IU484" s="123" t="s">
        <v>28</v>
      </c>
      <c r="IV484" s="171" t="s">
        <v>201</v>
      </c>
    </row>
    <row r="485" spans="255:256" x14ac:dyDescent="0.2">
      <c r="IU485" s="123" t="s">
        <v>29</v>
      </c>
      <c r="IV485" s="171" t="s">
        <v>202</v>
      </c>
    </row>
    <row r="486" spans="255:256" x14ac:dyDescent="0.2">
      <c r="IU486" s="123" t="s">
        <v>30</v>
      </c>
      <c r="IV486" s="171" t="s">
        <v>561</v>
      </c>
    </row>
    <row r="487" spans="255:256" x14ac:dyDescent="0.2">
      <c r="IU487" s="123" t="s">
        <v>31</v>
      </c>
      <c r="IV487" s="171" t="s">
        <v>203</v>
      </c>
    </row>
    <row r="488" spans="255:256" x14ac:dyDescent="0.2">
      <c r="IU488" s="123" t="s">
        <v>32</v>
      </c>
      <c r="IV488" s="171" t="s">
        <v>204</v>
      </c>
    </row>
    <row r="489" spans="255:256" x14ac:dyDescent="0.2">
      <c r="IU489" s="123" t="s">
        <v>33</v>
      </c>
      <c r="IV489" s="171" t="s">
        <v>205</v>
      </c>
    </row>
    <row r="490" spans="255:256" x14ac:dyDescent="0.2">
      <c r="IU490" s="123" t="s">
        <v>34</v>
      </c>
      <c r="IV490" s="171" t="s">
        <v>206</v>
      </c>
    </row>
    <row r="491" spans="255:256" x14ac:dyDescent="0.2">
      <c r="IU491" s="124" t="s">
        <v>1979</v>
      </c>
      <c r="IV491" s="172" t="s">
        <v>1980</v>
      </c>
    </row>
    <row r="492" spans="255:256" x14ac:dyDescent="0.2">
      <c r="IU492" s="123" t="s">
        <v>35</v>
      </c>
      <c r="IV492" s="171" t="s">
        <v>207</v>
      </c>
    </row>
    <row r="493" spans="255:256" x14ac:dyDescent="0.2">
      <c r="IU493" s="123" t="s">
        <v>36</v>
      </c>
      <c r="IV493" s="171" t="s">
        <v>208</v>
      </c>
    </row>
    <row r="494" spans="255:256" x14ac:dyDescent="0.2">
      <c r="IU494" s="124" t="s">
        <v>1981</v>
      </c>
      <c r="IV494" s="172" t="s">
        <v>1982</v>
      </c>
    </row>
    <row r="495" spans="255:256" x14ac:dyDescent="0.2">
      <c r="IU495" s="123" t="s">
        <v>37</v>
      </c>
      <c r="IV495" s="171" t="s">
        <v>209</v>
      </c>
    </row>
    <row r="496" spans="255:256" x14ac:dyDescent="0.2">
      <c r="IU496" s="124" t="s">
        <v>1983</v>
      </c>
      <c r="IV496" s="172" t="s">
        <v>1984</v>
      </c>
    </row>
    <row r="497" spans="255:256" x14ac:dyDescent="0.2">
      <c r="IU497" s="123" t="s">
        <v>38</v>
      </c>
      <c r="IV497" s="171" t="s">
        <v>210</v>
      </c>
    </row>
    <row r="498" spans="255:256" x14ac:dyDescent="0.2">
      <c r="IU498" s="124" t="s">
        <v>1985</v>
      </c>
      <c r="IV498" s="172" t="s">
        <v>1986</v>
      </c>
    </row>
    <row r="499" spans="255:256" x14ac:dyDescent="0.2">
      <c r="IU499" s="123" t="s">
        <v>39</v>
      </c>
      <c r="IV499" s="171" t="s">
        <v>211</v>
      </c>
    </row>
    <row r="500" spans="255:256" x14ac:dyDescent="0.2">
      <c r="IU500" s="123" t="s">
        <v>40</v>
      </c>
      <c r="IV500" s="171" t="s">
        <v>212</v>
      </c>
    </row>
    <row r="501" spans="255:256" x14ac:dyDescent="0.2">
      <c r="IU501" s="123" t="s">
        <v>41</v>
      </c>
      <c r="IV501" s="171" t="s">
        <v>213</v>
      </c>
    </row>
    <row r="502" spans="255:256" x14ac:dyDescent="0.2">
      <c r="IU502" s="123" t="s">
        <v>42</v>
      </c>
      <c r="IV502" s="171" t="s">
        <v>214</v>
      </c>
    </row>
    <row r="503" spans="255:256" x14ac:dyDescent="0.2">
      <c r="IU503" s="123" t="s">
        <v>43</v>
      </c>
      <c r="IV503" s="171" t="s">
        <v>215</v>
      </c>
    </row>
    <row r="504" spans="255:256" x14ac:dyDescent="0.2">
      <c r="IU504" s="124" t="s">
        <v>1987</v>
      </c>
      <c r="IV504" s="172" t="s">
        <v>1988</v>
      </c>
    </row>
    <row r="505" spans="255:256" x14ac:dyDescent="0.2">
      <c r="IU505" s="124" t="s">
        <v>1989</v>
      </c>
      <c r="IV505" s="172" t="s">
        <v>1990</v>
      </c>
    </row>
    <row r="506" spans="255:256" x14ac:dyDescent="0.2">
      <c r="IU506" s="123" t="s">
        <v>44</v>
      </c>
      <c r="IV506" s="171" t="s">
        <v>216</v>
      </c>
    </row>
    <row r="507" spans="255:256" x14ac:dyDescent="0.2">
      <c r="IU507" s="123" t="s">
        <v>45</v>
      </c>
      <c r="IV507" s="171" t="s">
        <v>217</v>
      </c>
    </row>
    <row r="508" spans="255:256" x14ac:dyDescent="0.2">
      <c r="IU508" s="123" t="s">
        <v>46</v>
      </c>
      <c r="IV508" s="171" t="s">
        <v>548</v>
      </c>
    </row>
    <row r="509" spans="255:256" x14ac:dyDescent="0.2">
      <c r="IU509" s="123" t="s">
        <v>47</v>
      </c>
      <c r="IV509" s="171" t="s">
        <v>218</v>
      </c>
    </row>
    <row r="510" spans="255:256" x14ac:dyDescent="0.2">
      <c r="IU510" s="123" t="s">
        <v>48</v>
      </c>
      <c r="IV510" s="171" t="s">
        <v>219</v>
      </c>
    </row>
    <row r="511" spans="255:256" x14ac:dyDescent="0.2">
      <c r="IU511" s="124" t="s">
        <v>1991</v>
      </c>
      <c r="IV511" s="172" t="s">
        <v>1992</v>
      </c>
    </row>
    <row r="512" spans="255:256" x14ac:dyDescent="0.2">
      <c r="IU512" s="123" t="s">
        <v>49</v>
      </c>
      <c r="IV512" s="171" t="s">
        <v>220</v>
      </c>
    </row>
    <row r="513" spans="255:256" x14ac:dyDescent="0.2">
      <c r="IU513" s="123" t="s">
        <v>50</v>
      </c>
      <c r="IV513" s="171" t="s">
        <v>221</v>
      </c>
    </row>
    <row r="514" spans="255:256" x14ac:dyDescent="0.2">
      <c r="IU514" s="124" t="s">
        <v>1993</v>
      </c>
      <c r="IV514" s="172" t="s">
        <v>1994</v>
      </c>
    </row>
    <row r="515" spans="255:256" x14ac:dyDescent="0.2">
      <c r="IU515" s="124" t="s">
        <v>1995</v>
      </c>
      <c r="IV515" s="172" t="s">
        <v>1996</v>
      </c>
    </row>
    <row r="516" spans="255:256" x14ac:dyDescent="0.2">
      <c r="IU516" s="123" t="s">
        <v>51</v>
      </c>
      <c r="IV516" s="171" t="s">
        <v>222</v>
      </c>
    </row>
    <row r="517" spans="255:256" x14ac:dyDescent="0.2">
      <c r="IU517" s="123" t="s">
        <v>52</v>
      </c>
      <c r="IV517" s="171" t="s">
        <v>223</v>
      </c>
    </row>
    <row r="518" spans="255:256" x14ac:dyDescent="0.2">
      <c r="IU518" s="123" t="s">
        <v>53</v>
      </c>
      <c r="IV518" s="171" t="s">
        <v>224</v>
      </c>
    </row>
    <row r="519" spans="255:256" x14ac:dyDescent="0.2">
      <c r="IU519" s="124" t="s">
        <v>1997</v>
      </c>
      <c r="IV519" s="172" t="s">
        <v>1998</v>
      </c>
    </row>
    <row r="520" spans="255:256" x14ac:dyDescent="0.2">
      <c r="IU520" s="123" t="s">
        <v>54</v>
      </c>
      <c r="IV520" s="171" t="s">
        <v>225</v>
      </c>
    </row>
    <row r="521" spans="255:256" x14ac:dyDescent="0.2">
      <c r="IU521" s="124" t="s">
        <v>1999</v>
      </c>
      <c r="IV521" s="172" t="s">
        <v>2000</v>
      </c>
    </row>
    <row r="522" spans="255:256" x14ac:dyDescent="0.2">
      <c r="IU522" s="123" t="s">
        <v>55</v>
      </c>
      <c r="IV522" s="171" t="s">
        <v>226</v>
      </c>
    </row>
    <row r="523" spans="255:256" x14ac:dyDescent="0.2">
      <c r="IU523" s="124" t="s">
        <v>2001</v>
      </c>
      <c r="IV523" s="172" t="s">
        <v>2002</v>
      </c>
    </row>
    <row r="524" spans="255:256" x14ac:dyDescent="0.2">
      <c r="IU524" s="123" t="s">
        <v>56</v>
      </c>
      <c r="IV524" s="171" t="s">
        <v>227</v>
      </c>
    </row>
    <row r="525" spans="255:256" x14ac:dyDescent="0.2">
      <c r="IU525" s="123" t="s">
        <v>57</v>
      </c>
      <c r="IV525" s="171" t="s">
        <v>228</v>
      </c>
    </row>
    <row r="526" spans="255:256" x14ac:dyDescent="0.2">
      <c r="IU526" s="123" t="s">
        <v>58</v>
      </c>
      <c r="IV526" s="171" t="s">
        <v>229</v>
      </c>
    </row>
    <row r="527" spans="255:256" x14ac:dyDescent="0.2">
      <c r="IU527" s="124" t="s">
        <v>2003</v>
      </c>
      <c r="IV527" s="172" t="s">
        <v>2004</v>
      </c>
    </row>
    <row r="528" spans="255:256" x14ac:dyDescent="0.2">
      <c r="IU528" s="123" t="s">
        <v>103</v>
      </c>
      <c r="IV528" s="171" t="s">
        <v>230</v>
      </c>
    </row>
    <row r="529" spans="255:256" x14ac:dyDescent="0.2">
      <c r="IU529" s="123" t="s">
        <v>59</v>
      </c>
      <c r="IV529" s="171" t="s">
        <v>231</v>
      </c>
    </row>
    <row r="530" spans="255:256" x14ac:dyDescent="0.2">
      <c r="IU530" s="123" t="s">
        <v>60</v>
      </c>
      <c r="IV530" s="171" t="s">
        <v>232</v>
      </c>
    </row>
    <row r="531" spans="255:256" x14ac:dyDescent="0.2">
      <c r="IU531" s="123" t="s">
        <v>61</v>
      </c>
      <c r="IV531" s="171" t="s">
        <v>233</v>
      </c>
    </row>
    <row r="532" spans="255:256" x14ac:dyDescent="0.2">
      <c r="IU532" s="124" t="s">
        <v>1975</v>
      </c>
      <c r="IV532" s="172" t="s">
        <v>1976</v>
      </c>
    </row>
    <row r="533" spans="255:256" x14ac:dyDescent="0.2">
      <c r="IU533" s="123" t="s">
        <v>62</v>
      </c>
      <c r="IV533" s="171" t="s">
        <v>234</v>
      </c>
    </row>
    <row r="534" spans="255:256" x14ac:dyDescent="0.2">
      <c r="IU534" s="123" t="s">
        <v>63</v>
      </c>
      <c r="IV534" s="171" t="s">
        <v>235</v>
      </c>
    </row>
    <row r="535" spans="255:256" x14ac:dyDescent="0.2">
      <c r="IU535" s="123" t="s">
        <v>64</v>
      </c>
      <c r="IV535" s="171" t="s">
        <v>236</v>
      </c>
    </row>
    <row r="536" spans="255:256" x14ac:dyDescent="0.2">
      <c r="IU536" s="123" t="s">
        <v>65</v>
      </c>
      <c r="IV536" s="171" t="s">
        <v>237</v>
      </c>
    </row>
    <row r="537" spans="255:256" x14ac:dyDescent="0.2">
      <c r="IU537" s="123" t="s">
        <v>66</v>
      </c>
      <c r="IV537" s="171" t="s">
        <v>238</v>
      </c>
    </row>
    <row r="538" spans="255:256" x14ac:dyDescent="0.2">
      <c r="IU538" s="123" t="s">
        <v>67</v>
      </c>
      <c r="IV538" s="171" t="s">
        <v>239</v>
      </c>
    </row>
    <row r="539" spans="255:256" x14ac:dyDescent="0.2">
      <c r="IU539" s="123" t="s">
        <v>68</v>
      </c>
      <c r="IV539" s="171" t="s">
        <v>240</v>
      </c>
    </row>
    <row r="540" spans="255:256" x14ac:dyDescent="0.2">
      <c r="IU540" s="124" t="s">
        <v>1977</v>
      </c>
      <c r="IV540" s="172" t="s">
        <v>1978</v>
      </c>
    </row>
    <row r="541" spans="255:256" x14ac:dyDescent="0.2">
      <c r="IU541" s="123" t="s">
        <v>69</v>
      </c>
      <c r="IV541" s="171" t="s">
        <v>241</v>
      </c>
    </row>
    <row r="542" spans="255:256" x14ac:dyDescent="0.2">
      <c r="IU542" s="123" t="s">
        <v>70</v>
      </c>
      <c r="IV542" s="171" t="s">
        <v>242</v>
      </c>
    </row>
    <row r="543" spans="255:256" x14ac:dyDescent="0.2">
      <c r="IU543" s="123" t="s">
        <v>71</v>
      </c>
      <c r="IV543" s="171" t="s">
        <v>243</v>
      </c>
    </row>
    <row r="544" spans="255:256" x14ac:dyDescent="0.2">
      <c r="IU544" s="123" t="s">
        <v>72</v>
      </c>
      <c r="IV544" s="171" t="s">
        <v>244</v>
      </c>
    </row>
    <row r="545" spans="255:256" x14ac:dyDescent="0.2">
      <c r="IU545" s="123" t="s">
        <v>73</v>
      </c>
      <c r="IV545" s="171" t="s">
        <v>245</v>
      </c>
    </row>
    <row r="546" spans="255:256" x14ac:dyDescent="0.2">
      <c r="IU546" s="123" t="s">
        <v>74</v>
      </c>
      <c r="IV546" s="171" t="s">
        <v>246</v>
      </c>
    </row>
    <row r="547" spans="255:256" x14ac:dyDescent="0.2">
      <c r="IU547" s="123" t="s">
        <v>75</v>
      </c>
      <c r="IV547" s="171" t="s">
        <v>247</v>
      </c>
    </row>
    <row r="548" spans="255:256" x14ac:dyDescent="0.2">
      <c r="IU548" s="123" t="s">
        <v>76</v>
      </c>
      <c r="IV548" s="171" t="s">
        <v>489</v>
      </c>
    </row>
    <row r="549" spans="255:256" x14ac:dyDescent="0.2">
      <c r="IU549" s="124" t="s">
        <v>2005</v>
      </c>
      <c r="IV549" s="172" t="s">
        <v>2006</v>
      </c>
    </row>
    <row r="550" spans="255:256" x14ac:dyDescent="0.2">
      <c r="IU550" s="124" t="s">
        <v>2007</v>
      </c>
      <c r="IV550" s="172" t="s">
        <v>1974</v>
      </c>
    </row>
    <row r="551" spans="255:256" x14ac:dyDescent="0.2">
      <c r="IU551" s="123" t="s">
        <v>77</v>
      </c>
      <c r="IV551" s="171" t="s">
        <v>248</v>
      </c>
    </row>
    <row r="552" spans="255:256" x14ac:dyDescent="0.2">
      <c r="IU552" s="123" t="s">
        <v>78</v>
      </c>
      <c r="IV552" s="171" t="s">
        <v>249</v>
      </c>
    </row>
    <row r="553" spans="255:256" x14ac:dyDescent="0.2">
      <c r="IU553" s="123" t="s">
        <v>79</v>
      </c>
      <c r="IV553" s="171" t="s">
        <v>250</v>
      </c>
    </row>
    <row r="554" spans="255:256" x14ac:dyDescent="0.2">
      <c r="IU554" s="123" t="s">
        <v>80</v>
      </c>
      <c r="IV554" s="171" t="s">
        <v>251</v>
      </c>
    </row>
    <row r="555" spans="255:256" x14ac:dyDescent="0.2">
      <c r="IU555" s="123" t="s">
        <v>81</v>
      </c>
      <c r="IV555" s="171" t="s">
        <v>252</v>
      </c>
    </row>
    <row r="556" spans="255:256" x14ac:dyDescent="0.2">
      <c r="IU556" s="123" t="s">
        <v>82</v>
      </c>
      <c r="IV556" s="171" t="s">
        <v>253</v>
      </c>
    </row>
    <row r="557" spans="255:256" x14ac:dyDescent="0.2">
      <c r="IU557" s="124" t="s">
        <v>2010</v>
      </c>
      <c r="IV557" s="172" t="s">
        <v>2011</v>
      </c>
    </row>
    <row r="558" spans="255:256" x14ac:dyDescent="0.2">
      <c r="IU558" s="124" t="s">
        <v>2008</v>
      </c>
      <c r="IV558" s="172" t="s">
        <v>2009</v>
      </c>
    </row>
    <row r="559" spans="255:256" x14ac:dyDescent="0.2">
      <c r="IU559" s="170" t="s">
        <v>2110</v>
      </c>
      <c r="IV559" s="172" t="s">
        <v>2081</v>
      </c>
    </row>
    <row r="560" spans="255:256" x14ac:dyDescent="0.2">
      <c r="IU560" s="123" t="s">
        <v>2114</v>
      </c>
      <c r="IV560" s="171" t="s">
        <v>2113</v>
      </c>
    </row>
    <row r="561" spans="255:256" x14ac:dyDescent="0.2">
      <c r="IU561" s="123" t="s">
        <v>2118</v>
      </c>
      <c r="IV561" s="171" t="s">
        <v>2117</v>
      </c>
    </row>
    <row r="562" spans="255:256" x14ac:dyDescent="0.2">
      <c r="IU562" s="123" t="s">
        <v>2123</v>
      </c>
      <c r="IV562" s="171" t="s">
        <v>2122</v>
      </c>
    </row>
    <row r="563" spans="255:256" x14ac:dyDescent="0.2">
      <c r="IU563" s="123" t="s">
        <v>1416</v>
      </c>
      <c r="IV563" s="171" t="s">
        <v>2104</v>
      </c>
    </row>
    <row r="564" spans="255:256" x14ac:dyDescent="0.2">
      <c r="IU564" s="123">
        <v>5004</v>
      </c>
      <c r="IV564" s="171" t="s">
        <v>2147</v>
      </c>
    </row>
    <row r="565" spans="255:256" x14ac:dyDescent="0.2">
      <c r="IU565" s="123" t="s">
        <v>1417</v>
      </c>
      <c r="IV565" s="171" t="s">
        <v>254</v>
      </c>
    </row>
    <row r="566" spans="255:256" x14ac:dyDescent="0.2">
      <c r="IU566" s="123" t="s">
        <v>1418</v>
      </c>
      <c r="IV566" s="171" t="s">
        <v>662</v>
      </c>
    </row>
    <row r="567" spans="255:256" x14ac:dyDescent="0.2">
      <c r="IU567" s="123">
        <v>5018</v>
      </c>
      <c r="IV567" s="171" t="s">
        <v>2155</v>
      </c>
    </row>
    <row r="568" spans="255:256" x14ac:dyDescent="0.2">
      <c r="IU568" s="123" t="s">
        <v>1419</v>
      </c>
      <c r="IV568" s="171" t="s">
        <v>663</v>
      </c>
    </row>
    <row r="569" spans="255:256" x14ac:dyDescent="0.2">
      <c r="IU569" s="123" t="s">
        <v>2156</v>
      </c>
      <c r="IV569" s="171" t="s">
        <v>2157</v>
      </c>
    </row>
    <row r="570" spans="255:256" x14ac:dyDescent="0.2">
      <c r="IU570" s="123" t="s">
        <v>1420</v>
      </c>
      <c r="IV570" s="171" t="s">
        <v>664</v>
      </c>
    </row>
    <row r="571" spans="255:256" x14ac:dyDescent="0.2">
      <c r="IU571" s="123" t="s">
        <v>1421</v>
      </c>
      <c r="IV571" s="171" t="s">
        <v>2105</v>
      </c>
    </row>
    <row r="572" spans="255:256" x14ac:dyDescent="0.2">
      <c r="IU572" s="123" t="s">
        <v>294</v>
      </c>
      <c r="IV572" s="171" t="s">
        <v>665</v>
      </c>
    </row>
    <row r="573" spans="255:256" x14ac:dyDescent="0.2">
      <c r="IU573" s="123" t="s">
        <v>83</v>
      </c>
      <c r="IV573" s="171" t="s">
        <v>255</v>
      </c>
    </row>
    <row r="574" spans="255:256" x14ac:dyDescent="0.2">
      <c r="IU574" s="123" t="s">
        <v>1422</v>
      </c>
      <c r="IV574" s="171" t="s">
        <v>666</v>
      </c>
    </row>
    <row r="575" spans="255:256" x14ac:dyDescent="0.2">
      <c r="IU575" s="123" t="s">
        <v>1423</v>
      </c>
      <c r="IV575" s="171" t="s">
        <v>2138</v>
      </c>
    </row>
    <row r="576" spans="255:256" x14ac:dyDescent="0.2">
      <c r="IU576" s="123" t="s">
        <v>1424</v>
      </c>
      <c r="IV576" s="171" t="s">
        <v>256</v>
      </c>
    </row>
    <row r="577" spans="255:256" x14ac:dyDescent="0.2">
      <c r="IU577" s="123" t="s">
        <v>1425</v>
      </c>
      <c r="IV577" s="171" t="s">
        <v>667</v>
      </c>
    </row>
    <row r="578" spans="255:256" x14ac:dyDescent="0.2">
      <c r="IU578" s="123" t="s">
        <v>1426</v>
      </c>
      <c r="IV578" s="171" t="s">
        <v>668</v>
      </c>
    </row>
    <row r="579" spans="255:256" x14ac:dyDescent="0.2">
      <c r="IU579" s="123" t="s">
        <v>1427</v>
      </c>
      <c r="IV579" s="171" t="s">
        <v>2106</v>
      </c>
    </row>
    <row r="580" spans="255:256" x14ac:dyDescent="0.2">
      <c r="IU580" s="123" t="s">
        <v>84</v>
      </c>
      <c r="IV580" s="171" t="s">
        <v>256</v>
      </c>
    </row>
    <row r="581" spans="255:256" x14ac:dyDescent="0.2">
      <c r="IU581" s="123" t="s">
        <v>1428</v>
      </c>
      <c r="IV581" s="171" t="s">
        <v>669</v>
      </c>
    </row>
    <row r="582" spans="255:256" x14ac:dyDescent="0.2">
      <c r="IU582" s="123" t="s">
        <v>85</v>
      </c>
      <c r="IV582" s="171" t="s">
        <v>257</v>
      </c>
    </row>
    <row r="583" spans="255:256" x14ac:dyDescent="0.2">
      <c r="IU583" s="123" t="s">
        <v>86</v>
      </c>
      <c r="IV583" s="171" t="s">
        <v>258</v>
      </c>
    </row>
    <row r="584" spans="255:256" x14ac:dyDescent="0.2">
      <c r="IU584" s="123" t="s">
        <v>1429</v>
      </c>
      <c r="IV584" s="171" t="s">
        <v>670</v>
      </c>
    </row>
    <row r="585" spans="255:256" x14ac:dyDescent="0.2">
      <c r="IU585" s="123" t="s">
        <v>87</v>
      </c>
      <c r="IV585" s="171" t="s">
        <v>259</v>
      </c>
    </row>
    <row r="586" spans="255:256" x14ac:dyDescent="0.2">
      <c r="IU586" s="123" t="s">
        <v>1430</v>
      </c>
      <c r="IV586" s="171" t="s">
        <v>671</v>
      </c>
    </row>
    <row r="587" spans="255:256" x14ac:dyDescent="0.2">
      <c r="IU587" s="123" t="s">
        <v>1431</v>
      </c>
      <c r="IV587" s="171" t="s">
        <v>2107</v>
      </c>
    </row>
    <row r="588" spans="255:256" x14ac:dyDescent="0.2">
      <c r="IU588" s="123" t="s">
        <v>88</v>
      </c>
      <c r="IV588" s="171" t="s">
        <v>260</v>
      </c>
    </row>
    <row r="589" spans="255:256" x14ac:dyDescent="0.2">
      <c r="IU589" s="123" t="s">
        <v>1432</v>
      </c>
      <c r="IV589" s="171" t="s">
        <v>672</v>
      </c>
    </row>
    <row r="590" spans="255:256" x14ac:dyDescent="0.2">
      <c r="IU590" s="123" t="s">
        <v>89</v>
      </c>
      <c r="IV590" s="171" t="s">
        <v>261</v>
      </c>
    </row>
    <row r="591" spans="255:256" x14ac:dyDescent="0.2">
      <c r="IU591" s="123" t="s">
        <v>1433</v>
      </c>
      <c r="IV591" s="171" t="s">
        <v>673</v>
      </c>
    </row>
    <row r="592" spans="255:256" x14ac:dyDescent="0.2">
      <c r="IU592" s="123">
        <v>5122</v>
      </c>
      <c r="IV592" s="171" t="s">
        <v>2151</v>
      </c>
    </row>
    <row r="593" spans="255:256" x14ac:dyDescent="0.2">
      <c r="IU593" s="123" t="s">
        <v>90</v>
      </c>
      <c r="IV593" s="171" t="s">
        <v>262</v>
      </c>
    </row>
    <row r="594" spans="255:256" x14ac:dyDescent="0.2">
      <c r="IU594" s="123" t="s">
        <v>1434</v>
      </c>
      <c r="IV594" s="171" t="s">
        <v>674</v>
      </c>
    </row>
    <row r="595" spans="255:256" x14ac:dyDescent="0.2">
      <c r="IU595" s="123" t="s">
        <v>1435</v>
      </c>
      <c r="IV595" s="171" t="s">
        <v>675</v>
      </c>
    </row>
    <row r="596" spans="255:256" x14ac:dyDescent="0.2">
      <c r="IU596" s="123" t="s">
        <v>91</v>
      </c>
      <c r="IV596" s="171" t="s">
        <v>263</v>
      </c>
    </row>
    <row r="597" spans="255:256" x14ac:dyDescent="0.2">
      <c r="IU597" s="123" t="s">
        <v>1436</v>
      </c>
      <c r="IV597" s="171" t="s">
        <v>676</v>
      </c>
    </row>
    <row r="598" spans="255:256" x14ac:dyDescent="0.2">
      <c r="IU598" s="123" t="s">
        <v>92</v>
      </c>
      <c r="IV598" s="171" t="s">
        <v>2108</v>
      </c>
    </row>
    <row r="599" spans="255:256" x14ac:dyDescent="0.2">
      <c r="IU599" s="123" t="s">
        <v>93</v>
      </c>
      <c r="IV599" s="171" t="s">
        <v>264</v>
      </c>
    </row>
    <row r="600" spans="255:256" x14ac:dyDescent="0.2">
      <c r="IU600" s="123" t="s">
        <v>1437</v>
      </c>
      <c r="IV600" s="171" t="s">
        <v>677</v>
      </c>
    </row>
    <row r="601" spans="255:256" x14ac:dyDescent="0.2">
      <c r="IU601" s="123" t="s">
        <v>94</v>
      </c>
      <c r="IV601" s="171" t="s">
        <v>265</v>
      </c>
    </row>
    <row r="602" spans="255:256" x14ac:dyDescent="0.2">
      <c r="IU602" s="123" t="s">
        <v>1438</v>
      </c>
      <c r="IV602" s="171" t="s">
        <v>678</v>
      </c>
    </row>
    <row r="603" spans="255:256" x14ac:dyDescent="0.2">
      <c r="IU603" s="123" t="s">
        <v>2148</v>
      </c>
      <c r="IV603" s="171" t="s">
        <v>2149</v>
      </c>
    </row>
    <row r="604" spans="255:256" x14ac:dyDescent="0.2">
      <c r="IU604" s="123" t="s">
        <v>1439</v>
      </c>
      <c r="IV604" s="171" t="s">
        <v>679</v>
      </c>
    </row>
    <row r="605" spans="255:256" x14ac:dyDescent="0.2">
      <c r="IU605" s="123" t="s">
        <v>95</v>
      </c>
      <c r="IV605" s="171" t="s">
        <v>570</v>
      </c>
    </row>
    <row r="606" spans="255:256" x14ac:dyDescent="0.2">
      <c r="IU606" s="123" t="s">
        <v>1440</v>
      </c>
      <c r="IV606" s="171" t="s">
        <v>680</v>
      </c>
    </row>
    <row r="607" spans="255:256" x14ac:dyDescent="0.2">
      <c r="IU607" s="123" t="s">
        <v>1441</v>
      </c>
      <c r="IV607" s="171" t="s">
        <v>681</v>
      </c>
    </row>
    <row r="608" spans="255:256" x14ac:dyDescent="0.2">
      <c r="IU608" s="123" t="s">
        <v>1442</v>
      </c>
      <c r="IV608" s="171" t="s">
        <v>682</v>
      </c>
    </row>
    <row r="609" spans="255:256" x14ac:dyDescent="0.2">
      <c r="IU609" s="123" t="s">
        <v>96</v>
      </c>
      <c r="IV609" s="171" t="s">
        <v>266</v>
      </c>
    </row>
    <row r="610" spans="255:256" x14ac:dyDescent="0.2">
      <c r="IU610" s="123" t="s">
        <v>97</v>
      </c>
      <c r="IV610" s="171" t="s">
        <v>267</v>
      </c>
    </row>
    <row r="611" spans="255:256" x14ac:dyDescent="0.2">
      <c r="IU611" s="123" t="s">
        <v>1443</v>
      </c>
      <c r="IV611" s="171" t="s">
        <v>683</v>
      </c>
    </row>
    <row r="612" spans="255:256" x14ac:dyDescent="0.2">
      <c r="IU612" s="123" t="s">
        <v>1444</v>
      </c>
      <c r="IV612" s="171" t="s">
        <v>684</v>
      </c>
    </row>
    <row r="613" spans="255:256" x14ac:dyDescent="0.2">
      <c r="IU613" s="123" t="s">
        <v>1445</v>
      </c>
      <c r="IV613" s="171" t="s">
        <v>685</v>
      </c>
    </row>
    <row r="614" spans="255:256" x14ac:dyDescent="0.2">
      <c r="IU614" s="123" t="s">
        <v>98</v>
      </c>
      <c r="IV614" s="171" t="s">
        <v>591</v>
      </c>
    </row>
    <row r="615" spans="255:256" x14ac:dyDescent="0.2">
      <c r="IU615" s="123" t="s">
        <v>1446</v>
      </c>
      <c r="IV615" s="171" t="s">
        <v>686</v>
      </c>
    </row>
    <row r="616" spans="255:256" x14ac:dyDescent="0.2">
      <c r="IU616" s="123" t="s">
        <v>1447</v>
      </c>
      <c r="IV616" s="171" t="s">
        <v>687</v>
      </c>
    </row>
    <row r="617" spans="255:256" x14ac:dyDescent="0.2">
      <c r="IU617" s="123" t="s">
        <v>1448</v>
      </c>
      <c r="IV617" s="171" t="s">
        <v>689</v>
      </c>
    </row>
    <row r="618" spans="255:256" x14ac:dyDescent="0.2">
      <c r="IU618" s="123" t="s">
        <v>1449</v>
      </c>
      <c r="IV618" s="171" t="s">
        <v>690</v>
      </c>
    </row>
    <row r="619" spans="255:256" x14ac:dyDescent="0.2">
      <c r="IU619" s="123" t="s">
        <v>1450</v>
      </c>
      <c r="IV619" s="171" t="s">
        <v>691</v>
      </c>
    </row>
    <row r="620" spans="255:256" x14ac:dyDescent="0.2">
      <c r="IU620" s="123" t="s">
        <v>1451</v>
      </c>
      <c r="IV620" s="171" t="s">
        <v>692</v>
      </c>
    </row>
    <row r="621" spans="255:256" x14ac:dyDescent="0.2">
      <c r="IU621" s="123" t="s">
        <v>1452</v>
      </c>
      <c r="IV621" s="171" t="s">
        <v>693</v>
      </c>
    </row>
    <row r="622" spans="255:256" x14ac:dyDescent="0.2">
      <c r="IU622" s="123" t="s">
        <v>1453</v>
      </c>
      <c r="IV622" s="171" t="s">
        <v>694</v>
      </c>
    </row>
    <row r="623" spans="255:256" x14ac:dyDescent="0.2">
      <c r="IU623" s="123" t="s">
        <v>1454</v>
      </c>
      <c r="IV623" s="171" t="s">
        <v>695</v>
      </c>
    </row>
    <row r="624" spans="255:256" x14ac:dyDescent="0.2">
      <c r="IU624" s="123" t="s">
        <v>99</v>
      </c>
      <c r="IV624" s="171" t="s">
        <v>268</v>
      </c>
    </row>
    <row r="625" spans="255:256" x14ac:dyDescent="0.2">
      <c r="IU625" s="123" t="s">
        <v>1455</v>
      </c>
      <c r="IV625" s="171" t="s">
        <v>696</v>
      </c>
    </row>
    <row r="626" spans="255:256" x14ac:dyDescent="0.2">
      <c r="IU626" s="123" t="s">
        <v>1456</v>
      </c>
      <c r="IV626" s="171" t="s">
        <v>697</v>
      </c>
    </row>
    <row r="627" spans="255:256" x14ac:dyDescent="0.2">
      <c r="IU627" s="123" t="s">
        <v>1457</v>
      </c>
      <c r="IV627" s="171" t="s">
        <v>698</v>
      </c>
    </row>
    <row r="628" spans="255:256" x14ac:dyDescent="0.2">
      <c r="IU628" s="123" t="s">
        <v>1458</v>
      </c>
      <c r="IV628" s="171" t="s">
        <v>699</v>
      </c>
    </row>
    <row r="629" spans="255:256" x14ac:dyDescent="0.2">
      <c r="IU629" s="123" t="s">
        <v>1459</v>
      </c>
      <c r="IV629" s="171" t="s">
        <v>700</v>
      </c>
    </row>
    <row r="630" spans="255:256" x14ac:dyDescent="0.2">
      <c r="IU630" s="123" t="s">
        <v>1460</v>
      </c>
      <c r="IV630" s="171" t="s">
        <v>701</v>
      </c>
    </row>
    <row r="631" spans="255:256" x14ac:dyDescent="0.2">
      <c r="IU631" s="123" t="s">
        <v>1461</v>
      </c>
      <c r="IV631" s="171" t="s">
        <v>702</v>
      </c>
    </row>
    <row r="632" spans="255:256" x14ac:dyDescent="0.2">
      <c r="IU632" s="123" t="s">
        <v>1462</v>
      </c>
      <c r="IV632" s="171" t="s">
        <v>703</v>
      </c>
    </row>
    <row r="633" spans="255:256" x14ac:dyDescent="0.2">
      <c r="IU633" s="123" t="s">
        <v>1463</v>
      </c>
      <c r="IV633" s="171" t="s">
        <v>688</v>
      </c>
    </row>
    <row r="634" spans="255:256" x14ac:dyDescent="0.2">
      <c r="IU634" s="123" t="s">
        <v>1464</v>
      </c>
      <c r="IV634" s="171" t="s">
        <v>704</v>
      </c>
    </row>
    <row r="635" spans="255:256" x14ac:dyDescent="0.2">
      <c r="IU635" s="123" t="s">
        <v>1465</v>
      </c>
      <c r="IV635" s="171" t="s">
        <v>705</v>
      </c>
    </row>
    <row r="636" spans="255:256" x14ac:dyDescent="0.2">
      <c r="IU636" s="123" t="s">
        <v>1466</v>
      </c>
      <c r="IV636" s="171" t="s">
        <v>706</v>
      </c>
    </row>
    <row r="637" spans="255:256" x14ac:dyDescent="0.2">
      <c r="IU637" s="123" t="s">
        <v>1467</v>
      </c>
      <c r="IV637" s="171" t="s">
        <v>707</v>
      </c>
    </row>
    <row r="638" spans="255:256" x14ac:dyDescent="0.2">
      <c r="IU638" s="123" t="s">
        <v>1468</v>
      </c>
      <c r="IV638" s="171" t="s">
        <v>705</v>
      </c>
    </row>
    <row r="639" spans="255:256" x14ac:dyDescent="0.2">
      <c r="IU639" s="123" t="s">
        <v>1469</v>
      </c>
      <c r="IV639" s="171" t="s">
        <v>708</v>
      </c>
    </row>
    <row r="640" spans="255:256" x14ac:dyDescent="0.2">
      <c r="IU640" s="123" t="s">
        <v>1470</v>
      </c>
      <c r="IV640" s="171" t="s">
        <v>709</v>
      </c>
    </row>
    <row r="641" spans="255:256" x14ac:dyDescent="0.2">
      <c r="IU641" s="123" t="s">
        <v>1471</v>
      </c>
      <c r="IV641" s="171" t="s">
        <v>710</v>
      </c>
    </row>
    <row r="642" spans="255:256" x14ac:dyDescent="0.2">
      <c r="IU642" s="123" t="s">
        <v>1472</v>
      </c>
      <c r="IV642" s="171" t="s">
        <v>711</v>
      </c>
    </row>
    <row r="643" spans="255:256" x14ac:dyDescent="0.2">
      <c r="IU643" s="123" t="s">
        <v>1473</v>
      </c>
      <c r="IV643" s="171" t="s">
        <v>712</v>
      </c>
    </row>
    <row r="644" spans="255:256" x14ac:dyDescent="0.2">
      <c r="IU644" s="123" t="s">
        <v>1474</v>
      </c>
      <c r="IV644" s="171" t="s">
        <v>713</v>
      </c>
    </row>
    <row r="645" spans="255:256" x14ac:dyDescent="0.2">
      <c r="IU645" s="123" t="s">
        <v>1475</v>
      </c>
      <c r="IV645" s="171" t="s">
        <v>714</v>
      </c>
    </row>
    <row r="646" spans="255:256" x14ac:dyDescent="0.2">
      <c r="IU646" s="123" t="s">
        <v>1476</v>
      </c>
      <c r="IV646" s="171" t="s">
        <v>715</v>
      </c>
    </row>
    <row r="647" spans="255:256" x14ac:dyDescent="0.2">
      <c r="IU647" s="123" t="s">
        <v>1477</v>
      </c>
      <c r="IV647" s="171" t="s">
        <v>716</v>
      </c>
    </row>
    <row r="648" spans="255:256" x14ac:dyDescent="0.2">
      <c r="IU648" s="123" t="s">
        <v>1478</v>
      </c>
      <c r="IV648" s="171" t="s">
        <v>717</v>
      </c>
    </row>
    <row r="649" spans="255:256" x14ac:dyDescent="0.2">
      <c r="IU649" s="123" t="s">
        <v>1479</v>
      </c>
      <c r="IV649" s="171" t="s">
        <v>718</v>
      </c>
    </row>
    <row r="650" spans="255:256" x14ac:dyDescent="0.2">
      <c r="IU650" s="123" t="s">
        <v>1480</v>
      </c>
      <c r="IV650" s="171" t="s">
        <v>269</v>
      </c>
    </row>
    <row r="651" spans="255:256" x14ac:dyDescent="0.2">
      <c r="IU651" s="123" t="s">
        <v>1481</v>
      </c>
      <c r="IV651" s="171" t="s">
        <v>719</v>
      </c>
    </row>
    <row r="652" spans="255:256" x14ac:dyDescent="0.2">
      <c r="IU652" s="123" t="s">
        <v>1482</v>
      </c>
      <c r="IV652" s="171" t="s">
        <v>688</v>
      </c>
    </row>
    <row r="653" spans="255:256" x14ac:dyDescent="0.2">
      <c r="IU653" s="123" t="s">
        <v>295</v>
      </c>
      <c r="IV653" s="171" t="s">
        <v>720</v>
      </c>
    </row>
    <row r="654" spans="255:256" x14ac:dyDescent="0.2">
      <c r="IU654" s="123" t="s">
        <v>1483</v>
      </c>
      <c r="IV654" s="171" t="s">
        <v>721</v>
      </c>
    </row>
    <row r="655" spans="255:256" x14ac:dyDescent="0.2">
      <c r="IU655" s="123" t="s">
        <v>1484</v>
      </c>
      <c r="IV655" s="171" t="s">
        <v>722</v>
      </c>
    </row>
    <row r="656" spans="255:256" x14ac:dyDescent="0.2">
      <c r="IU656" s="123" t="s">
        <v>723</v>
      </c>
      <c r="IV656" s="171" t="s">
        <v>724</v>
      </c>
    </row>
    <row r="657" spans="255:256" x14ac:dyDescent="0.2">
      <c r="IU657" s="123" t="s">
        <v>2144</v>
      </c>
      <c r="IV657" s="171" t="s">
        <v>2145</v>
      </c>
    </row>
  </sheetData>
  <sheetProtection password="A164" sheet="1"/>
  <protectedRanges>
    <protectedRange sqref="I7 C11:D11 D12:F15 D17:F17 K11:K12 I17:K17 I13:K15 D10:K10 I11:I12" name="Intervalo1"/>
    <protectedRange sqref="IU19:IV19" name="Intervalo1_1"/>
    <protectedRange sqref="E11:F11" name="Intervalo1_2"/>
  </protectedRanges>
  <autoFilter ref="IU2:IV656"/>
  <dataConsolidate/>
  <mergeCells count="21">
    <mergeCell ref="D13:F13"/>
    <mergeCell ref="A5:A18"/>
    <mergeCell ref="B10:C10"/>
    <mergeCell ref="D10:K10"/>
    <mergeCell ref="C11:D11"/>
    <mergeCell ref="E11:F11"/>
    <mergeCell ref="D17:F17"/>
    <mergeCell ref="B17:C17"/>
    <mergeCell ref="B6:K6"/>
    <mergeCell ref="I17:K17"/>
    <mergeCell ref="B9:K9"/>
    <mergeCell ref="B16:K16"/>
    <mergeCell ref="I13:K13"/>
    <mergeCell ref="B13:C13"/>
    <mergeCell ref="B12:C12"/>
    <mergeCell ref="D12:F12"/>
    <mergeCell ref="IU1:IV1"/>
    <mergeCell ref="B1:D2"/>
    <mergeCell ref="E1:K2"/>
    <mergeCell ref="G7:H7"/>
    <mergeCell ref="B7:C7"/>
  </mergeCells>
  <conditionalFormatting sqref="D10:K10">
    <cfRule type="cellIs" priority="1" stopIfTrue="1" operator="notEqual">
      <formula>vazio</formula>
    </cfRule>
  </conditionalFormatting>
  <dataValidations xWindow="353" yWindow="393" count="8">
    <dataValidation allowBlank="1" showInputMessage="1" showErrorMessage="1" errorTitle="Digitação Inválida" error="Por favor digite somente os números do CPF/CNPJ, sem &quot;.&quot;, &quot;/&quot;, nem &quot;-&quot;." sqref="E11:F11"/>
    <dataValidation allowBlank="1" showInputMessage="1" showErrorMessage="1" errorTitle="Digitação Inválida" error="Por favor digite somente os números do CPF/CNPJ, sem &quot;.&quot;, &quot;/&quot;, nem &quot;-&quot;." prompt="Informe o número do CPF ou CNPJ_x000a_Digite apenas os números." sqref="C11:D11"/>
    <dataValidation type="list" allowBlank="1" showInputMessage="1" showErrorMessage="1" errorTitle="Caixa de Seleção" error="Este campo não está aberto para digitação._x000a_Para indicar a carteira/modalidade, deve-se seleciona-la na lista." sqref="D12:F12">
      <formula1>"1/01-Simples Com Registro,3/03-Garantida Caucionada"</formula1>
    </dataValidation>
    <dataValidation type="list" allowBlank="1" showErrorMessage="1" errorTitle="Caixa de Seleção" error="Este campo não está aberto para digitação._x000a_Para indicar o tipo de emissão, deve-se seleciona-lo na lista." prompt="_x000a_" sqref="K12 I12">
      <formula1>"Sicoob,Cedente"</formula1>
    </dataValidation>
    <dataValidation type="whole" allowBlank="1" showInputMessage="1" showErrorMessage="1" errorTitle="Digitação Inválida" error="Por favor digite somente os números, sem &quot;.&quot;, nem &quot;-&quot;." prompt="Digite somente os números." sqref="K11">
      <formula1>1</formula1>
      <formula2>9999999999</formula2>
    </dataValidation>
    <dataValidation type="whole" allowBlank="1" showInputMessage="1" showErrorMessage="1" errorTitle="Digitação Inválida" error="Por favor digite somente os números, sem &quot;.&quot;, nem &quot;-&quot;." prompt="Digite apenas os números." sqref="I11">
      <formula1>1</formula1>
      <formula2>999999999</formula2>
    </dataValidation>
    <dataValidation allowBlank="1" showInputMessage="1" showErrorMessage="1" errorTitle="Digitação Inválida" error="Por favor digite somente os números do CPF/CNPJ, sem &quot;.&quot;, &quot;/&quot;, nem &quot;-&quot;." prompt="Digite apenas os números." sqref="IU19"/>
    <dataValidation type="list" allowBlank="1" showInputMessage="1" showErrorMessage="1" sqref="I7">
      <formula1>$IU$4:$IU$657</formula1>
    </dataValidation>
  </dataValidations>
  <pageMargins left="0.7" right="0.7" top="0.75" bottom="0.75" header="0.3" footer="0.3"/>
  <pageSetup paperSize="9" scale="54"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05">
    <tabColor rgb="FF003641"/>
  </sheetPr>
  <dimension ref="A1:P491"/>
  <sheetViews>
    <sheetView showGridLines="0" showRowColHeaders="0" topLeftCell="A169" zoomScale="80" zoomScaleNormal="80" zoomScaleSheetLayoutView="100" workbookViewId="0">
      <selection activeCell="P62" sqref="P62"/>
    </sheetView>
  </sheetViews>
  <sheetFormatPr defaultColWidth="0" defaultRowHeight="12.75" zeroHeight="1" x14ac:dyDescent="0.2"/>
  <cols>
    <col min="1" max="1" width="2" style="67" customWidth="1"/>
    <col min="2" max="2" width="9.140625" style="67" customWidth="1"/>
    <col min="3" max="4" width="9.85546875" style="67" customWidth="1"/>
    <col min="5" max="5" width="17.28515625" style="67" customWidth="1"/>
    <col min="6" max="6" width="15.7109375" style="67" customWidth="1"/>
    <col min="7" max="7" width="9.140625" style="67" customWidth="1"/>
    <col min="8" max="8" width="20.7109375" style="67" customWidth="1"/>
    <col min="9" max="12" width="9.140625" style="67" customWidth="1"/>
    <col min="13" max="13" width="11" style="67" customWidth="1"/>
    <col min="14" max="14" width="14.85546875" style="67" customWidth="1"/>
    <col min="15" max="15" width="11.140625" style="67" customWidth="1"/>
    <col min="16" max="16" width="9.7109375" style="67" customWidth="1"/>
    <col min="17" max="16384" width="9.140625" style="67" hidden="1"/>
  </cols>
  <sheetData>
    <row r="1" spans="1:16" s="85" customFormat="1" ht="12.75" customHeight="1" x14ac:dyDescent="0.2">
      <c r="A1" s="244"/>
      <c r="B1" s="245"/>
      <c r="C1" s="245"/>
      <c r="D1" s="245"/>
      <c r="E1" s="246"/>
      <c r="F1" s="185" t="s">
        <v>2018</v>
      </c>
      <c r="G1" s="186"/>
      <c r="H1" s="186"/>
      <c r="I1" s="186"/>
      <c r="J1" s="186"/>
      <c r="K1" s="186"/>
      <c r="L1" s="186"/>
      <c r="M1" s="186"/>
      <c r="N1" s="187"/>
      <c r="O1"/>
      <c r="P1"/>
    </row>
    <row r="2" spans="1:16" s="85" customFormat="1" ht="34.5" customHeight="1" thickBot="1" x14ac:dyDescent="0.25">
      <c r="A2" s="247"/>
      <c r="B2" s="248"/>
      <c r="C2" s="248"/>
      <c r="D2" s="248"/>
      <c r="E2" s="249"/>
      <c r="F2" s="188"/>
      <c r="G2" s="189"/>
      <c r="H2" s="189"/>
      <c r="I2" s="189"/>
      <c r="J2" s="189"/>
      <c r="K2" s="189"/>
      <c r="L2" s="189"/>
      <c r="M2" s="189"/>
      <c r="N2" s="190"/>
      <c r="O2"/>
      <c r="P2"/>
    </row>
    <row r="3" spans="1:16" s="85" customFormat="1" ht="22.5" customHeight="1" x14ac:dyDescent="0.2">
      <c r="A3" s="156"/>
      <c r="B3" s="156"/>
      <c r="C3" s="156"/>
      <c r="D3" s="156"/>
      <c r="E3" s="156"/>
      <c r="F3" s="134"/>
      <c r="G3" s="134"/>
      <c r="H3" s="134"/>
      <c r="I3" s="134"/>
      <c r="J3" s="134"/>
      <c r="K3" s="134"/>
      <c r="L3" s="202"/>
      <c r="M3" s="202"/>
      <c r="N3" s="202"/>
      <c r="O3"/>
      <c r="P3"/>
    </row>
    <row r="4" spans="1:16" s="85" customFormat="1" x14ac:dyDescent="0.2">
      <c r="A4" s="67"/>
      <c r="B4" s="67"/>
      <c r="C4" s="67"/>
      <c r="D4" s="67"/>
      <c r="E4" s="67"/>
      <c r="F4" s="67"/>
      <c r="G4" s="67"/>
      <c r="H4" s="67"/>
      <c r="I4" s="67"/>
      <c r="J4" s="67"/>
      <c r="K4" s="67"/>
      <c r="L4" s="67"/>
      <c r="M4" s="67"/>
      <c r="N4" s="67"/>
      <c r="O4"/>
      <c r="P4"/>
    </row>
    <row r="5" spans="1:16" s="85" customFormat="1" x14ac:dyDescent="0.2">
      <c r="A5" s="67"/>
      <c r="B5" s="67"/>
      <c r="C5" s="67"/>
      <c r="D5" s="67"/>
      <c r="E5" s="67"/>
      <c r="F5" s="67"/>
      <c r="G5" s="67"/>
      <c r="H5" s="67"/>
      <c r="I5" s="67"/>
      <c r="J5" s="67"/>
      <c r="K5" s="67"/>
      <c r="L5" s="67"/>
      <c r="M5" s="67"/>
      <c r="N5" s="67"/>
      <c r="O5"/>
      <c r="P5"/>
    </row>
    <row r="6" spans="1:16" s="85" customFormat="1" x14ac:dyDescent="0.2">
      <c r="A6" s="67"/>
      <c r="B6" s="67"/>
      <c r="C6" s="67"/>
      <c r="D6" s="67"/>
      <c r="E6" s="67"/>
      <c r="F6" s="67"/>
      <c r="G6" s="67"/>
      <c r="H6" s="67"/>
      <c r="I6" s="67"/>
      <c r="J6" s="67"/>
      <c r="K6" s="67"/>
      <c r="L6" s="67"/>
      <c r="M6" s="67"/>
      <c r="N6" s="67"/>
      <c r="O6"/>
      <c r="P6"/>
    </row>
    <row r="7" spans="1:16" s="85" customFormat="1" x14ac:dyDescent="0.2">
      <c r="A7" s="67"/>
      <c r="B7" s="67"/>
      <c r="C7" s="67"/>
      <c r="D7" s="67"/>
      <c r="E7" s="67"/>
      <c r="F7" s="67"/>
      <c r="G7" s="67"/>
      <c r="H7" s="67"/>
      <c r="I7" s="67"/>
      <c r="J7" s="67"/>
      <c r="K7" s="67"/>
      <c r="L7" s="67"/>
      <c r="M7" s="67"/>
      <c r="N7" s="67"/>
      <c r="O7"/>
      <c r="P7"/>
    </row>
    <row r="8" spans="1:16" s="85" customFormat="1" x14ac:dyDescent="0.2">
      <c r="A8" s="67"/>
      <c r="B8" s="67"/>
      <c r="C8" s="67"/>
      <c r="D8" s="67"/>
      <c r="E8" s="67"/>
      <c r="F8" s="67"/>
      <c r="G8" s="67"/>
      <c r="H8" s="67"/>
      <c r="I8" s="67"/>
      <c r="J8" s="67"/>
      <c r="K8" s="67"/>
      <c r="L8" s="67"/>
      <c r="M8" s="67"/>
      <c r="N8" s="67"/>
      <c r="O8"/>
      <c r="P8"/>
    </row>
    <row r="9" spans="1:16" s="85" customFormat="1" x14ac:dyDescent="0.2">
      <c r="A9" s="67"/>
      <c r="B9" s="67"/>
      <c r="C9" s="67"/>
      <c r="D9" s="67"/>
      <c r="E9" s="67"/>
      <c r="F9" s="67"/>
      <c r="G9" s="67"/>
      <c r="H9" s="67"/>
      <c r="I9" s="67"/>
      <c r="J9" s="67"/>
      <c r="K9" s="67"/>
      <c r="L9" s="67"/>
      <c r="M9" s="67"/>
      <c r="N9" s="67"/>
      <c r="O9"/>
      <c r="P9"/>
    </row>
    <row r="10" spans="1:16" s="85" customFormat="1" x14ac:dyDescent="0.2">
      <c r="A10" s="67"/>
      <c r="B10" s="67"/>
      <c r="C10" s="67"/>
      <c r="D10" s="67"/>
      <c r="E10" s="67"/>
      <c r="F10" s="67"/>
      <c r="G10" s="67"/>
      <c r="H10" s="67"/>
      <c r="I10" s="67"/>
      <c r="J10" s="67"/>
      <c r="K10" s="67"/>
      <c r="L10" s="67"/>
      <c r="M10" s="67"/>
      <c r="N10" s="67"/>
      <c r="O10"/>
      <c r="P10"/>
    </row>
    <row r="11" spans="1:16" s="85" customFormat="1" x14ac:dyDescent="0.2">
      <c r="A11" s="67"/>
      <c r="B11" s="67"/>
      <c r="C11" s="67"/>
      <c r="D11" s="67"/>
      <c r="E11" s="67"/>
      <c r="F11" s="67"/>
      <c r="G11" s="67"/>
      <c r="H11" s="67"/>
      <c r="I11" s="67"/>
      <c r="J11" s="67"/>
      <c r="K11" s="67"/>
      <c r="L11" s="67"/>
      <c r="M11" s="67"/>
      <c r="N11" s="67"/>
      <c r="O11"/>
      <c r="P11"/>
    </row>
    <row r="12" spans="1:16" s="85" customFormat="1" x14ac:dyDescent="0.2">
      <c r="A12" s="67"/>
      <c r="B12" s="67"/>
      <c r="C12" s="67"/>
      <c r="D12" s="67"/>
      <c r="E12" s="67"/>
      <c r="F12" s="67"/>
      <c r="G12" s="67"/>
      <c r="H12" s="67"/>
      <c r="I12" s="67"/>
      <c r="J12" s="67"/>
      <c r="K12" s="67"/>
      <c r="L12" s="67"/>
      <c r="M12" s="67"/>
      <c r="N12" s="67"/>
      <c r="O12"/>
      <c r="P12"/>
    </row>
    <row r="13" spans="1:16" s="85" customFormat="1" x14ac:dyDescent="0.2">
      <c r="A13" s="67"/>
      <c r="B13" s="67"/>
      <c r="C13" s="67"/>
      <c r="D13" s="67"/>
      <c r="E13" s="67"/>
      <c r="F13" s="67"/>
      <c r="G13" s="67"/>
      <c r="H13" s="67"/>
      <c r="I13" s="67"/>
      <c r="J13" s="67"/>
      <c r="K13" s="67"/>
      <c r="L13" s="67"/>
      <c r="M13" s="67"/>
      <c r="N13" s="67"/>
      <c r="O13"/>
      <c r="P13"/>
    </row>
    <row r="14" spans="1:16" s="85" customFormat="1" x14ac:dyDescent="0.2">
      <c r="A14" s="67"/>
      <c r="B14" s="67"/>
      <c r="C14" s="67"/>
      <c r="D14" s="67"/>
      <c r="E14" s="67"/>
      <c r="F14" s="67"/>
      <c r="G14" s="67"/>
      <c r="H14" s="67"/>
      <c r="I14" s="67"/>
      <c r="J14" s="67"/>
      <c r="K14" s="67"/>
      <c r="L14" s="67"/>
      <c r="M14" s="67"/>
      <c r="N14" s="67"/>
      <c r="O14"/>
      <c r="P14"/>
    </row>
    <row r="15" spans="1:16" s="85" customFormat="1" x14ac:dyDescent="0.2">
      <c r="A15" s="67"/>
      <c r="B15" s="67"/>
      <c r="C15" s="67"/>
      <c r="D15" s="67"/>
      <c r="E15" s="67"/>
      <c r="F15" s="67"/>
      <c r="G15" s="67"/>
      <c r="H15" s="67"/>
      <c r="I15" s="67"/>
      <c r="J15" s="67"/>
      <c r="K15" s="67"/>
      <c r="L15" s="67"/>
      <c r="M15" s="67"/>
      <c r="N15" s="67"/>
      <c r="O15"/>
      <c r="P15"/>
    </row>
    <row r="16" spans="1:16" s="85" customFormat="1" x14ac:dyDescent="0.2">
      <c r="A16" s="67"/>
      <c r="B16" s="67"/>
      <c r="C16" s="67"/>
      <c r="D16" s="67"/>
      <c r="E16" s="67"/>
      <c r="F16" s="67"/>
      <c r="G16" s="67"/>
      <c r="H16" s="67"/>
      <c r="I16" s="67"/>
      <c r="J16" s="67"/>
      <c r="K16" s="67"/>
      <c r="L16" s="67"/>
      <c r="M16" s="67"/>
      <c r="N16" s="67"/>
      <c r="O16"/>
      <c r="P16"/>
    </row>
    <row r="17" spans="1:16" s="85" customFormat="1" x14ac:dyDescent="0.2">
      <c r="A17" s="67"/>
      <c r="B17" s="67"/>
      <c r="C17" s="67"/>
      <c r="D17" s="67"/>
      <c r="E17" s="67"/>
      <c r="F17" s="67"/>
      <c r="G17" s="67"/>
      <c r="H17" s="67"/>
      <c r="I17" s="67"/>
      <c r="J17" s="67"/>
      <c r="K17" s="67"/>
      <c r="L17" s="67"/>
      <c r="M17" s="67"/>
      <c r="N17" s="67"/>
      <c r="O17"/>
      <c r="P17"/>
    </row>
    <row r="18" spans="1:16" s="85" customFormat="1" x14ac:dyDescent="0.2">
      <c r="A18" s="67"/>
      <c r="B18" s="67"/>
      <c r="C18" s="67"/>
      <c r="D18" s="67"/>
      <c r="E18" s="67"/>
      <c r="F18" s="67"/>
      <c r="G18" s="67"/>
      <c r="H18" s="67"/>
      <c r="I18" s="67"/>
      <c r="J18" s="67"/>
      <c r="K18" s="67"/>
      <c r="L18" s="67"/>
      <c r="M18" s="67"/>
      <c r="N18" s="67"/>
      <c r="O18"/>
      <c r="P18"/>
    </row>
    <row r="19" spans="1:16" s="85" customFormat="1" x14ac:dyDescent="0.2">
      <c r="A19" s="67"/>
      <c r="B19" s="67"/>
      <c r="C19" s="67"/>
      <c r="D19" s="67"/>
      <c r="E19" s="67"/>
      <c r="F19" s="67"/>
      <c r="G19" s="67"/>
      <c r="H19" s="67"/>
      <c r="I19" s="67"/>
      <c r="J19" s="67"/>
      <c r="K19" s="67"/>
      <c r="L19" s="67"/>
      <c r="M19" s="67"/>
      <c r="N19" s="67"/>
      <c r="O19"/>
      <c r="P19"/>
    </row>
    <row r="20" spans="1:16" s="85" customFormat="1" x14ac:dyDescent="0.2">
      <c r="A20" s="67"/>
      <c r="B20" s="67"/>
      <c r="C20" s="67"/>
      <c r="D20" s="67"/>
      <c r="E20" s="67"/>
      <c r="F20" s="67"/>
      <c r="G20" s="67"/>
      <c r="H20" s="67"/>
      <c r="I20" s="67"/>
      <c r="J20" s="67"/>
      <c r="K20" s="67"/>
      <c r="L20" s="67"/>
      <c r="M20" s="67"/>
      <c r="N20" s="67"/>
      <c r="O20"/>
      <c r="P20"/>
    </row>
    <row r="21" spans="1:16" s="85" customFormat="1" x14ac:dyDescent="0.2">
      <c r="A21" s="67"/>
      <c r="B21" s="67"/>
      <c r="C21" s="67"/>
      <c r="D21" s="67"/>
      <c r="E21" s="67"/>
      <c r="F21" s="67"/>
      <c r="G21" s="67"/>
      <c r="H21" s="67"/>
      <c r="I21" s="67"/>
      <c r="J21" s="67"/>
      <c r="K21" s="67"/>
      <c r="L21" s="67"/>
      <c r="M21" s="67"/>
      <c r="N21" s="67"/>
      <c r="O21"/>
      <c r="P21"/>
    </row>
    <row r="22" spans="1:16" s="85" customFormat="1" x14ac:dyDescent="0.2">
      <c r="A22" s="67"/>
      <c r="B22" s="67"/>
      <c r="C22" s="67"/>
      <c r="D22" s="67"/>
      <c r="E22" s="67"/>
      <c r="F22" s="67"/>
      <c r="G22" s="67"/>
      <c r="H22" s="67"/>
      <c r="I22" s="67"/>
      <c r="J22" s="67"/>
      <c r="K22" s="67"/>
      <c r="L22" s="67"/>
      <c r="M22" s="67"/>
      <c r="N22" s="67"/>
      <c r="O22"/>
      <c r="P22"/>
    </row>
    <row r="23" spans="1:16" s="85" customFormat="1" x14ac:dyDescent="0.2">
      <c r="A23" s="67"/>
      <c r="B23" s="67"/>
      <c r="C23" s="67"/>
      <c r="D23" s="67"/>
      <c r="E23" s="67"/>
      <c r="F23" s="67"/>
      <c r="G23" s="67"/>
      <c r="H23" s="67"/>
      <c r="I23" s="67"/>
      <c r="J23" s="67"/>
      <c r="K23" s="67"/>
      <c r="L23" s="67"/>
      <c r="M23" s="67"/>
      <c r="N23" s="67"/>
      <c r="O23"/>
      <c r="P23"/>
    </row>
    <row r="24" spans="1:16" s="85" customFormat="1" x14ac:dyDescent="0.2">
      <c r="A24" s="67"/>
      <c r="B24" s="67"/>
      <c r="C24" s="67"/>
      <c r="D24" s="67"/>
      <c r="E24" s="67"/>
      <c r="F24" s="67"/>
      <c r="G24" s="67"/>
      <c r="H24" s="67"/>
      <c r="I24" s="67"/>
      <c r="J24" s="67"/>
      <c r="K24" s="67"/>
      <c r="L24" s="67"/>
      <c r="M24" s="67"/>
      <c r="N24" s="67"/>
      <c r="O24"/>
      <c r="P24"/>
    </row>
    <row r="25" spans="1:16" s="85" customFormat="1" x14ac:dyDescent="0.2">
      <c r="A25" s="67"/>
      <c r="B25" s="67"/>
      <c r="C25" s="67"/>
      <c r="D25" s="67"/>
      <c r="E25" s="67"/>
      <c r="F25" s="67"/>
      <c r="G25" s="67"/>
      <c r="H25" s="67"/>
      <c r="I25" s="67"/>
      <c r="J25" s="67"/>
      <c r="K25" s="67"/>
      <c r="L25" s="67"/>
      <c r="M25" s="67"/>
      <c r="N25" s="67"/>
      <c r="O25"/>
      <c r="P25"/>
    </row>
    <row r="26" spans="1:16" s="85" customFormat="1" x14ac:dyDescent="0.2">
      <c r="A26" s="67"/>
      <c r="B26" s="67"/>
      <c r="C26" s="67"/>
      <c r="D26" s="67"/>
      <c r="E26" s="67"/>
      <c r="F26" s="67"/>
      <c r="G26" s="67"/>
      <c r="H26" s="67"/>
      <c r="I26" s="67"/>
      <c r="J26" s="67"/>
      <c r="K26" s="67"/>
      <c r="L26" s="67"/>
      <c r="M26" s="67"/>
      <c r="N26" s="67"/>
      <c r="O26"/>
      <c r="P26"/>
    </row>
    <row r="27" spans="1:16" s="85" customFormat="1" x14ac:dyDescent="0.2">
      <c r="A27" s="67"/>
      <c r="B27" s="67"/>
      <c r="C27" s="67"/>
      <c r="D27" s="67"/>
      <c r="E27" s="67"/>
      <c r="F27" s="67"/>
      <c r="G27" s="67"/>
      <c r="H27" s="67"/>
      <c r="I27" s="67"/>
      <c r="J27" s="67"/>
      <c r="K27" s="67"/>
      <c r="L27" s="67"/>
      <c r="M27" s="67"/>
      <c r="N27" s="67"/>
      <c r="O27"/>
      <c r="P27"/>
    </row>
    <row r="28" spans="1:16" s="85" customFormat="1" x14ac:dyDescent="0.2">
      <c r="A28" s="67"/>
      <c r="B28" s="67"/>
      <c r="C28" s="67"/>
      <c r="D28" s="67"/>
      <c r="E28" s="67"/>
      <c r="F28" s="67"/>
      <c r="G28" s="67"/>
      <c r="H28" s="67"/>
      <c r="I28" s="67"/>
      <c r="J28" s="67"/>
      <c r="K28" s="67"/>
      <c r="L28" s="67"/>
      <c r="M28" s="67"/>
      <c r="N28" s="67"/>
      <c r="O28"/>
      <c r="P28"/>
    </row>
    <row r="29" spans="1:16" s="85" customFormat="1" x14ac:dyDescent="0.2">
      <c r="A29" s="67"/>
      <c r="B29" s="67"/>
      <c r="C29" s="67"/>
      <c r="D29" s="67"/>
      <c r="E29" s="67"/>
      <c r="F29" s="67"/>
      <c r="G29" s="67"/>
      <c r="H29" s="67"/>
      <c r="I29" s="67"/>
      <c r="J29" s="67"/>
      <c r="K29" s="67"/>
      <c r="L29" s="67"/>
      <c r="M29" s="67"/>
      <c r="N29" s="67"/>
      <c r="O29"/>
      <c r="P29"/>
    </row>
    <row r="30" spans="1:16" s="85" customFormat="1" x14ac:dyDescent="0.2">
      <c r="A30" s="67"/>
      <c r="B30" s="67"/>
      <c r="C30" s="67"/>
      <c r="D30" s="67"/>
      <c r="E30" s="67"/>
      <c r="F30" s="67"/>
      <c r="G30" s="67"/>
      <c r="H30" s="67"/>
      <c r="I30" s="67"/>
      <c r="J30" s="67"/>
      <c r="K30" s="67"/>
      <c r="L30" s="67"/>
      <c r="M30" s="67"/>
      <c r="N30" s="67"/>
      <c r="O30"/>
      <c r="P30"/>
    </row>
    <row r="31" spans="1:16" s="85" customFormat="1" x14ac:dyDescent="0.2">
      <c r="A31" s="67"/>
      <c r="B31" s="67"/>
      <c r="C31" s="67"/>
      <c r="D31" s="67"/>
      <c r="E31" s="67"/>
      <c r="F31" s="67"/>
      <c r="G31" s="67"/>
      <c r="H31" s="67"/>
      <c r="I31" s="67"/>
      <c r="J31" s="67"/>
      <c r="K31" s="67"/>
      <c r="L31" s="67"/>
      <c r="M31" s="67"/>
      <c r="N31" s="67"/>
      <c r="O31"/>
      <c r="P31"/>
    </row>
    <row r="32" spans="1:16" s="85" customFormat="1" x14ac:dyDescent="0.2">
      <c r="A32" s="67"/>
      <c r="B32" s="67"/>
      <c r="C32" s="67"/>
      <c r="D32" s="67"/>
      <c r="E32" s="67"/>
      <c r="F32" s="67"/>
      <c r="G32" s="67"/>
      <c r="H32" s="67"/>
      <c r="I32" s="67"/>
      <c r="J32" s="67"/>
      <c r="K32" s="67"/>
      <c r="L32" s="67"/>
      <c r="M32" s="67"/>
      <c r="N32" s="67"/>
      <c r="O32"/>
      <c r="P32"/>
    </row>
    <row r="33" spans="1:16" s="85" customFormat="1" x14ac:dyDescent="0.2">
      <c r="A33" s="67"/>
      <c r="B33" s="67"/>
      <c r="C33" s="67"/>
      <c r="D33" s="67"/>
      <c r="E33" s="67"/>
      <c r="F33" s="67"/>
      <c r="G33" s="67"/>
      <c r="H33" s="67"/>
      <c r="I33" s="67"/>
      <c r="J33" s="67"/>
      <c r="K33" s="67"/>
      <c r="L33" s="67"/>
      <c r="M33" s="67"/>
      <c r="N33" s="67"/>
      <c r="O33"/>
      <c r="P33"/>
    </row>
    <row r="34" spans="1:16" s="85" customFormat="1" x14ac:dyDescent="0.2">
      <c r="A34" s="67"/>
      <c r="B34" s="67"/>
      <c r="C34" s="67"/>
      <c r="D34" s="67"/>
      <c r="E34" s="67"/>
      <c r="F34" s="67"/>
      <c r="G34" s="67"/>
      <c r="H34" s="67"/>
      <c r="I34" s="67"/>
      <c r="J34" s="67"/>
      <c r="K34" s="67"/>
      <c r="L34" s="67"/>
      <c r="M34" s="67"/>
      <c r="N34" s="67"/>
      <c r="O34"/>
      <c r="P34"/>
    </row>
    <row r="35" spans="1:16" s="85" customFormat="1" x14ac:dyDescent="0.2">
      <c r="A35" s="67"/>
      <c r="B35" s="67"/>
      <c r="C35" s="67"/>
      <c r="D35" s="67"/>
      <c r="E35" s="67"/>
      <c r="F35" s="67"/>
      <c r="G35" s="67"/>
      <c r="H35" s="67"/>
      <c r="I35" s="67"/>
      <c r="J35" s="67"/>
      <c r="K35" s="67"/>
      <c r="L35" s="67"/>
      <c r="M35" s="67"/>
      <c r="N35" s="67"/>
      <c r="O35"/>
      <c r="P35"/>
    </row>
    <row r="36" spans="1:16" s="85" customFormat="1" x14ac:dyDescent="0.2">
      <c r="A36" s="67"/>
      <c r="B36" s="67"/>
      <c r="C36" s="67"/>
      <c r="D36" s="67"/>
      <c r="E36" s="67"/>
      <c r="F36" s="67"/>
      <c r="G36" s="67"/>
      <c r="H36" s="67"/>
      <c r="I36" s="67"/>
      <c r="J36" s="67"/>
      <c r="K36" s="67"/>
      <c r="L36" s="67"/>
      <c r="M36" s="67"/>
      <c r="N36" s="67"/>
      <c r="O36"/>
      <c r="P36"/>
    </row>
    <row r="37" spans="1:16" s="85" customFormat="1" x14ac:dyDescent="0.2">
      <c r="A37" s="67"/>
      <c r="B37" s="67"/>
      <c r="C37" s="67"/>
      <c r="D37" s="67"/>
      <c r="E37" s="67"/>
      <c r="F37" s="67"/>
      <c r="G37" s="67"/>
      <c r="H37" s="67"/>
      <c r="I37" s="67"/>
      <c r="J37" s="67"/>
      <c r="K37" s="67"/>
      <c r="L37" s="67"/>
      <c r="M37" s="67"/>
      <c r="N37" s="67"/>
      <c r="O37"/>
      <c r="P37"/>
    </row>
    <row r="38" spans="1:16" s="85" customFormat="1" x14ac:dyDescent="0.2">
      <c r="A38" s="67"/>
      <c r="B38" s="67"/>
      <c r="C38" s="67"/>
      <c r="D38" s="67"/>
      <c r="E38" s="67"/>
      <c r="F38" s="67"/>
      <c r="G38" s="67"/>
      <c r="H38" s="67"/>
      <c r="I38" s="67"/>
      <c r="J38" s="67"/>
      <c r="K38" s="67"/>
      <c r="L38" s="67"/>
      <c r="M38" s="67"/>
      <c r="N38" s="67"/>
      <c r="O38"/>
      <c r="P38"/>
    </row>
    <row r="39" spans="1:16" s="85" customFormat="1" x14ac:dyDescent="0.2">
      <c r="A39" s="67"/>
      <c r="B39" s="67"/>
      <c r="C39" s="67"/>
      <c r="D39" s="67"/>
      <c r="E39" s="67"/>
      <c r="F39" s="67"/>
      <c r="G39" s="67"/>
      <c r="H39" s="67"/>
      <c r="I39" s="67"/>
      <c r="J39" s="67"/>
      <c r="K39" s="67"/>
      <c r="L39" s="67"/>
      <c r="M39" s="67"/>
      <c r="N39" s="67"/>
      <c r="O39"/>
      <c r="P39"/>
    </row>
    <row r="40" spans="1:16" s="85" customFormat="1" x14ac:dyDescent="0.2">
      <c r="A40" s="67"/>
      <c r="B40" s="67"/>
      <c r="C40" s="67"/>
      <c r="D40" s="67"/>
      <c r="E40" s="67"/>
      <c r="F40" s="67"/>
      <c r="G40" s="67"/>
      <c r="H40" s="67"/>
      <c r="I40" s="67"/>
      <c r="J40" s="67"/>
      <c r="K40" s="67"/>
      <c r="L40" s="67"/>
      <c r="M40" s="67"/>
      <c r="N40" s="67"/>
      <c r="O40"/>
      <c r="P40"/>
    </row>
    <row r="41" spans="1:16" s="85" customFormat="1" x14ac:dyDescent="0.2">
      <c r="A41" s="67"/>
      <c r="B41" s="67"/>
      <c r="C41" s="67"/>
      <c r="D41" s="67"/>
      <c r="E41" s="67"/>
      <c r="F41" s="67"/>
      <c r="G41" s="67"/>
      <c r="H41" s="67"/>
      <c r="I41" s="67"/>
      <c r="J41" s="67"/>
      <c r="K41" s="67"/>
      <c r="L41" s="67"/>
      <c r="M41" s="67"/>
      <c r="N41" s="67"/>
      <c r="O41"/>
      <c r="P41"/>
    </row>
    <row r="42" spans="1:16" s="85" customFormat="1" x14ac:dyDescent="0.2">
      <c r="A42" s="67"/>
      <c r="B42" s="67"/>
      <c r="C42" s="67"/>
      <c r="D42" s="67"/>
      <c r="E42" s="67"/>
      <c r="F42" s="67"/>
      <c r="G42" s="67"/>
      <c r="H42" s="67"/>
      <c r="I42" s="67"/>
      <c r="J42" s="67"/>
      <c r="K42" s="67"/>
      <c r="L42" s="67"/>
      <c r="M42" s="67"/>
      <c r="N42" s="67"/>
      <c r="O42"/>
      <c r="P42"/>
    </row>
    <row r="43" spans="1:16" s="85" customFormat="1" x14ac:dyDescent="0.2">
      <c r="A43" s="67"/>
      <c r="B43" s="67"/>
      <c r="C43" s="67"/>
      <c r="D43" s="67"/>
      <c r="E43" s="67"/>
      <c r="F43" s="67"/>
      <c r="G43" s="67"/>
      <c r="H43" s="67"/>
      <c r="I43" s="67"/>
      <c r="J43" s="67"/>
      <c r="K43" s="67"/>
      <c r="L43" s="67"/>
      <c r="M43" s="67"/>
      <c r="N43" s="67"/>
      <c r="O43"/>
      <c r="P43"/>
    </row>
    <row r="44" spans="1:16" s="85" customFormat="1" x14ac:dyDescent="0.2">
      <c r="A44" s="67"/>
      <c r="B44" s="67"/>
      <c r="C44" s="67"/>
      <c r="D44" s="67"/>
      <c r="E44" s="67"/>
      <c r="F44" s="67"/>
      <c r="G44" s="67"/>
      <c r="H44" s="67"/>
      <c r="I44" s="67"/>
      <c r="J44" s="67"/>
      <c r="K44" s="67"/>
      <c r="L44" s="67"/>
      <c r="M44" s="67"/>
      <c r="N44" s="67"/>
      <c r="O44"/>
      <c r="P44"/>
    </row>
    <row r="45" spans="1:16" s="85" customFormat="1" x14ac:dyDescent="0.2">
      <c r="A45" s="67"/>
      <c r="B45" s="67"/>
      <c r="C45" s="67"/>
      <c r="D45" s="67"/>
      <c r="E45" s="67"/>
      <c r="F45" s="67"/>
      <c r="G45" s="67"/>
      <c r="H45" s="67"/>
      <c r="I45" s="67"/>
      <c r="J45" s="67"/>
      <c r="K45" s="67"/>
      <c r="L45" s="67"/>
      <c r="M45" s="67"/>
      <c r="N45" s="67"/>
      <c r="O45"/>
      <c r="P45"/>
    </row>
    <row r="46" spans="1:16" s="85" customFormat="1" x14ac:dyDescent="0.2">
      <c r="A46" s="67"/>
      <c r="B46" s="67"/>
      <c r="C46" s="67"/>
      <c r="D46" s="67"/>
      <c r="E46" s="67"/>
      <c r="F46" s="67"/>
      <c r="G46" s="67"/>
      <c r="H46" s="67"/>
      <c r="I46" s="67"/>
      <c r="J46" s="67"/>
      <c r="K46" s="67"/>
      <c r="L46" s="67"/>
      <c r="M46" s="67"/>
      <c r="N46" s="67"/>
      <c r="O46"/>
      <c r="P46"/>
    </row>
    <row r="47" spans="1:16" s="85" customFormat="1" x14ac:dyDescent="0.2">
      <c r="A47" s="67"/>
      <c r="B47" s="67"/>
      <c r="C47" s="67"/>
      <c r="D47" s="67"/>
      <c r="E47" s="67"/>
      <c r="F47" s="67"/>
      <c r="G47" s="67"/>
      <c r="H47" s="67"/>
      <c r="I47" s="67"/>
      <c r="J47" s="67"/>
      <c r="K47" s="67"/>
      <c r="L47" s="67"/>
      <c r="M47" s="67"/>
      <c r="N47" s="67"/>
      <c r="O47"/>
      <c r="P47"/>
    </row>
    <row r="48" spans="1:16" s="85" customFormat="1" x14ac:dyDescent="0.2">
      <c r="A48" s="67"/>
      <c r="B48" s="67"/>
      <c r="C48" s="67"/>
      <c r="D48" s="67"/>
      <c r="E48" s="67"/>
      <c r="F48" s="67"/>
      <c r="G48" s="67"/>
      <c r="H48" s="67"/>
      <c r="I48" s="67"/>
      <c r="J48" s="67"/>
      <c r="K48" s="67"/>
      <c r="L48" s="67"/>
      <c r="M48" s="67"/>
      <c r="N48" s="67"/>
      <c r="O48"/>
      <c r="P48"/>
    </row>
    <row r="49" spans="1:16" s="85" customFormat="1" x14ac:dyDescent="0.2">
      <c r="A49" s="67"/>
      <c r="B49" s="67"/>
      <c r="C49" s="67"/>
      <c r="D49" s="67"/>
      <c r="E49" s="67"/>
      <c r="F49" s="67"/>
      <c r="G49" s="67"/>
      <c r="H49" s="67"/>
      <c r="I49" s="67"/>
      <c r="J49" s="67"/>
      <c r="K49" s="67"/>
      <c r="L49" s="67"/>
      <c r="M49" s="67"/>
      <c r="N49" s="67"/>
      <c r="O49"/>
      <c r="P49"/>
    </row>
    <row r="50" spans="1:16" s="85" customFormat="1" x14ac:dyDescent="0.2">
      <c r="A50" s="67"/>
      <c r="B50" s="67"/>
      <c r="C50" s="67"/>
      <c r="D50" s="67"/>
      <c r="E50" s="67"/>
      <c r="F50" s="67"/>
      <c r="G50" s="67"/>
      <c r="H50" s="67"/>
      <c r="I50" s="67"/>
      <c r="J50" s="67"/>
      <c r="K50" s="67"/>
      <c r="L50" s="67"/>
      <c r="M50" s="67"/>
      <c r="N50" s="67"/>
      <c r="O50"/>
      <c r="P50"/>
    </row>
    <row r="51" spans="1:16" s="85" customFormat="1" x14ac:dyDescent="0.2">
      <c r="A51" s="67"/>
      <c r="B51" s="67"/>
      <c r="C51" s="67"/>
      <c r="D51" s="67"/>
      <c r="E51" s="67"/>
      <c r="F51" s="67"/>
      <c r="G51" s="67"/>
      <c r="H51" s="67"/>
      <c r="I51" s="67"/>
      <c r="J51" s="67"/>
      <c r="K51" s="67"/>
      <c r="L51" s="67"/>
      <c r="M51" s="67"/>
      <c r="N51" s="67"/>
      <c r="O51"/>
      <c r="P51"/>
    </row>
    <row r="52" spans="1:16" s="85" customFormat="1" x14ac:dyDescent="0.2">
      <c r="A52" s="67"/>
      <c r="B52" s="67"/>
      <c r="C52" s="67"/>
      <c r="D52" s="67"/>
      <c r="E52" s="67"/>
      <c r="F52" s="67"/>
      <c r="G52" s="67"/>
      <c r="H52" s="67"/>
      <c r="I52" s="67"/>
      <c r="J52" s="67"/>
      <c r="K52" s="67"/>
      <c r="L52" s="67"/>
      <c r="M52" s="67"/>
      <c r="N52" s="67"/>
      <c r="O52"/>
      <c r="P52"/>
    </row>
    <row r="53" spans="1:16" s="85" customFormat="1" x14ac:dyDescent="0.2">
      <c r="A53" s="67"/>
      <c r="B53" s="67"/>
      <c r="C53" s="67"/>
      <c r="D53" s="67"/>
      <c r="E53" s="67"/>
      <c r="F53" s="67"/>
      <c r="G53" s="67"/>
      <c r="H53" s="67"/>
      <c r="I53" s="67"/>
      <c r="J53" s="67"/>
      <c r="K53" s="67"/>
      <c r="L53" s="67"/>
      <c r="M53" s="67"/>
      <c r="N53" s="67"/>
      <c r="O53"/>
      <c r="P53"/>
    </row>
    <row r="54" spans="1:16" s="85" customFormat="1" x14ac:dyDescent="0.2">
      <c r="A54" s="67"/>
      <c r="B54" s="67"/>
      <c r="C54" s="67"/>
      <c r="D54" s="67"/>
      <c r="E54" s="67"/>
      <c r="F54" s="67"/>
      <c r="G54" s="67"/>
      <c r="H54" s="67"/>
      <c r="I54" s="67"/>
      <c r="J54" s="67"/>
      <c r="K54" s="67"/>
      <c r="L54" s="67"/>
      <c r="M54" s="67"/>
      <c r="N54" s="67"/>
      <c r="O54"/>
      <c r="P54"/>
    </row>
    <row r="55" spans="1:16" s="85" customFormat="1" x14ac:dyDescent="0.2">
      <c r="A55" s="67"/>
      <c r="B55" s="67"/>
      <c r="C55" s="67"/>
      <c r="D55" s="67"/>
      <c r="E55" s="67"/>
      <c r="F55" s="67"/>
      <c r="G55" s="67"/>
      <c r="H55" s="67"/>
      <c r="I55" s="67"/>
      <c r="J55" s="67"/>
      <c r="K55" s="67"/>
      <c r="L55" s="67"/>
      <c r="M55" s="67"/>
      <c r="N55" s="67"/>
      <c r="O55"/>
      <c r="P55"/>
    </row>
    <row r="56" spans="1:16" s="85" customFormat="1" x14ac:dyDescent="0.2">
      <c r="A56" s="67"/>
      <c r="B56" s="67"/>
      <c r="C56" s="67"/>
      <c r="D56" s="67"/>
      <c r="E56" s="67"/>
      <c r="F56" s="67"/>
      <c r="G56" s="67"/>
      <c r="H56" s="67"/>
      <c r="I56" s="67"/>
      <c r="J56" s="67"/>
      <c r="K56" s="67"/>
      <c r="L56" s="67"/>
      <c r="M56" s="67"/>
      <c r="N56" s="67"/>
      <c r="O56"/>
      <c r="P56"/>
    </row>
    <row r="57" spans="1:16" s="85" customFormat="1" x14ac:dyDescent="0.2">
      <c r="A57" s="67"/>
      <c r="B57" s="67"/>
      <c r="C57" s="67"/>
      <c r="D57" s="67"/>
      <c r="E57" s="67"/>
      <c r="F57" s="67"/>
      <c r="G57" s="67"/>
      <c r="H57" s="67"/>
      <c r="I57" s="67"/>
      <c r="J57" s="67"/>
      <c r="K57" s="67"/>
      <c r="L57" s="67"/>
      <c r="M57" s="67"/>
      <c r="N57" s="67"/>
      <c r="O57"/>
      <c r="P57"/>
    </row>
    <row r="58" spans="1:16" s="85" customFormat="1" x14ac:dyDescent="0.2">
      <c r="A58" s="67"/>
      <c r="B58" s="67"/>
      <c r="C58" s="67"/>
      <c r="D58" s="67"/>
      <c r="E58" s="67"/>
      <c r="F58" s="67"/>
      <c r="G58" s="67"/>
      <c r="H58" s="67"/>
      <c r="I58" s="67"/>
      <c r="J58" s="67"/>
      <c r="K58" s="67"/>
      <c r="L58" s="67"/>
      <c r="M58" s="67"/>
      <c r="N58" s="67"/>
      <c r="O58"/>
      <c r="P58"/>
    </row>
    <row r="59" spans="1:16" s="85" customFormat="1" x14ac:dyDescent="0.2">
      <c r="A59" s="67"/>
      <c r="B59" s="67"/>
      <c r="C59" s="67"/>
      <c r="D59" s="67"/>
      <c r="E59" s="67"/>
      <c r="F59" s="67"/>
      <c r="G59" s="67"/>
      <c r="H59" s="67"/>
      <c r="I59" s="67"/>
      <c r="J59" s="67"/>
      <c r="K59" s="67"/>
      <c r="L59" s="67"/>
      <c r="M59" s="67"/>
      <c r="N59" s="67"/>
      <c r="O59"/>
      <c r="P59"/>
    </row>
    <row r="60" spans="1:16" s="85" customFormat="1" x14ac:dyDescent="0.2">
      <c r="A60" s="67"/>
      <c r="B60" s="67"/>
      <c r="C60" s="67"/>
      <c r="D60" s="67"/>
      <c r="E60" s="67"/>
      <c r="F60" s="67"/>
      <c r="G60" s="67"/>
      <c r="H60" s="67"/>
      <c r="I60" s="67"/>
      <c r="J60" s="67"/>
      <c r="K60" s="67"/>
      <c r="L60" s="67"/>
      <c r="M60" s="67"/>
      <c r="N60" s="67"/>
      <c r="O60"/>
      <c r="P60"/>
    </row>
    <row r="61" spans="1:16" s="85" customFormat="1" x14ac:dyDescent="0.2">
      <c r="A61" s="67"/>
      <c r="B61" s="67"/>
      <c r="C61" s="67"/>
      <c r="D61" s="67"/>
      <c r="E61" s="67"/>
      <c r="F61" s="67"/>
      <c r="G61" s="67"/>
      <c r="H61" s="67"/>
      <c r="I61" s="67"/>
      <c r="J61" s="67"/>
      <c r="K61" s="67"/>
      <c r="L61" s="67"/>
      <c r="M61" s="67"/>
      <c r="N61" s="67"/>
      <c r="O61"/>
      <c r="P61"/>
    </row>
    <row r="62" spans="1:16" s="85" customFormat="1" x14ac:dyDescent="0.2">
      <c r="A62" s="67"/>
      <c r="B62" s="67"/>
      <c r="C62" s="67"/>
      <c r="D62" s="67"/>
      <c r="E62" s="67"/>
      <c r="F62" s="67"/>
      <c r="G62" s="67"/>
      <c r="H62" s="67"/>
      <c r="I62" s="67"/>
      <c r="J62" s="67"/>
      <c r="K62" s="67"/>
      <c r="L62" s="67"/>
      <c r="M62" s="67"/>
      <c r="N62" s="67"/>
      <c r="O62"/>
      <c r="P62"/>
    </row>
    <row r="63" spans="1:16" s="85" customFormat="1" x14ac:dyDescent="0.2">
      <c r="A63" s="67"/>
      <c r="B63" s="67"/>
      <c r="C63" s="67"/>
      <c r="D63" s="67"/>
      <c r="E63" s="67"/>
      <c r="F63" s="67"/>
      <c r="G63" s="67"/>
      <c r="H63" s="67"/>
      <c r="I63" s="67"/>
      <c r="J63" s="67"/>
      <c r="K63" s="67"/>
      <c r="L63" s="67"/>
      <c r="M63" s="67"/>
      <c r="N63" s="67"/>
      <c r="O63"/>
      <c r="P63"/>
    </row>
    <row r="64" spans="1:16" s="85" customFormat="1" x14ac:dyDescent="0.2">
      <c r="A64" s="67"/>
      <c r="B64" s="67"/>
      <c r="C64" s="67"/>
      <c r="D64" s="67"/>
      <c r="E64" s="67"/>
      <c r="F64" s="67"/>
      <c r="G64" s="67"/>
      <c r="H64" s="67"/>
      <c r="I64" s="67"/>
      <c r="J64" s="67"/>
      <c r="K64" s="67"/>
      <c r="L64" s="67"/>
      <c r="M64" s="67"/>
      <c r="N64" s="67"/>
      <c r="O64"/>
      <c r="P64"/>
    </row>
    <row r="65" spans="1:16" s="85" customFormat="1" x14ac:dyDescent="0.2">
      <c r="A65" s="67"/>
      <c r="B65" s="67"/>
      <c r="C65" s="67"/>
      <c r="D65" s="67"/>
      <c r="E65" s="67"/>
      <c r="F65" s="67"/>
      <c r="G65" s="67"/>
      <c r="H65" s="67"/>
      <c r="I65" s="67"/>
      <c r="J65" s="67"/>
      <c r="K65" s="67"/>
      <c r="L65" s="67"/>
      <c r="M65" s="67"/>
      <c r="N65" s="67"/>
      <c r="O65"/>
      <c r="P65"/>
    </row>
    <row r="66" spans="1:16" s="85" customFormat="1" x14ac:dyDescent="0.2">
      <c r="A66" s="67"/>
      <c r="B66" s="67"/>
      <c r="C66" s="67"/>
      <c r="D66" s="67"/>
      <c r="E66" s="67"/>
      <c r="F66" s="67"/>
      <c r="G66" s="67"/>
      <c r="H66" s="67"/>
      <c r="I66" s="67"/>
      <c r="J66" s="67"/>
      <c r="K66" s="67"/>
      <c r="L66" s="67"/>
      <c r="M66" s="67"/>
      <c r="N66" s="67"/>
      <c r="O66"/>
      <c r="P66"/>
    </row>
    <row r="67" spans="1:16" s="85" customFormat="1" x14ac:dyDescent="0.2">
      <c r="A67" s="67"/>
      <c r="B67" s="67"/>
      <c r="C67" s="67"/>
      <c r="D67" s="67"/>
      <c r="E67" s="67"/>
      <c r="F67" s="67"/>
      <c r="G67" s="67"/>
      <c r="H67" s="67"/>
      <c r="I67" s="67"/>
      <c r="J67" s="67"/>
      <c r="K67" s="67"/>
      <c r="L67" s="67"/>
      <c r="M67" s="67"/>
      <c r="N67" s="67"/>
      <c r="O67"/>
      <c r="P67"/>
    </row>
    <row r="68" spans="1:16" s="85" customFormat="1" x14ac:dyDescent="0.2">
      <c r="A68" s="67"/>
      <c r="B68" s="67"/>
      <c r="C68" s="67"/>
      <c r="D68" s="67"/>
      <c r="E68" s="67"/>
      <c r="F68" s="67"/>
      <c r="G68" s="67"/>
      <c r="H68" s="67"/>
      <c r="I68" s="67"/>
      <c r="J68" s="67"/>
      <c r="K68" s="67"/>
      <c r="L68" s="67"/>
      <c r="M68" s="67"/>
      <c r="N68" s="67"/>
      <c r="O68"/>
      <c r="P68"/>
    </row>
    <row r="69" spans="1:16" s="85" customFormat="1" x14ac:dyDescent="0.2">
      <c r="A69" s="67"/>
      <c r="B69" s="67"/>
      <c r="C69" s="67"/>
      <c r="D69" s="67"/>
      <c r="E69" s="67"/>
      <c r="F69" s="67"/>
      <c r="G69" s="67"/>
      <c r="H69" s="67"/>
      <c r="I69" s="67"/>
      <c r="J69" s="67"/>
      <c r="K69" s="67"/>
      <c r="L69" s="67"/>
      <c r="M69" s="67"/>
      <c r="N69" s="67"/>
      <c r="O69"/>
      <c r="P69"/>
    </row>
    <row r="70" spans="1:16" s="85" customFormat="1" x14ac:dyDescent="0.2">
      <c r="A70" s="67"/>
      <c r="B70" s="67"/>
      <c r="C70" s="67"/>
      <c r="D70" s="67"/>
      <c r="E70" s="67"/>
      <c r="F70" s="67"/>
      <c r="G70" s="67"/>
      <c r="H70" s="67"/>
      <c r="I70" s="67"/>
      <c r="J70" s="67"/>
      <c r="K70" s="67"/>
      <c r="L70" s="67"/>
      <c r="M70" s="67"/>
      <c r="N70" s="67"/>
      <c r="O70"/>
      <c r="P70"/>
    </row>
    <row r="71" spans="1:16" s="85" customFormat="1" x14ac:dyDescent="0.2">
      <c r="A71" s="67"/>
      <c r="B71" s="67"/>
      <c r="C71" s="67"/>
      <c r="D71" s="67"/>
      <c r="E71" s="67"/>
      <c r="F71" s="67"/>
      <c r="G71" s="67"/>
      <c r="H71" s="67"/>
      <c r="I71" s="67"/>
      <c r="J71" s="67"/>
      <c r="K71" s="67"/>
      <c r="L71" s="67"/>
      <c r="M71" s="67"/>
      <c r="N71" s="67"/>
      <c r="O71"/>
      <c r="P71"/>
    </row>
    <row r="72" spans="1:16" s="85" customFormat="1" x14ac:dyDescent="0.2">
      <c r="A72" s="67"/>
      <c r="B72" s="67"/>
      <c r="C72" s="67"/>
      <c r="D72" s="67"/>
      <c r="E72" s="67"/>
      <c r="F72" s="67"/>
      <c r="G72" s="67"/>
      <c r="H72" s="67"/>
      <c r="I72" s="67"/>
      <c r="J72" s="67"/>
      <c r="K72" s="67"/>
      <c r="L72" s="67"/>
      <c r="M72" s="67"/>
      <c r="N72" s="67"/>
      <c r="O72"/>
      <c r="P72"/>
    </row>
    <row r="73" spans="1:16" s="85" customFormat="1" x14ac:dyDescent="0.2">
      <c r="A73" s="67"/>
      <c r="B73" s="67"/>
      <c r="C73" s="67"/>
      <c r="D73" s="67"/>
      <c r="E73" s="67"/>
      <c r="F73" s="67"/>
      <c r="G73" s="67"/>
      <c r="H73" s="67"/>
      <c r="I73" s="67"/>
      <c r="J73" s="67"/>
      <c r="K73" s="67"/>
      <c r="L73" s="67"/>
      <c r="M73" s="67"/>
      <c r="N73" s="67"/>
      <c r="O73"/>
      <c r="P73"/>
    </row>
    <row r="74" spans="1:16" s="85" customFormat="1" x14ac:dyDescent="0.2">
      <c r="A74" s="67"/>
      <c r="B74" s="67"/>
      <c r="C74" s="67"/>
      <c r="D74" s="67"/>
      <c r="E74" s="67"/>
      <c r="F74" s="67"/>
      <c r="G74" s="67"/>
      <c r="H74" s="67"/>
      <c r="I74" s="67"/>
      <c r="J74" s="67"/>
      <c r="K74" s="67"/>
      <c r="L74" s="67"/>
      <c r="M74" s="67"/>
      <c r="N74" s="67"/>
      <c r="O74"/>
      <c r="P74"/>
    </row>
    <row r="75" spans="1:16" s="85" customFormat="1" x14ac:dyDescent="0.2">
      <c r="A75" s="67"/>
      <c r="B75" s="67"/>
      <c r="C75" s="67"/>
      <c r="D75" s="67"/>
      <c r="E75" s="67"/>
      <c r="F75" s="67"/>
      <c r="G75" s="67"/>
      <c r="H75" s="67"/>
      <c r="I75" s="67"/>
      <c r="J75" s="67"/>
      <c r="K75" s="67"/>
      <c r="L75" s="67"/>
      <c r="M75" s="67"/>
      <c r="N75" s="67"/>
      <c r="O75"/>
      <c r="P75"/>
    </row>
    <row r="76" spans="1:16" s="85" customFormat="1" x14ac:dyDescent="0.2">
      <c r="A76" s="67"/>
      <c r="B76" s="67"/>
      <c r="C76" s="67"/>
      <c r="D76" s="67"/>
      <c r="E76" s="67"/>
      <c r="F76" s="67"/>
      <c r="G76" s="67"/>
      <c r="H76" s="67"/>
      <c r="I76" s="67"/>
      <c r="J76" s="67"/>
      <c r="K76" s="67"/>
      <c r="L76" s="67"/>
      <c r="M76" s="67"/>
      <c r="N76" s="67"/>
      <c r="O76"/>
      <c r="P76"/>
    </row>
    <row r="77" spans="1:16" s="85" customFormat="1" x14ac:dyDescent="0.2">
      <c r="A77" s="67"/>
      <c r="B77" s="67"/>
      <c r="C77" s="67"/>
      <c r="D77" s="67"/>
      <c r="E77" s="67"/>
      <c r="F77" s="67"/>
      <c r="G77" s="67"/>
      <c r="H77" s="67"/>
      <c r="I77" s="67"/>
      <c r="J77" s="67"/>
      <c r="K77" s="67"/>
      <c r="L77" s="67"/>
      <c r="M77" s="67"/>
      <c r="N77" s="67"/>
      <c r="O77"/>
      <c r="P77"/>
    </row>
    <row r="78" spans="1:16" s="85" customFormat="1" x14ac:dyDescent="0.2">
      <c r="A78" s="67"/>
      <c r="B78" s="67"/>
      <c r="C78" s="67"/>
      <c r="D78" s="67"/>
      <c r="E78" s="67"/>
      <c r="F78" s="67"/>
      <c r="G78" s="67"/>
      <c r="H78" s="67"/>
      <c r="I78" s="67"/>
      <c r="J78" s="67"/>
      <c r="K78" s="67"/>
      <c r="L78" s="67"/>
      <c r="M78" s="67"/>
      <c r="N78" s="67"/>
      <c r="O78"/>
      <c r="P78"/>
    </row>
    <row r="79" spans="1:16" s="85" customFormat="1" x14ac:dyDescent="0.2">
      <c r="A79" s="67"/>
      <c r="B79" s="67"/>
      <c r="C79" s="67"/>
      <c r="D79" s="67"/>
      <c r="E79" s="67"/>
      <c r="F79" s="67"/>
      <c r="G79" s="67"/>
      <c r="H79" s="67"/>
      <c r="I79" s="67"/>
      <c r="J79" s="67"/>
      <c r="K79" s="67"/>
      <c r="L79" s="67"/>
      <c r="M79" s="67"/>
      <c r="N79" s="67"/>
      <c r="O79"/>
      <c r="P79"/>
    </row>
    <row r="80" spans="1:16" s="85" customFormat="1" x14ac:dyDescent="0.2">
      <c r="A80" s="67"/>
      <c r="B80" s="67"/>
      <c r="C80" s="67"/>
      <c r="D80" s="67"/>
      <c r="E80" s="67"/>
      <c r="F80" s="67"/>
      <c r="G80" s="67"/>
      <c r="H80" s="67"/>
      <c r="I80" s="67"/>
      <c r="J80" s="67"/>
      <c r="K80" s="67"/>
      <c r="L80" s="67"/>
      <c r="M80" s="67"/>
      <c r="N80" s="67"/>
      <c r="O80"/>
      <c r="P80"/>
    </row>
    <row r="81" spans="1:16" s="85" customFormat="1" x14ac:dyDescent="0.2">
      <c r="A81" s="67"/>
      <c r="B81" s="67"/>
      <c r="C81" s="67"/>
      <c r="D81" s="67"/>
      <c r="E81" s="67"/>
      <c r="F81" s="67"/>
      <c r="G81" s="67"/>
      <c r="H81" s="67"/>
      <c r="I81" s="67"/>
      <c r="J81" s="67"/>
      <c r="K81" s="67"/>
      <c r="L81" s="67"/>
      <c r="M81" s="67"/>
      <c r="N81" s="67"/>
      <c r="O81"/>
      <c r="P81"/>
    </row>
    <row r="82" spans="1:16" s="85" customFormat="1" x14ac:dyDescent="0.2">
      <c r="A82" s="67"/>
      <c r="B82" s="67"/>
      <c r="C82" s="67"/>
      <c r="D82" s="67"/>
      <c r="E82" s="67"/>
      <c r="F82" s="67"/>
      <c r="G82" s="67"/>
      <c r="H82" s="67"/>
      <c r="I82" s="67"/>
      <c r="J82" s="67"/>
      <c r="K82" s="67"/>
      <c r="L82" s="67"/>
      <c r="M82" s="67"/>
      <c r="N82" s="67"/>
      <c r="O82"/>
      <c r="P82"/>
    </row>
    <row r="83" spans="1:16" s="85" customFormat="1" x14ac:dyDescent="0.2">
      <c r="A83" s="67"/>
      <c r="B83" s="67"/>
      <c r="C83" s="67"/>
      <c r="D83" s="67"/>
      <c r="E83" s="67"/>
      <c r="F83" s="67"/>
      <c r="G83" s="67"/>
      <c r="H83" s="67"/>
      <c r="I83" s="67"/>
      <c r="J83" s="67"/>
      <c r="K83" s="67"/>
      <c r="L83" s="67"/>
      <c r="M83" s="67"/>
      <c r="N83" s="67"/>
      <c r="O83"/>
      <c r="P83"/>
    </row>
    <row r="84" spans="1:16" s="85" customFormat="1" x14ac:dyDescent="0.2">
      <c r="A84" s="67"/>
      <c r="B84" s="67"/>
      <c r="C84" s="67"/>
      <c r="D84" s="67"/>
      <c r="E84" s="67"/>
      <c r="F84" s="67"/>
      <c r="G84" s="67"/>
      <c r="H84" s="67"/>
      <c r="I84" s="67"/>
      <c r="J84" s="67"/>
      <c r="K84" s="67"/>
      <c r="L84" s="67"/>
      <c r="M84" s="67"/>
      <c r="N84" s="67"/>
      <c r="O84"/>
      <c r="P84"/>
    </row>
    <row r="85" spans="1:16" s="85" customFormat="1" x14ac:dyDescent="0.2">
      <c r="A85" s="67"/>
      <c r="B85" s="67"/>
      <c r="C85" s="67"/>
      <c r="D85" s="67"/>
      <c r="E85" s="67"/>
      <c r="F85" s="67"/>
      <c r="G85" s="67"/>
      <c r="H85" s="67"/>
      <c r="I85" s="67"/>
      <c r="J85" s="67"/>
      <c r="K85" s="67"/>
      <c r="L85" s="67"/>
      <c r="M85" s="67"/>
      <c r="N85" s="67"/>
      <c r="O85"/>
      <c r="P85"/>
    </row>
    <row r="86" spans="1:16" s="85" customFormat="1" x14ac:dyDescent="0.2">
      <c r="A86" s="67"/>
      <c r="B86" s="67"/>
      <c r="C86" s="67"/>
      <c r="D86" s="67"/>
      <c r="E86" s="67"/>
      <c r="F86" s="67"/>
      <c r="G86" s="67"/>
      <c r="H86" s="67"/>
      <c r="I86" s="67"/>
      <c r="J86" s="67"/>
      <c r="K86" s="67"/>
      <c r="L86" s="67"/>
      <c r="M86" s="67"/>
      <c r="N86" s="67"/>
      <c r="O86"/>
      <c r="P86"/>
    </row>
    <row r="87" spans="1:16" s="85" customFormat="1" x14ac:dyDescent="0.2">
      <c r="A87" s="67"/>
      <c r="B87" s="67"/>
      <c r="C87" s="67"/>
      <c r="D87" s="67"/>
      <c r="E87" s="67"/>
      <c r="F87" s="67"/>
      <c r="G87" s="67"/>
      <c r="H87" s="67"/>
      <c r="I87" s="67"/>
      <c r="J87" s="67"/>
      <c r="K87" s="67"/>
      <c r="L87" s="67"/>
      <c r="M87" s="67"/>
      <c r="N87" s="67"/>
      <c r="O87"/>
      <c r="P87"/>
    </row>
    <row r="88" spans="1:16" s="85" customFormat="1" x14ac:dyDescent="0.2">
      <c r="A88" s="67"/>
      <c r="B88" s="67"/>
      <c r="C88" s="67"/>
      <c r="D88" s="67"/>
      <c r="E88" s="67"/>
      <c r="F88" s="67"/>
      <c r="G88" s="67"/>
      <c r="H88" s="67"/>
      <c r="I88" s="67"/>
      <c r="J88" s="67"/>
      <c r="K88" s="67"/>
      <c r="L88" s="67"/>
      <c r="M88" s="67"/>
      <c r="N88" s="67"/>
      <c r="O88"/>
      <c r="P88"/>
    </row>
    <row r="89" spans="1:16" s="85" customFormat="1" x14ac:dyDescent="0.2">
      <c r="A89" s="67"/>
      <c r="B89" s="67"/>
      <c r="C89" s="67"/>
      <c r="D89" s="67"/>
      <c r="E89" s="67"/>
      <c r="F89" s="67"/>
      <c r="G89" s="67"/>
      <c r="H89" s="67"/>
      <c r="I89" s="67"/>
      <c r="J89" s="67"/>
      <c r="K89" s="67"/>
      <c r="L89" s="67"/>
      <c r="M89" s="67"/>
      <c r="N89" s="67"/>
      <c r="O89"/>
      <c r="P89"/>
    </row>
    <row r="90" spans="1:16" s="85" customFormat="1" x14ac:dyDescent="0.2">
      <c r="A90" s="67"/>
      <c r="B90" s="67"/>
      <c r="C90" s="67"/>
      <c r="D90" s="67"/>
      <c r="E90" s="67"/>
      <c r="F90" s="67"/>
      <c r="G90" s="67"/>
      <c r="H90" s="67"/>
      <c r="I90" s="67"/>
      <c r="J90" s="67"/>
      <c r="K90" s="67"/>
      <c r="L90" s="67"/>
      <c r="M90" s="67"/>
      <c r="N90" s="67"/>
      <c r="O90"/>
      <c r="P90"/>
    </row>
    <row r="91" spans="1:16" s="85" customFormat="1" x14ac:dyDescent="0.2">
      <c r="A91" s="67"/>
      <c r="B91" s="67"/>
      <c r="C91" s="67"/>
      <c r="D91" s="67"/>
      <c r="E91" s="67"/>
      <c r="F91" s="67"/>
      <c r="G91" s="67"/>
      <c r="H91" s="67"/>
      <c r="I91" s="67"/>
      <c r="J91" s="67"/>
      <c r="K91" s="67"/>
      <c r="L91" s="67"/>
      <c r="M91" s="67"/>
      <c r="N91" s="67"/>
      <c r="O91"/>
      <c r="P91"/>
    </row>
    <row r="92" spans="1:16" s="85" customFormat="1" x14ac:dyDescent="0.2">
      <c r="A92" s="67"/>
      <c r="B92" s="67"/>
      <c r="C92" s="67"/>
      <c r="D92" s="67"/>
      <c r="E92" s="67"/>
      <c r="F92" s="67"/>
      <c r="G92" s="67"/>
      <c r="H92" s="67"/>
      <c r="I92" s="67"/>
      <c r="J92" s="67"/>
      <c r="K92" s="67"/>
      <c r="L92" s="67"/>
      <c r="M92" s="67"/>
      <c r="N92" s="67"/>
      <c r="O92"/>
      <c r="P92"/>
    </row>
    <row r="93" spans="1:16" s="85" customFormat="1" x14ac:dyDescent="0.2">
      <c r="A93" s="67"/>
      <c r="B93" s="67"/>
      <c r="C93" s="67"/>
      <c r="D93" s="67"/>
      <c r="E93" s="67"/>
      <c r="F93" s="67"/>
      <c r="G93" s="67"/>
      <c r="H93" s="67"/>
      <c r="I93" s="67"/>
      <c r="J93" s="67"/>
      <c r="K93" s="67"/>
      <c r="L93" s="67"/>
      <c r="M93" s="67"/>
      <c r="N93" s="67"/>
      <c r="O93"/>
      <c r="P93"/>
    </row>
    <row r="94" spans="1:16" s="85" customFormat="1" x14ac:dyDescent="0.2">
      <c r="A94" s="67"/>
      <c r="B94" s="67"/>
      <c r="C94" s="67"/>
      <c r="D94" s="67"/>
      <c r="E94" s="67"/>
      <c r="F94" s="67"/>
      <c r="G94" s="67"/>
      <c r="H94" s="67"/>
      <c r="I94" s="67"/>
      <c r="J94" s="67"/>
      <c r="K94" s="67"/>
      <c r="L94" s="67"/>
      <c r="M94" s="67"/>
      <c r="N94" s="67"/>
      <c r="O94"/>
      <c r="P94"/>
    </row>
    <row r="95" spans="1:16" s="85" customFormat="1" x14ac:dyDescent="0.2">
      <c r="A95" s="67"/>
      <c r="B95" s="67"/>
      <c r="C95" s="67"/>
      <c r="D95" s="67"/>
      <c r="E95" s="67"/>
      <c r="F95" s="67"/>
      <c r="G95" s="67"/>
      <c r="H95" s="67"/>
      <c r="I95" s="67"/>
      <c r="J95" s="67"/>
      <c r="K95" s="67"/>
      <c r="L95" s="67"/>
      <c r="M95" s="67"/>
      <c r="N95" s="67"/>
      <c r="O95"/>
      <c r="P95"/>
    </row>
    <row r="96" spans="1:16" s="85" customFormat="1" x14ac:dyDescent="0.2">
      <c r="A96" s="67"/>
      <c r="B96" s="67"/>
      <c r="C96" s="67"/>
      <c r="D96" s="67"/>
      <c r="E96" s="67"/>
      <c r="F96" s="67"/>
      <c r="G96" s="67"/>
      <c r="H96" s="67"/>
      <c r="I96" s="67"/>
      <c r="J96" s="67"/>
      <c r="K96" s="67"/>
      <c r="L96" s="67"/>
      <c r="M96" s="67"/>
      <c r="N96" s="67"/>
      <c r="O96"/>
      <c r="P96"/>
    </row>
    <row r="97" spans="1:16" s="85" customFormat="1" x14ac:dyDescent="0.2">
      <c r="A97" s="67"/>
      <c r="B97" s="67"/>
      <c r="C97" s="67"/>
      <c r="D97" s="67"/>
      <c r="E97" s="67"/>
      <c r="F97" s="67"/>
      <c r="G97" s="67"/>
      <c r="H97" s="67"/>
      <c r="I97" s="67"/>
      <c r="J97" s="67"/>
      <c r="K97" s="67"/>
      <c r="L97" s="67"/>
      <c r="M97" s="67"/>
      <c r="N97" s="67"/>
      <c r="O97"/>
      <c r="P97"/>
    </row>
    <row r="98" spans="1:16" s="85" customFormat="1" x14ac:dyDescent="0.2">
      <c r="A98" s="67"/>
      <c r="B98" s="67"/>
      <c r="C98" s="67"/>
      <c r="D98" s="67"/>
      <c r="E98" s="67"/>
      <c r="F98" s="67"/>
      <c r="G98" s="67"/>
      <c r="H98" s="67"/>
      <c r="I98" s="67"/>
      <c r="J98" s="67"/>
      <c r="K98" s="67"/>
      <c r="L98" s="67"/>
      <c r="M98" s="67"/>
      <c r="N98" s="67"/>
      <c r="O98"/>
      <c r="P98"/>
    </row>
    <row r="99" spans="1:16" s="85" customFormat="1" x14ac:dyDescent="0.2">
      <c r="A99" s="67"/>
      <c r="B99" s="67"/>
      <c r="C99" s="67"/>
      <c r="D99" s="67"/>
      <c r="E99" s="67"/>
      <c r="F99" s="67"/>
      <c r="G99" s="67"/>
      <c r="H99" s="67"/>
      <c r="I99" s="67"/>
      <c r="J99" s="67"/>
      <c r="K99" s="67"/>
      <c r="L99" s="67"/>
      <c r="M99" s="67"/>
      <c r="N99" s="67"/>
      <c r="O99"/>
      <c r="P99"/>
    </row>
    <row r="100" spans="1:16" s="85" customFormat="1" x14ac:dyDescent="0.2">
      <c r="A100" s="67"/>
      <c r="B100" s="67"/>
      <c r="C100" s="67"/>
      <c r="D100" s="67"/>
      <c r="E100" s="67"/>
      <c r="F100" s="67"/>
      <c r="G100" s="67"/>
      <c r="H100" s="67"/>
      <c r="I100" s="67"/>
      <c r="J100" s="67"/>
      <c r="K100" s="67"/>
      <c r="L100" s="67"/>
      <c r="M100" s="67"/>
      <c r="N100" s="67"/>
      <c r="O100"/>
      <c r="P100"/>
    </row>
    <row r="101" spans="1:16" s="85" customFormat="1" x14ac:dyDescent="0.2">
      <c r="A101" s="67"/>
      <c r="B101" s="67"/>
      <c r="C101" s="67"/>
      <c r="D101" s="67"/>
      <c r="E101" s="67"/>
      <c r="F101" s="67"/>
      <c r="G101" s="67"/>
      <c r="H101" s="67"/>
      <c r="I101" s="67"/>
      <c r="J101" s="67"/>
      <c r="K101" s="67"/>
      <c r="L101" s="67"/>
      <c r="M101" s="67"/>
      <c r="N101" s="67"/>
      <c r="O101"/>
      <c r="P101"/>
    </row>
    <row r="102" spans="1:16" s="85" customFormat="1" x14ac:dyDescent="0.2">
      <c r="A102" s="67"/>
      <c r="B102" s="67"/>
      <c r="C102" s="67"/>
      <c r="D102" s="67"/>
      <c r="E102" s="67"/>
      <c r="F102" s="67"/>
      <c r="G102" s="67"/>
      <c r="H102" s="67"/>
      <c r="I102" s="67"/>
      <c r="J102" s="67"/>
      <c r="K102" s="67"/>
      <c r="L102" s="67"/>
      <c r="M102" s="67"/>
      <c r="N102" s="67"/>
      <c r="O102"/>
      <c r="P102"/>
    </row>
    <row r="103" spans="1:16" s="85" customFormat="1" x14ac:dyDescent="0.2">
      <c r="A103" s="67"/>
      <c r="B103" s="67"/>
      <c r="C103" s="67"/>
      <c r="D103" s="67"/>
      <c r="E103" s="67"/>
      <c r="F103" s="67"/>
      <c r="G103" s="67"/>
      <c r="H103" s="67"/>
      <c r="I103" s="67"/>
      <c r="J103" s="67"/>
      <c r="K103" s="67"/>
      <c r="L103" s="67"/>
      <c r="M103" s="67"/>
      <c r="N103" s="67"/>
      <c r="O103"/>
      <c r="P103"/>
    </row>
    <row r="104" spans="1:16" s="85" customFormat="1" x14ac:dyDescent="0.2">
      <c r="A104" s="67"/>
      <c r="B104" s="67"/>
      <c r="C104" s="67"/>
      <c r="D104" s="67"/>
      <c r="E104" s="67"/>
      <c r="F104" s="67"/>
      <c r="G104" s="67"/>
      <c r="H104" s="67"/>
      <c r="I104" s="67"/>
      <c r="J104" s="67"/>
      <c r="K104" s="67"/>
      <c r="L104" s="67"/>
      <c r="M104" s="67"/>
      <c r="N104" s="67"/>
      <c r="O104"/>
      <c r="P104"/>
    </row>
    <row r="105" spans="1:16" s="85" customFormat="1" x14ac:dyDescent="0.2">
      <c r="A105" s="67"/>
      <c r="B105" s="67"/>
      <c r="C105" s="67"/>
      <c r="D105" s="67"/>
      <c r="E105" s="67"/>
      <c r="F105" s="67"/>
      <c r="G105" s="67"/>
      <c r="H105" s="67"/>
      <c r="I105" s="67"/>
      <c r="J105" s="67"/>
      <c r="K105" s="67"/>
      <c r="L105" s="67"/>
      <c r="M105" s="67"/>
      <c r="N105" s="67"/>
      <c r="O105"/>
      <c r="P105"/>
    </row>
    <row r="106" spans="1:16" s="85" customFormat="1" x14ac:dyDescent="0.2">
      <c r="A106" s="67"/>
      <c r="B106" s="67"/>
      <c r="C106" s="67"/>
      <c r="D106" s="67"/>
      <c r="E106" s="67"/>
      <c r="F106" s="67"/>
      <c r="G106" s="67"/>
      <c r="H106" s="67"/>
      <c r="I106" s="67"/>
      <c r="J106" s="67"/>
      <c r="K106" s="67"/>
      <c r="L106" s="67"/>
      <c r="M106" s="67"/>
      <c r="N106" s="67"/>
      <c r="O106"/>
      <c r="P106"/>
    </row>
    <row r="107" spans="1:16" s="85" customFormat="1" x14ac:dyDescent="0.2">
      <c r="A107" s="67"/>
      <c r="B107" s="67"/>
      <c r="C107" s="67"/>
      <c r="D107" s="67"/>
      <c r="E107" s="67"/>
      <c r="F107" s="67"/>
      <c r="G107" s="67"/>
      <c r="H107" s="67"/>
      <c r="I107" s="67"/>
      <c r="J107" s="67"/>
      <c r="K107" s="67"/>
      <c r="L107" s="67"/>
      <c r="M107" s="67"/>
      <c r="N107" s="67"/>
      <c r="O107"/>
      <c r="P107"/>
    </row>
    <row r="108" spans="1:16" s="85" customFormat="1" x14ac:dyDescent="0.2">
      <c r="A108" s="67"/>
      <c r="B108" s="67"/>
      <c r="C108" s="67"/>
      <c r="D108" s="67"/>
      <c r="E108" s="67"/>
      <c r="F108" s="67"/>
      <c r="G108" s="67"/>
      <c r="H108" s="67"/>
      <c r="I108" s="67"/>
      <c r="J108" s="67"/>
      <c r="K108" s="67"/>
      <c r="L108" s="67"/>
      <c r="M108" s="67"/>
      <c r="N108" s="67"/>
      <c r="O108"/>
      <c r="P108"/>
    </row>
    <row r="109" spans="1:16" s="85" customFormat="1" x14ac:dyDescent="0.2">
      <c r="A109" s="67"/>
      <c r="B109" s="67"/>
      <c r="C109" s="67"/>
      <c r="D109" s="67"/>
      <c r="E109" s="67"/>
      <c r="F109" s="67"/>
      <c r="G109" s="67"/>
      <c r="H109" s="67"/>
      <c r="I109" s="67"/>
      <c r="J109" s="67"/>
      <c r="K109" s="67"/>
      <c r="L109" s="67"/>
      <c r="M109" s="67"/>
      <c r="N109" s="67"/>
      <c r="O109"/>
      <c r="P109"/>
    </row>
    <row r="110" spans="1:16" s="85" customFormat="1" x14ac:dyDescent="0.2">
      <c r="A110" s="67"/>
      <c r="B110" s="67"/>
      <c r="C110" s="250" t="s">
        <v>829</v>
      </c>
      <c r="D110" s="251"/>
      <c r="E110" s="66" t="s">
        <v>830</v>
      </c>
      <c r="F110" s="66" t="s">
        <v>831</v>
      </c>
      <c r="G110" s="66" t="s">
        <v>832</v>
      </c>
      <c r="H110" s="66" t="s">
        <v>833</v>
      </c>
      <c r="I110" s="67"/>
      <c r="J110" s="67"/>
      <c r="K110" s="67"/>
      <c r="L110" s="67"/>
      <c r="M110" s="67"/>
      <c r="N110" s="67"/>
      <c r="O110"/>
      <c r="P110"/>
    </row>
    <row r="111" spans="1:16" s="85" customFormat="1" x14ac:dyDescent="0.2">
      <c r="A111" s="67"/>
      <c r="B111" s="67"/>
      <c r="C111" s="252" t="s">
        <v>834</v>
      </c>
      <c r="D111" s="253"/>
      <c r="E111" s="68" t="s">
        <v>835</v>
      </c>
      <c r="F111" s="68" t="s">
        <v>836</v>
      </c>
      <c r="G111" s="68" t="s">
        <v>837</v>
      </c>
      <c r="H111" s="68" t="s">
        <v>838</v>
      </c>
      <c r="I111" s="95"/>
      <c r="J111" s="67"/>
      <c r="K111" s="67"/>
      <c r="L111" s="67"/>
      <c r="M111" s="67"/>
      <c r="N111" s="67"/>
      <c r="O111"/>
      <c r="P111"/>
    </row>
    <row r="112" spans="1:16" s="85" customFormat="1" x14ac:dyDescent="0.2">
      <c r="A112" s="67"/>
      <c r="B112" s="67"/>
      <c r="C112" s="67"/>
      <c r="D112" s="67"/>
      <c r="E112" s="67"/>
      <c r="F112" s="67"/>
      <c r="G112" s="67"/>
      <c r="H112" s="67"/>
      <c r="I112" s="95"/>
      <c r="J112" s="67"/>
      <c r="K112" s="67"/>
      <c r="L112" s="67"/>
      <c r="M112" s="67"/>
      <c r="N112" s="67"/>
      <c r="O112"/>
      <c r="P112"/>
    </row>
    <row r="113" spans="1:16" s="85" customFormat="1" x14ac:dyDescent="0.2">
      <c r="A113" s="67"/>
      <c r="B113" s="67"/>
      <c r="C113" s="94" t="s">
        <v>839</v>
      </c>
      <c r="D113" s="241" t="s">
        <v>853</v>
      </c>
      <c r="E113" s="242"/>
      <c r="F113" s="242"/>
      <c r="G113" s="242"/>
      <c r="H113" s="243"/>
      <c r="I113" s="95"/>
      <c r="J113" s="67"/>
      <c r="K113" s="67"/>
      <c r="L113" s="67"/>
      <c r="M113" s="67"/>
      <c r="N113" s="67"/>
      <c r="O113"/>
      <c r="P113"/>
    </row>
    <row r="114" spans="1:16" s="85" customFormat="1" x14ac:dyDescent="0.2">
      <c r="A114" s="67"/>
      <c r="B114" s="67"/>
      <c r="C114" s="94" t="s">
        <v>840</v>
      </c>
      <c r="D114" s="241" t="s">
        <v>854</v>
      </c>
      <c r="E114" s="242"/>
      <c r="F114" s="242"/>
      <c r="G114" s="242"/>
      <c r="H114" s="243"/>
      <c r="I114" s="95"/>
      <c r="J114" s="67"/>
      <c r="K114" s="67"/>
      <c r="L114" s="67"/>
      <c r="M114" s="67"/>
      <c r="N114" s="67"/>
      <c r="O114"/>
      <c r="P114"/>
    </row>
    <row r="115" spans="1:16" s="85" customFormat="1" x14ac:dyDescent="0.2">
      <c r="A115" s="67"/>
      <c r="B115" s="67"/>
      <c r="C115" s="94" t="s">
        <v>841</v>
      </c>
      <c r="D115" s="241" t="s">
        <v>856</v>
      </c>
      <c r="E115" s="242"/>
      <c r="F115" s="242"/>
      <c r="G115" s="242"/>
      <c r="H115" s="243"/>
      <c r="I115" s="95"/>
      <c r="J115" s="67"/>
      <c r="K115" s="67"/>
      <c r="L115" s="67"/>
      <c r="M115" s="67"/>
      <c r="N115" s="67"/>
      <c r="O115"/>
      <c r="P115"/>
    </row>
    <row r="116" spans="1:16" s="85" customFormat="1" x14ac:dyDescent="0.2">
      <c r="A116" s="67"/>
      <c r="B116" s="67"/>
      <c r="C116" s="94" t="s">
        <v>842</v>
      </c>
      <c r="D116" s="241" t="s">
        <v>855</v>
      </c>
      <c r="E116" s="242"/>
      <c r="F116" s="242"/>
      <c r="G116" s="242"/>
      <c r="H116" s="243"/>
      <c r="I116" s="95"/>
      <c r="J116" s="67"/>
      <c r="K116" s="67"/>
      <c r="L116" s="67"/>
      <c r="M116" s="67"/>
      <c r="N116" s="67"/>
      <c r="O116"/>
      <c r="P116"/>
    </row>
    <row r="117" spans="1:16" s="85" customFormat="1" x14ac:dyDescent="0.2">
      <c r="A117" s="67"/>
      <c r="B117" s="67"/>
      <c r="C117" s="94" t="s">
        <v>843</v>
      </c>
      <c r="D117" s="241" t="s">
        <v>857</v>
      </c>
      <c r="E117" s="242"/>
      <c r="F117" s="242"/>
      <c r="G117" s="242"/>
      <c r="H117" s="243"/>
      <c r="I117" s="95"/>
      <c r="J117" s="67"/>
      <c r="K117" s="67"/>
      <c r="L117" s="67"/>
      <c r="M117" s="67"/>
      <c r="N117" s="67"/>
      <c r="O117"/>
      <c r="P117"/>
    </row>
    <row r="118" spans="1:16" s="85" customFormat="1" x14ac:dyDescent="0.2">
      <c r="A118" s="67"/>
      <c r="B118" s="67"/>
      <c r="C118" s="94" t="s">
        <v>844</v>
      </c>
      <c r="D118" s="241" t="s">
        <v>858</v>
      </c>
      <c r="E118" s="242"/>
      <c r="F118" s="242"/>
      <c r="G118" s="242"/>
      <c r="H118" s="243"/>
      <c r="I118" s="95"/>
      <c r="J118" s="67"/>
      <c r="K118" s="67"/>
      <c r="L118" s="67"/>
      <c r="M118" s="67"/>
      <c r="N118" s="67"/>
      <c r="O118"/>
      <c r="P118"/>
    </row>
    <row r="119" spans="1:16" s="85" customFormat="1" x14ac:dyDescent="0.2">
      <c r="A119" s="67"/>
      <c r="B119" s="67"/>
      <c r="C119" s="94" t="s">
        <v>845</v>
      </c>
      <c r="D119" s="241" t="s">
        <v>730</v>
      </c>
      <c r="E119" s="242"/>
      <c r="F119" s="242"/>
      <c r="G119" s="242"/>
      <c r="H119" s="243"/>
      <c r="I119" s="95"/>
      <c r="J119" s="67"/>
      <c r="K119" s="67"/>
      <c r="L119" s="67"/>
      <c r="M119" s="67"/>
      <c r="N119" s="67"/>
      <c r="O119"/>
      <c r="P119"/>
    </row>
    <row r="120" spans="1:16" s="85" customFormat="1" x14ac:dyDescent="0.2">
      <c r="A120" s="67"/>
      <c r="B120" s="67"/>
      <c r="C120" s="94" t="s">
        <v>846</v>
      </c>
      <c r="D120" s="241" t="s">
        <v>864</v>
      </c>
      <c r="E120" s="242"/>
      <c r="F120" s="242"/>
      <c r="G120" s="242"/>
      <c r="H120" s="243"/>
      <c r="I120" s="95"/>
      <c r="J120" s="67"/>
      <c r="K120" s="67"/>
      <c r="L120" s="67"/>
      <c r="M120" s="67"/>
      <c r="N120" s="67"/>
      <c r="O120"/>
      <c r="P120"/>
    </row>
    <row r="121" spans="1:16" s="85" customFormat="1" x14ac:dyDescent="0.2">
      <c r="A121" s="67"/>
      <c r="B121" s="67"/>
      <c r="C121" s="94" t="s">
        <v>847</v>
      </c>
      <c r="D121" s="241" t="s">
        <v>859</v>
      </c>
      <c r="E121" s="242"/>
      <c r="F121" s="242"/>
      <c r="G121" s="242"/>
      <c r="H121" s="243"/>
      <c r="I121" s="95"/>
      <c r="J121" s="67"/>
      <c r="K121" s="67"/>
      <c r="L121" s="67"/>
      <c r="M121" s="67"/>
      <c r="N121" s="67"/>
      <c r="O121"/>
      <c r="P121"/>
    </row>
    <row r="122" spans="1:16" s="85" customFormat="1" x14ac:dyDescent="0.2">
      <c r="A122" s="67"/>
      <c r="B122" s="67"/>
      <c r="C122" s="94" t="s">
        <v>848</v>
      </c>
      <c r="D122" s="241" t="s">
        <v>863</v>
      </c>
      <c r="E122" s="242"/>
      <c r="F122" s="242"/>
      <c r="G122" s="242"/>
      <c r="H122" s="243"/>
      <c r="I122" s="95"/>
      <c r="J122" s="67"/>
      <c r="K122" s="67"/>
      <c r="L122" s="67"/>
      <c r="M122" s="67"/>
      <c r="N122" s="67"/>
      <c r="O122"/>
      <c r="P122"/>
    </row>
    <row r="123" spans="1:16" s="85" customFormat="1" x14ac:dyDescent="0.2">
      <c r="A123" s="67"/>
      <c r="B123" s="67"/>
      <c r="C123" s="94" t="s">
        <v>849</v>
      </c>
      <c r="D123" s="241" t="s">
        <v>860</v>
      </c>
      <c r="E123" s="242"/>
      <c r="F123" s="242"/>
      <c r="G123" s="242"/>
      <c r="H123" s="243"/>
      <c r="I123" s="95"/>
      <c r="J123" s="67"/>
      <c r="K123" s="67"/>
      <c r="L123" s="67"/>
      <c r="M123" s="67"/>
      <c r="N123" s="67"/>
      <c r="O123"/>
      <c r="P123"/>
    </row>
    <row r="124" spans="1:16" s="85" customFormat="1" x14ac:dyDescent="0.2">
      <c r="A124" s="67"/>
      <c r="B124" s="67"/>
      <c r="C124" s="94" t="s">
        <v>850</v>
      </c>
      <c r="D124" s="241" t="s">
        <v>861</v>
      </c>
      <c r="E124" s="242"/>
      <c r="F124" s="242"/>
      <c r="G124" s="242"/>
      <c r="H124" s="243"/>
      <c r="I124" s="95"/>
      <c r="J124" s="67"/>
      <c r="K124" s="67"/>
      <c r="L124" s="67"/>
      <c r="M124" s="67"/>
      <c r="N124" s="67"/>
      <c r="O124"/>
      <c r="P124"/>
    </row>
    <row r="125" spans="1:16" s="85" customFormat="1" x14ac:dyDescent="0.2">
      <c r="A125" s="67"/>
      <c r="B125" s="67"/>
      <c r="C125" s="94" t="s">
        <v>851</v>
      </c>
      <c r="D125" s="241" t="s">
        <v>862</v>
      </c>
      <c r="E125" s="242"/>
      <c r="F125" s="242"/>
      <c r="G125" s="242"/>
      <c r="H125" s="243"/>
      <c r="I125" s="95"/>
      <c r="J125" s="67"/>
      <c r="K125" s="67"/>
      <c r="L125" s="67"/>
      <c r="M125" s="67"/>
      <c r="N125" s="67"/>
      <c r="O125"/>
      <c r="P125"/>
    </row>
    <row r="126" spans="1:16" s="85" customFormat="1" ht="38.25" customHeight="1" x14ac:dyDescent="0.2">
      <c r="A126" s="67"/>
      <c r="B126" s="67"/>
      <c r="C126" s="94" t="s">
        <v>852</v>
      </c>
      <c r="D126" s="254" t="s">
        <v>731</v>
      </c>
      <c r="E126" s="255"/>
      <c r="F126" s="255"/>
      <c r="G126" s="255"/>
      <c r="H126" s="256"/>
      <c r="I126" s="95"/>
      <c r="J126" s="67"/>
      <c r="K126" s="67"/>
      <c r="L126" s="67"/>
      <c r="M126" s="67"/>
      <c r="N126" s="67"/>
      <c r="O126"/>
      <c r="P126"/>
    </row>
    <row r="127" spans="1:16" s="85" customFormat="1" x14ac:dyDescent="0.2">
      <c r="A127" s="67"/>
      <c r="B127" s="67"/>
      <c r="C127" s="67"/>
      <c r="D127" s="67"/>
      <c r="E127" s="67"/>
      <c r="F127" s="67"/>
      <c r="G127" s="67"/>
      <c r="H127" s="67"/>
      <c r="I127" s="95"/>
      <c r="J127" s="67"/>
      <c r="K127" s="67"/>
      <c r="L127" s="67"/>
      <c r="M127" s="67"/>
      <c r="N127" s="67"/>
      <c r="O127"/>
      <c r="P127"/>
    </row>
    <row r="128" spans="1:16" s="85" customFormat="1" x14ac:dyDescent="0.2">
      <c r="A128" s="67"/>
      <c r="B128" s="67"/>
      <c r="C128" s="67"/>
      <c r="D128" s="67"/>
      <c r="E128" s="67"/>
      <c r="F128" s="67"/>
      <c r="G128" s="67"/>
      <c r="H128" s="67"/>
      <c r="I128" s="95"/>
      <c r="J128" s="67"/>
      <c r="K128" s="67"/>
      <c r="L128" s="67"/>
      <c r="M128" s="95"/>
      <c r="N128" s="67"/>
      <c r="O128"/>
      <c r="P128"/>
    </row>
    <row r="129" spans="1:16" s="85" customFormat="1" x14ac:dyDescent="0.2">
      <c r="A129" s="67"/>
      <c r="B129" s="67"/>
      <c r="C129" s="67"/>
      <c r="D129" s="67"/>
      <c r="E129" s="67"/>
      <c r="F129" s="67"/>
      <c r="G129" s="67"/>
      <c r="H129" s="67"/>
      <c r="I129" s="67"/>
      <c r="J129" s="67"/>
      <c r="K129" s="67"/>
      <c r="L129" s="67"/>
      <c r="M129" s="95"/>
      <c r="N129" s="67"/>
      <c r="O129"/>
      <c r="P129"/>
    </row>
    <row r="130" spans="1:16" s="85" customFormat="1" ht="12.75" customHeight="1" x14ac:dyDescent="0.2">
      <c r="A130" s="67"/>
      <c r="B130" s="67"/>
      <c r="C130" s="258" t="s">
        <v>271</v>
      </c>
      <c r="D130" s="258"/>
      <c r="E130" s="258"/>
      <c r="F130" s="258"/>
      <c r="G130" s="258"/>
      <c r="H130" s="258"/>
      <c r="I130" s="258"/>
      <c r="J130" s="258"/>
      <c r="K130" s="258"/>
      <c r="L130" s="258"/>
      <c r="M130" s="95"/>
      <c r="N130" s="67"/>
      <c r="O130"/>
      <c r="P130"/>
    </row>
    <row r="131" spans="1:16" s="85" customFormat="1" x14ac:dyDescent="0.2">
      <c r="A131" s="67"/>
      <c r="B131" s="67"/>
      <c r="C131" s="258"/>
      <c r="D131" s="258"/>
      <c r="E131" s="258"/>
      <c r="F131" s="258"/>
      <c r="G131" s="258"/>
      <c r="H131" s="258"/>
      <c r="I131" s="258"/>
      <c r="J131" s="258"/>
      <c r="K131" s="258"/>
      <c r="L131" s="258"/>
      <c r="M131" s="95"/>
      <c r="N131" s="67"/>
      <c r="O131"/>
      <c r="P131"/>
    </row>
    <row r="132" spans="1:16" s="85" customFormat="1" x14ac:dyDescent="0.2">
      <c r="A132" s="67"/>
      <c r="B132" s="67"/>
      <c r="C132" s="258"/>
      <c r="D132" s="258"/>
      <c r="E132" s="258"/>
      <c r="F132" s="258"/>
      <c r="G132" s="258"/>
      <c r="H132" s="258"/>
      <c r="I132" s="258"/>
      <c r="J132" s="258"/>
      <c r="K132" s="258"/>
      <c r="L132" s="258"/>
      <c r="M132" s="95"/>
      <c r="N132" s="67"/>
      <c r="O132"/>
      <c r="P132"/>
    </row>
    <row r="133" spans="1:16" s="85" customFormat="1" x14ac:dyDescent="0.2">
      <c r="A133" s="67"/>
      <c r="B133" s="67"/>
      <c r="C133" s="258"/>
      <c r="D133" s="258"/>
      <c r="E133" s="258"/>
      <c r="F133" s="258"/>
      <c r="G133" s="258"/>
      <c r="H133" s="258"/>
      <c r="I133" s="258"/>
      <c r="J133" s="258"/>
      <c r="K133" s="258"/>
      <c r="L133" s="258"/>
      <c r="M133" s="95"/>
      <c r="N133" s="67"/>
      <c r="O133"/>
      <c r="P133"/>
    </row>
    <row r="134" spans="1:16" s="85" customFormat="1" x14ac:dyDescent="0.2">
      <c r="A134" s="67"/>
      <c r="B134" s="67"/>
      <c r="C134" s="258"/>
      <c r="D134" s="258"/>
      <c r="E134" s="258"/>
      <c r="F134" s="258"/>
      <c r="G134" s="258"/>
      <c r="H134" s="258"/>
      <c r="I134" s="258"/>
      <c r="J134" s="258"/>
      <c r="K134" s="258"/>
      <c r="L134" s="258"/>
      <c r="M134" s="95"/>
      <c r="N134" s="67"/>
      <c r="O134"/>
      <c r="P134"/>
    </row>
    <row r="135" spans="1:16" s="85" customFormat="1" x14ac:dyDescent="0.2">
      <c r="A135" s="67"/>
      <c r="B135" s="67"/>
      <c r="C135" s="258"/>
      <c r="D135" s="258"/>
      <c r="E135" s="258"/>
      <c r="F135" s="258"/>
      <c r="G135" s="258"/>
      <c r="H135" s="258"/>
      <c r="I135" s="258"/>
      <c r="J135" s="258"/>
      <c r="K135" s="258"/>
      <c r="L135" s="258"/>
      <c r="M135" s="95"/>
      <c r="N135" s="67"/>
      <c r="O135"/>
      <c r="P135"/>
    </row>
    <row r="136" spans="1:16" s="85" customFormat="1" x14ac:dyDescent="0.2">
      <c r="A136" s="67"/>
      <c r="B136" s="67"/>
      <c r="C136" s="258"/>
      <c r="D136" s="258"/>
      <c r="E136" s="258"/>
      <c r="F136" s="258"/>
      <c r="G136" s="258"/>
      <c r="H136" s="258"/>
      <c r="I136" s="258"/>
      <c r="J136" s="258"/>
      <c r="K136" s="258"/>
      <c r="L136" s="258"/>
      <c r="M136" s="95"/>
      <c r="N136" s="67"/>
      <c r="O136"/>
      <c r="P136"/>
    </row>
    <row r="137" spans="1:16" s="85" customFormat="1" x14ac:dyDescent="0.2">
      <c r="A137" s="67"/>
      <c r="B137" s="67"/>
      <c r="C137" s="258"/>
      <c r="D137" s="258"/>
      <c r="E137" s="258"/>
      <c r="F137" s="258"/>
      <c r="G137" s="258"/>
      <c r="H137" s="258"/>
      <c r="I137" s="258"/>
      <c r="J137" s="258"/>
      <c r="K137" s="258"/>
      <c r="L137" s="258"/>
      <c r="M137" s="95"/>
      <c r="N137" s="67"/>
      <c r="O137"/>
      <c r="P137"/>
    </row>
    <row r="138" spans="1:16" s="85" customFormat="1" x14ac:dyDescent="0.2">
      <c r="A138" s="67"/>
      <c r="B138" s="67"/>
      <c r="C138" s="258"/>
      <c r="D138" s="258"/>
      <c r="E138" s="258"/>
      <c r="F138" s="258"/>
      <c r="G138" s="258"/>
      <c r="H138" s="258"/>
      <c r="I138" s="258"/>
      <c r="J138" s="258"/>
      <c r="K138" s="258"/>
      <c r="L138" s="258"/>
      <c r="M138" s="95"/>
      <c r="N138" s="67"/>
      <c r="O138"/>
      <c r="P138"/>
    </row>
    <row r="139" spans="1:16" s="85" customFormat="1" x14ac:dyDescent="0.2">
      <c r="A139" s="67"/>
      <c r="B139" s="67"/>
      <c r="C139" s="258"/>
      <c r="D139" s="258"/>
      <c r="E139" s="258"/>
      <c r="F139" s="258"/>
      <c r="G139" s="258"/>
      <c r="H139" s="258"/>
      <c r="I139" s="258"/>
      <c r="J139" s="258"/>
      <c r="K139" s="258"/>
      <c r="L139" s="258"/>
      <c r="M139" s="95"/>
      <c r="N139" s="67"/>
      <c r="O139"/>
      <c r="P139"/>
    </row>
    <row r="140" spans="1:16" s="85" customFormat="1" x14ac:dyDescent="0.2">
      <c r="A140" s="67"/>
      <c r="B140" s="67"/>
      <c r="C140" s="258"/>
      <c r="D140" s="258"/>
      <c r="E140" s="258"/>
      <c r="F140" s="258"/>
      <c r="G140" s="258"/>
      <c r="H140" s="258"/>
      <c r="I140" s="258"/>
      <c r="J140" s="258"/>
      <c r="K140" s="258"/>
      <c r="L140" s="258"/>
      <c r="M140" s="95"/>
      <c r="N140" s="67"/>
      <c r="O140"/>
      <c r="P140"/>
    </row>
    <row r="141" spans="1:16" s="85" customFormat="1" x14ac:dyDescent="0.2">
      <c r="A141" s="67"/>
      <c r="B141" s="67"/>
      <c r="C141" s="258"/>
      <c r="D141" s="258"/>
      <c r="E141" s="258"/>
      <c r="F141" s="258"/>
      <c r="G141" s="258"/>
      <c r="H141" s="258"/>
      <c r="I141" s="258"/>
      <c r="J141" s="258"/>
      <c r="K141" s="258"/>
      <c r="L141" s="258"/>
      <c r="M141" s="95"/>
      <c r="N141" s="67"/>
      <c r="O141"/>
      <c r="P141"/>
    </row>
    <row r="142" spans="1:16" s="85" customFormat="1" x14ac:dyDescent="0.2">
      <c r="A142" s="67"/>
      <c r="B142" s="67"/>
      <c r="C142" s="258"/>
      <c r="D142" s="258"/>
      <c r="E142" s="258"/>
      <c r="F142" s="258"/>
      <c r="G142" s="258"/>
      <c r="H142" s="258"/>
      <c r="I142" s="258"/>
      <c r="J142" s="258"/>
      <c r="K142" s="258"/>
      <c r="L142" s="258"/>
      <c r="M142" s="95"/>
      <c r="N142" s="67"/>
      <c r="O142"/>
      <c r="P142"/>
    </row>
    <row r="143" spans="1:16" s="85" customFormat="1" x14ac:dyDescent="0.2">
      <c r="A143" s="67"/>
      <c r="B143" s="67"/>
      <c r="C143" s="258"/>
      <c r="D143" s="258"/>
      <c r="E143" s="258"/>
      <c r="F143" s="258"/>
      <c r="G143" s="258"/>
      <c r="H143" s="258"/>
      <c r="I143" s="258"/>
      <c r="J143" s="258"/>
      <c r="K143" s="258"/>
      <c r="L143" s="258"/>
      <c r="M143" s="95"/>
      <c r="N143" s="67"/>
      <c r="O143"/>
      <c r="P143"/>
    </row>
    <row r="144" spans="1:16" s="85" customFormat="1" x14ac:dyDescent="0.2">
      <c r="A144" s="67"/>
      <c r="B144" s="67"/>
      <c r="C144" s="258"/>
      <c r="D144" s="258"/>
      <c r="E144" s="258"/>
      <c r="F144" s="258"/>
      <c r="G144" s="258"/>
      <c r="H144" s="258"/>
      <c r="I144" s="258"/>
      <c r="J144" s="258"/>
      <c r="K144" s="258"/>
      <c r="L144" s="258"/>
      <c r="M144" s="95"/>
      <c r="N144" s="67"/>
      <c r="O144"/>
      <c r="P144"/>
    </row>
    <row r="145" spans="1:16" s="85" customFormat="1" x14ac:dyDescent="0.2">
      <c r="A145" s="67"/>
      <c r="B145" s="67"/>
      <c r="C145" s="258"/>
      <c r="D145" s="258"/>
      <c r="E145" s="258"/>
      <c r="F145" s="258"/>
      <c r="G145" s="258"/>
      <c r="H145" s="258"/>
      <c r="I145" s="258"/>
      <c r="J145" s="258"/>
      <c r="K145" s="258"/>
      <c r="L145" s="258"/>
      <c r="M145" s="95"/>
      <c r="N145" s="67"/>
      <c r="O145"/>
      <c r="P145"/>
    </row>
    <row r="146" spans="1:16" s="85" customFormat="1" x14ac:dyDescent="0.2">
      <c r="A146" s="67"/>
      <c r="B146" s="67"/>
      <c r="C146" s="258"/>
      <c r="D146" s="258"/>
      <c r="E146" s="258"/>
      <c r="F146" s="258"/>
      <c r="G146" s="258"/>
      <c r="H146" s="258"/>
      <c r="I146" s="258"/>
      <c r="J146" s="258"/>
      <c r="K146" s="258"/>
      <c r="L146" s="258"/>
      <c r="M146" s="95"/>
      <c r="N146" s="67"/>
      <c r="O146"/>
      <c r="P146"/>
    </row>
    <row r="147" spans="1:16" s="85" customFormat="1" x14ac:dyDescent="0.2">
      <c r="A147" s="67"/>
      <c r="B147" s="67"/>
      <c r="C147" s="258"/>
      <c r="D147" s="258"/>
      <c r="E147" s="258"/>
      <c r="F147" s="258"/>
      <c r="G147" s="258"/>
      <c r="H147" s="258"/>
      <c r="I147" s="258"/>
      <c r="J147" s="258"/>
      <c r="K147" s="258"/>
      <c r="L147" s="258"/>
      <c r="M147" s="95"/>
      <c r="N147" s="67"/>
      <c r="O147"/>
      <c r="P147"/>
    </row>
    <row r="148" spans="1:16" s="85" customFormat="1" x14ac:dyDescent="0.2">
      <c r="A148" s="67"/>
      <c r="B148" s="67"/>
      <c r="C148" s="258"/>
      <c r="D148" s="258"/>
      <c r="E148" s="258"/>
      <c r="F148" s="258"/>
      <c r="G148" s="258"/>
      <c r="H148" s="258"/>
      <c r="I148" s="258"/>
      <c r="J148" s="258"/>
      <c r="K148" s="258"/>
      <c r="L148" s="258"/>
      <c r="M148" s="95"/>
      <c r="N148" s="67"/>
      <c r="O148"/>
      <c r="P148"/>
    </row>
    <row r="149" spans="1:16" s="85" customFormat="1" x14ac:dyDescent="0.2">
      <c r="A149" s="67"/>
      <c r="B149" s="67"/>
      <c r="C149" s="258"/>
      <c r="D149" s="258"/>
      <c r="E149" s="258"/>
      <c r="F149" s="258"/>
      <c r="G149" s="258"/>
      <c r="H149" s="258"/>
      <c r="I149" s="258"/>
      <c r="J149" s="258"/>
      <c r="K149" s="258"/>
      <c r="L149" s="258"/>
      <c r="M149" s="95"/>
      <c r="N149" s="67"/>
      <c r="O149"/>
      <c r="P149"/>
    </row>
    <row r="150" spans="1:16" s="85" customFormat="1" x14ac:dyDescent="0.2">
      <c r="A150" s="67"/>
      <c r="B150" s="67"/>
      <c r="C150" s="258"/>
      <c r="D150" s="258"/>
      <c r="E150" s="258"/>
      <c r="F150" s="258"/>
      <c r="G150" s="258"/>
      <c r="H150" s="258"/>
      <c r="I150" s="258"/>
      <c r="J150" s="258"/>
      <c r="K150" s="258"/>
      <c r="L150" s="258"/>
      <c r="M150" s="95"/>
      <c r="N150" s="67"/>
      <c r="O150"/>
      <c r="P150"/>
    </row>
    <row r="151" spans="1:16" s="85" customFormat="1" x14ac:dyDescent="0.2">
      <c r="A151" s="67"/>
      <c r="B151" s="67"/>
      <c r="C151" s="258"/>
      <c r="D151" s="258"/>
      <c r="E151" s="258"/>
      <c r="F151" s="258"/>
      <c r="G151" s="258"/>
      <c r="H151" s="258"/>
      <c r="I151" s="258"/>
      <c r="J151" s="258"/>
      <c r="K151" s="258"/>
      <c r="L151" s="258"/>
      <c r="M151" s="95"/>
      <c r="N151" s="67"/>
      <c r="O151"/>
      <c r="P151"/>
    </row>
    <row r="152" spans="1:16" s="85" customFormat="1" x14ac:dyDescent="0.2">
      <c r="A152" s="67"/>
      <c r="B152" s="67"/>
      <c r="C152" s="258"/>
      <c r="D152" s="258"/>
      <c r="E152" s="258"/>
      <c r="F152" s="258"/>
      <c r="G152" s="258"/>
      <c r="H152" s="258"/>
      <c r="I152" s="258"/>
      <c r="J152" s="258"/>
      <c r="K152" s="258"/>
      <c r="L152" s="258"/>
      <c r="M152" s="95"/>
      <c r="N152" s="67"/>
      <c r="O152"/>
      <c r="P152"/>
    </row>
    <row r="153" spans="1:16" s="85" customFormat="1" x14ac:dyDescent="0.2">
      <c r="A153" s="67"/>
      <c r="B153" s="67"/>
      <c r="C153" s="258"/>
      <c r="D153" s="258"/>
      <c r="E153" s="258"/>
      <c r="F153" s="258"/>
      <c r="G153" s="258"/>
      <c r="H153" s="258"/>
      <c r="I153" s="258"/>
      <c r="J153" s="258"/>
      <c r="K153" s="258"/>
      <c r="L153" s="258"/>
      <c r="M153" s="95"/>
      <c r="N153" s="67"/>
      <c r="O153"/>
      <c r="P153"/>
    </row>
    <row r="154" spans="1:16" s="85" customFormat="1" x14ac:dyDescent="0.2">
      <c r="A154" s="67"/>
      <c r="B154" s="67"/>
      <c r="C154" s="258"/>
      <c r="D154" s="258"/>
      <c r="E154" s="258"/>
      <c r="F154" s="258"/>
      <c r="G154" s="258"/>
      <c r="H154" s="258"/>
      <c r="I154" s="258"/>
      <c r="J154" s="258"/>
      <c r="K154" s="258"/>
      <c r="L154" s="258"/>
      <c r="M154" s="95"/>
      <c r="N154" s="67"/>
      <c r="O154"/>
      <c r="P154"/>
    </row>
    <row r="155" spans="1:16" s="85" customFormat="1" x14ac:dyDescent="0.2">
      <c r="A155" s="67"/>
      <c r="B155" s="67"/>
      <c r="C155" s="258"/>
      <c r="D155" s="258"/>
      <c r="E155" s="258"/>
      <c r="F155" s="258"/>
      <c r="G155" s="258"/>
      <c r="H155" s="258"/>
      <c r="I155" s="258"/>
      <c r="J155" s="258"/>
      <c r="K155" s="258"/>
      <c r="L155" s="258"/>
      <c r="M155" s="95"/>
      <c r="N155" s="67"/>
      <c r="O155"/>
      <c r="P155"/>
    </row>
    <row r="156" spans="1:16" s="85" customFormat="1" x14ac:dyDescent="0.2">
      <c r="A156" s="67"/>
      <c r="B156" s="67"/>
      <c r="C156" s="258"/>
      <c r="D156" s="258"/>
      <c r="E156" s="258"/>
      <c r="F156" s="258"/>
      <c r="G156" s="258"/>
      <c r="H156" s="258"/>
      <c r="I156" s="258"/>
      <c r="J156" s="258"/>
      <c r="K156" s="258"/>
      <c r="L156" s="258"/>
      <c r="M156" s="95"/>
      <c r="N156" s="67"/>
      <c r="O156"/>
      <c r="P156"/>
    </row>
    <row r="157" spans="1:16" s="85" customFormat="1" x14ac:dyDescent="0.2">
      <c r="A157" s="67"/>
      <c r="B157" s="67"/>
      <c r="C157" s="258"/>
      <c r="D157" s="258"/>
      <c r="E157" s="258"/>
      <c r="F157" s="258"/>
      <c r="G157" s="258"/>
      <c r="H157" s="258"/>
      <c r="I157" s="258"/>
      <c r="J157" s="258"/>
      <c r="K157" s="258"/>
      <c r="L157" s="258"/>
      <c r="M157" s="95"/>
      <c r="N157" s="67"/>
      <c r="O157"/>
      <c r="P157"/>
    </row>
    <row r="158" spans="1:16" s="85" customFormat="1" x14ac:dyDescent="0.2">
      <c r="A158" s="67"/>
      <c r="B158" s="67"/>
      <c r="C158" s="258"/>
      <c r="D158" s="258"/>
      <c r="E158" s="258"/>
      <c r="F158" s="258"/>
      <c r="G158" s="258"/>
      <c r="H158" s="258"/>
      <c r="I158" s="258"/>
      <c r="J158" s="258"/>
      <c r="K158" s="258"/>
      <c r="L158" s="258"/>
      <c r="M158" s="95"/>
      <c r="N158" s="67"/>
      <c r="O158"/>
      <c r="P158"/>
    </row>
    <row r="159" spans="1:16" s="85" customFormat="1" x14ac:dyDescent="0.2">
      <c r="A159" s="67"/>
      <c r="B159" s="67"/>
      <c r="C159" s="258"/>
      <c r="D159" s="258"/>
      <c r="E159" s="258"/>
      <c r="F159" s="258"/>
      <c r="G159" s="258"/>
      <c r="H159" s="258"/>
      <c r="I159" s="258"/>
      <c r="J159" s="258"/>
      <c r="K159" s="258"/>
      <c r="L159" s="258"/>
      <c r="M159" s="95"/>
      <c r="N159" s="67"/>
      <c r="O159"/>
      <c r="P159"/>
    </row>
    <row r="160" spans="1:16" s="85" customFormat="1" x14ac:dyDescent="0.2">
      <c r="A160" s="67"/>
      <c r="B160" s="67"/>
      <c r="C160" s="258"/>
      <c r="D160" s="258"/>
      <c r="E160" s="258"/>
      <c r="F160" s="258"/>
      <c r="G160" s="258"/>
      <c r="H160" s="258"/>
      <c r="I160" s="258"/>
      <c r="J160" s="258"/>
      <c r="K160" s="258"/>
      <c r="L160" s="258"/>
      <c r="M160" s="95"/>
      <c r="N160" s="67"/>
      <c r="O160"/>
      <c r="P160"/>
    </row>
    <row r="161" spans="1:16" s="85" customFormat="1" x14ac:dyDescent="0.2">
      <c r="A161" s="67"/>
      <c r="B161" s="67"/>
      <c r="C161" s="258"/>
      <c r="D161" s="258"/>
      <c r="E161" s="258"/>
      <c r="F161" s="258"/>
      <c r="G161" s="258"/>
      <c r="H161" s="258"/>
      <c r="I161" s="258"/>
      <c r="J161" s="258"/>
      <c r="K161" s="258"/>
      <c r="L161" s="258"/>
      <c r="M161" s="95"/>
      <c r="N161" s="67"/>
      <c r="O161"/>
      <c r="P161"/>
    </row>
    <row r="162" spans="1:16" s="85" customFormat="1" x14ac:dyDescent="0.2">
      <c r="A162" s="67"/>
      <c r="B162" s="67"/>
      <c r="C162" s="258"/>
      <c r="D162" s="258"/>
      <c r="E162" s="258"/>
      <c r="F162" s="258"/>
      <c r="G162" s="258"/>
      <c r="H162" s="258"/>
      <c r="I162" s="258"/>
      <c r="J162" s="258"/>
      <c r="K162" s="258"/>
      <c r="L162" s="258"/>
      <c r="M162" s="95"/>
      <c r="N162" s="67"/>
      <c r="O162"/>
      <c r="P162"/>
    </row>
    <row r="163" spans="1:16" s="85" customFormat="1" x14ac:dyDescent="0.2">
      <c r="A163" s="67"/>
      <c r="B163" s="67"/>
      <c r="C163" s="258"/>
      <c r="D163" s="258"/>
      <c r="E163" s="258"/>
      <c r="F163" s="258"/>
      <c r="G163" s="258"/>
      <c r="H163" s="258"/>
      <c r="I163" s="258"/>
      <c r="J163" s="258"/>
      <c r="K163" s="258"/>
      <c r="L163" s="258"/>
      <c r="M163" s="95"/>
      <c r="N163" s="67"/>
      <c r="O163"/>
      <c r="P163"/>
    </row>
    <row r="164" spans="1:16" s="85" customFormat="1" x14ac:dyDescent="0.2">
      <c r="A164" s="67"/>
      <c r="B164" s="67"/>
      <c r="C164" s="258"/>
      <c r="D164" s="258"/>
      <c r="E164" s="258"/>
      <c r="F164" s="258"/>
      <c r="G164" s="258"/>
      <c r="H164" s="258"/>
      <c r="I164" s="258"/>
      <c r="J164" s="258"/>
      <c r="K164" s="258"/>
      <c r="L164" s="258"/>
      <c r="M164" s="95"/>
      <c r="N164" s="67"/>
      <c r="O164"/>
      <c r="P164"/>
    </row>
    <row r="165" spans="1:16" s="85" customFormat="1" x14ac:dyDescent="0.2">
      <c r="A165" s="67"/>
      <c r="B165" s="67"/>
      <c r="C165" s="258"/>
      <c r="D165" s="258"/>
      <c r="E165" s="258"/>
      <c r="F165" s="258"/>
      <c r="G165" s="258"/>
      <c r="H165" s="258"/>
      <c r="I165" s="258"/>
      <c r="J165" s="258"/>
      <c r="K165" s="258"/>
      <c r="L165" s="258"/>
      <c r="M165" s="95"/>
      <c r="N165" s="67"/>
      <c r="O165"/>
      <c r="P165"/>
    </row>
    <row r="166" spans="1:16" s="85" customFormat="1" x14ac:dyDescent="0.2">
      <c r="A166" s="67"/>
      <c r="B166" s="67"/>
      <c r="C166" s="67"/>
      <c r="D166" s="67"/>
      <c r="E166" s="67"/>
      <c r="F166" s="67"/>
      <c r="G166" s="67"/>
      <c r="H166" s="67"/>
      <c r="I166" s="67"/>
      <c r="J166" s="67"/>
      <c r="K166" s="67"/>
      <c r="L166" s="67"/>
      <c r="M166" s="95"/>
      <c r="N166" s="67"/>
      <c r="O166"/>
      <c r="P166"/>
    </row>
    <row r="167" spans="1:16" s="85" customFormat="1" x14ac:dyDescent="0.2">
      <c r="A167" s="67"/>
      <c r="B167" s="240" t="s">
        <v>2158</v>
      </c>
      <c r="C167" s="257"/>
      <c r="D167" s="257"/>
      <c r="E167" s="257"/>
      <c r="F167" s="257"/>
      <c r="G167" s="257"/>
      <c r="H167" s="257"/>
      <c r="I167" s="257"/>
      <c r="J167" s="257"/>
      <c r="K167" s="257"/>
      <c r="L167" s="257"/>
      <c r="M167" s="257"/>
      <c r="N167" s="257"/>
      <c r="O167"/>
      <c r="P167"/>
    </row>
    <row r="168" spans="1:16" s="85" customFormat="1" x14ac:dyDescent="0.2">
      <c r="A168" s="67"/>
      <c r="B168" s="257"/>
      <c r="C168" s="257"/>
      <c r="D168" s="257"/>
      <c r="E168" s="257"/>
      <c r="F168" s="257"/>
      <c r="G168" s="257"/>
      <c r="H168" s="257"/>
      <c r="I168" s="257"/>
      <c r="J168" s="257"/>
      <c r="K168" s="257"/>
      <c r="L168" s="257"/>
      <c r="M168" s="257"/>
      <c r="N168" s="257"/>
      <c r="O168"/>
      <c r="P168"/>
    </row>
    <row r="169" spans="1:16" s="85" customFormat="1" x14ac:dyDescent="0.2">
      <c r="A169" s="67"/>
      <c r="B169" s="257"/>
      <c r="C169" s="257"/>
      <c r="D169" s="257"/>
      <c r="E169" s="257"/>
      <c r="F169" s="257"/>
      <c r="G169" s="257"/>
      <c r="H169" s="257"/>
      <c r="I169" s="257"/>
      <c r="J169" s="257"/>
      <c r="K169" s="257"/>
      <c r="L169" s="257"/>
      <c r="M169" s="257"/>
      <c r="N169" s="257"/>
      <c r="O169"/>
      <c r="P169"/>
    </row>
    <row r="170" spans="1:16" s="85" customFormat="1" x14ac:dyDescent="0.2">
      <c r="A170" s="67"/>
      <c r="B170" s="257"/>
      <c r="C170" s="257"/>
      <c r="D170" s="257"/>
      <c r="E170" s="257"/>
      <c r="F170" s="257"/>
      <c r="G170" s="257"/>
      <c r="H170" s="257"/>
      <c r="I170" s="257"/>
      <c r="J170" s="257"/>
      <c r="K170" s="257"/>
      <c r="L170" s="257"/>
      <c r="M170" s="257"/>
      <c r="N170" s="257"/>
      <c r="O170"/>
      <c r="P170"/>
    </row>
    <row r="171" spans="1:16" s="85" customFormat="1" x14ac:dyDescent="0.2">
      <c r="A171" s="67"/>
      <c r="B171" s="257"/>
      <c r="C171" s="257"/>
      <c r="D171" s="257"/>
      <c r="E171" s="257"/>
      <c r="F171" s="257"/>
      <c r="G171" s="257"/>
      <c r="H171" s="257"/>
      <c r="I171" s="257"/>
      <c r="J171" s="257"/>
      <c r="K171" s="257"/>
      <c r="L171" s="257"/>
      <c r="M171" s="257"/>
      <c r="N171" s="257"/>
      <c r="O171"/>
      <c r="P171"/>
    </row>
    <row r="172" spans="1:16" s="85" customFormat="1" x14ac:dyDescent="0.2">
      <c r="A172" s="67"/>
      <c r="B172" s="257"/>
      <c r="C172" s="257"/>
      <c r="D172" s="257"/>
      <c r="E172" s="257"/>
      <c r="F172" s="257"/>
      <c r="G172" s="257"/>
      <c r="H172" s="257"/>
      <c r="I172" s="257"/>
      <c r="J172" s="257"/>
      <c r="K172" s="257"/>
      <c r="L172" s="257"/>
      <c r="M172" s="257"/>
      <c r="N172" s="257"/>
      <c r="O172"/>
      <c r="P172"/>
    </row>
    <row r="173" spans="1:16" s="85" customFormat="1" x14ac:dyDescent="0.2">
      <c r="A173" s="67"/>
      <c r="B173" s="257"/>
      <c r="C173" s="257"/>
      <c r="D173" s="257"/>
      <c r="E173" s="257"/>
      <c r="F173" s="257"/>
      <c r="G173" s="257"/>
      <c r="H173" s="257"/>
      <c r="I173" s="257"/>
      <c r="J173" s="257"/>
      <c r="K173" s="257"/>
      <c r="L173" s="257"/>
      <c r="M173" s="257"/>
      <c r="N173" s="257"/>
      <c r="O173"/>
      <c r="P173"/>
    </row>
    <row r="174" spans="1:16" s="85" customFormat="1" x14ac:dyDescent="0.2">
      <c r="A174" s="67"/>
      <c r="B174" s="257"/>
      <c r="C174" s="257"/>
      <c r="D174" s="257"/>
      <c r="E174" s="257"/>
      <c r="F174" s="257"/>
      <c r="G174" s="257"/>
      <c r="H174" s="257"/>
      <c r="I174" s="257"/>
      <c r="J174" s="257"/>
      <c r="K174" s="257"/>
      <c r="L174" s="257"/>
      <c r="M174" s="257"/>
      <c r="N174" s="257"/>
      <c r="O174"/>
      <c r="P174"/>
    </row>
    <row r="175" spans="1:16" s="85" customFormat="1" x14ac:dyDescent="0.2">
      <c r="A175" s="67"/>
      <c r="B175" s="257"/>
      <c r="C175" s="257"/>
      <c r="D175" s="257"/>
      <c r="E175" s="257"/>
      <c r="F175" s="257"/>
      <c r="G175" s="257"/>
      <c r="H175" s="257"/>
      <c r="I175" s="257"/>
      <c r="J175" s="257"/>
      <c r="K175" s="257"/>
      <c r="L175" s="257"/>
      <c r="M175" s="257"/>
      <c r="N175" s="257"/>
      <c r="O175"/>
      <c r="P175"/>
    </row>
    <row r="176" spans="1:16" s="85" customFormat="1" x14ac:dyDescent="0.2">
      <c r="A176" s="67"/>
      <c r="B176" s="257"/>
      <c r="C176" s="257"/>
      <c r="D176" s="257"/>
      <c r="E176" s="257"/>
      <c r="F176" s="257"/>
      <c r="G176" s="257"/>
      <c r="H176" s="257"/>
      <c r="I176" s="257"/>
      <c r="J176" s="257"/>
      <c r="K176" s="257"/>
      <c r="L176" s="257"/>
      <c r="M176" s="257"/>
      <c r="N176" s="257"/>
      <c r="O176"/>
      <c r="P176"/>
    </row>
    <row r="177" spans="1:16" s="85" customFormat="1" x14ac:dyDescent="0.2">
      <c r="A177" s="67"/>
      <c r="B177" s="257"/>
      <c r="C177" s="257"/>
      <c r="D177" s="257"/>
      <c r="E177" s="257"/>
      <c r="F177" s="257"/>
      <c r="G177" s="257"/>
      <c r="H177" s="257"/>
      <c r="I177" s="257"/>
      <c r="J177" s="257"/>
      <c r="K177" s="257"/>
      <c r="L177" s="257"/>
      <c r="M177" s="257"/>
      <c r="N177" s="257"/>
      <c r="O177"/>
      <c r="P177"/>
    </row>
    <row r="178" spans="1:16" s="85" customFormat="1" x14ac:dyDescent="0.2">
      <c r="A178" s="67"/>
      <c r="B178" s="257"/>
      <c r="C178" s="257"/>
      <c r="D178" s="257"/>
      <c r="E178" s="257"/>
      <c r="F178" s="257"/>
      <c r="G178" s="257"/>
      <c r="H178" s="257"/>
      <c r="I178" s="257"/>
      <c r="J178" s="257"/>
      <c r="K178" s="257"/>
      <c r="L178" s="257"/>
      <c r="M178" s="257"/>
      <c r="N178" s="257"/>
      <c r="O178"/>
      <c r="P178"/>
    </row>
    <row r="179" spans="1:16" s="85" customFormat="1" x14ac:dyDescent="0.2">
      <c r="A179" s="67"/>
      <c r="B179" s="257"/>
      <c r="C179" s="257"/>
      <c r="D179" s="257"/>
      <c r="E179" s="257"/>
      <c r="F179" s="257"/>
      <c r="G179" s="257"/>
      <c r="H179" s="257"/>
      <c r="I179" s="257"/>
      <c r="J179" s="257"/>
      <c r="K179" s="257"/>
      <c r="L179" s="257"/>
      <c r="M179" s="257"/>
      <c r="N179" s="257"/>
      <c r="O179"/>
      <c r="P179"/>
    </row>
    <row r="180" spans="1:16" s="85" customFormat="1" x14ac:dyDescent="0.2">
      <c r="A180" s="67"/>
      <c r="B180" s="257"/>
      <c r="C180" s="257"/>
      <c r="D180" s="257"/>
      <c r="E180" s="257"/>
      <c r="F180" s="257"/>
      <c r="G180" s="257"/>
      <c r="H180" s="257"/>
      <c r="I180" s="257"/>
      <c r="J180" s="257"/>
      <c r="K180" s="257"/>
      <c r="L180" s="257"/>
      <c r="M180" s="257"/>
      <c r="N180" s="257"/>
      <c r="O180"/>
      <c r="P180"/>
    </row>
    <row r="181" spans="1:16" s="85" customFormat="1" x14ac:dyDescent="0.2">
      <c r="A181" s="67"/>
      <c r="B181" s="257"/>
      <c r="C181" s="257"/>
      <c r="D181" s="257"/>
      <c r="E181" s="257"/>
      <c r="F181" s="257"/>
      <c r="G181" s="257"/>
      <c r="H181" s="257"/>
      <c r="I181" s="257"/>
      <c r="J181" s="257"/>
      <c r="K181" s="257"/>
      <c r="L181" s="257"/>
      <c r="M181" s="257"/>
      <c r="N181" s="257"/>
      <c r="O181"/>
      <c r="P181"/>
    </row>
    <row r="182" spans="1:16" s="85" customFormat="1" x14ac:dyDescent="0.2">
      <c r="A182" s="67"/>
      <c r="B182" s="257"/>
      <c r="C182" s="257"/>
      <c r="D182" s="257"/>
      <c r="E182" s="257"/>
      <c r="F182" s="257"/>
      <c r="G182" s="257"/>
      <c r="H182" s="257"/>
      <c r="I182" s="257"/>
      <c r="J182" s="257"/>
      <c r="K182" s="257"/>
      <c r="L182" s="257"/>
      <c r="M182" s="257"/>
      <c r="N182" s="257"/>
      <c r="O182"/>
      <c r="P182"/>
    </row>
    <row r="183" spans="1:16" s="85" customFormat="1" x14ac:dyDescent="0.2">
      <c r="A183" s="67"/>
      <c r="B183" s="257"/>
      <c r="C183" s="257"/>
      <c r="D183" s="257"/>
      <c r="E183" s="257"/>
      <c r="F183" s="257"/>
      <c r="G183" s="257"/>
      <c r="H183" s="257"/>
      <c r="I183" s="257"/>
      <c r="J183" s="257"/>
      <c r="K183" s="257"/>
      <c r="L183" s="257"/>
      <c r="M183" s="257"/>
      <c r="N183" s="257"/>
      <c r="O183"/>
      <c r="P183"/>
    </row>
    <row r="184" spans="1:16" s="85" customFormat="1" x14ac:dyDescent="0.2">
      <c r="A184" s="67"/>
      <c r="B184" s="257"/>
      <c r="C184" s="257"/>
      <c r="D184" s="257"/>
      <c r="E184" s="257"/>
      <c r="F184" s="257"/>
      <c r="G184" s="257"/>
      <c r="H184" s="257"/>
      <c r="I184" s="257"/>
      <c r="J184" s="257"/>
      <c r="K184" s="257"/>
      <c r="L184" s="257"/>
      <c r="M184" s="257"/>
      <c r="N184" s="257"/>
      <c r="O184"/>
      <c r="P184"/>
    </row>
    <row r="185" spans="1:16" s="85" customFormat="1" x14ac:dyDescent="0.2">
      <c r="A185" s="67"/>
      <c r="B185" s="257"/>
      <c r="C185" s="257"/>
      <c r="D185" s="257"/>
      <c r="E185" s="257"/>
      <c r="F185" s="257"/>
      <c r="G185" s="257"/>
      <c r="H185" s="257"/>
      <c r="I185" s="257"/>
      <c r="J185" s="257"/>
      <c r="K185" s="257"/>
      <c r="L185" s="257"/>
      <c r="M185" s="257"/>
      <c r="N185" s="257"/>
      <c r="O185"/>
      <c r="P185"/>
    </row>
    <row r="186" spans="1:16" s="85" customFormat="1" x14ac:dyDescent="0.2">
      <c r="A186" s="67"/>
      <c r="B186" s="257"/>
      <c r="C186" s="257"/>
      <c r="D186" s="257"/>
      <c r="E186" s="257"/>
      <c r="F186" s="257"/>
      <c r="G186" s="257"/>
      <c r="H186" s="257"/>
      <c r="I186" s="257"/>
      <c r="J186" s="257"/>
      <c r="K186" s="257"/>
      <c r="L186" s="257"/>
      <c r="M186" s="257"/>
      <c r="N186" s="257"/>
      <c r="O186"/>
      <c r="P186"/>
    </row>
    <row r="187" spans="1:16" s="85" customFormat="1" x14ac:dyDescent="0.2">
      <c r="A187" s="67"/>
      <c r="B187" s="257"/>
      <c r="C187" s="257"/>
      <c r="D187" s="257"/>
      <c r="E187" s="257"/>
      <c r="F187" s="257"/>
      <c r="G187" s="257"/>
      <c r="H187" s="257"/>
      <c r="I187" s="257"/>
      <c r="J187" s="257"/>
      <c r="K187" s="257"/>
      <c r="L187" s="257"/>
      <c r="M187" s="257"/>
      <c r="N187" s="257"/>
      <c r="O187"/>
      <c r="P187"/>
    </row>
    <row r="188" spans="1:16" s="85" customFormat="1" x14ac:dyDescent="0.2">
      <c r="A188" s="67"/>
      <c r="B188" s="257"/>
      <c r="C188" s="257"/>
      <c r="D188" s="257"/>
      <c r="E188" s="257"/>
      <c r="F188" s="257"/>
      <c r="G188" s="257"/>
      <c r="H188" s="257"/>
      <c r="I188" s="257"/>
      <c r="J188" s="257"/>
      <c r="K188" s="257"/>
      <c r="L188" s="257"/>
      <c r="M188" s="257"/>
      <c r="N188" s="257"/>
      <c r="O188"/>
      <c r="P188"/>
    </row>
    <row r="189" spans="1:16" s="85" customFormat="1" x14ac:dyDescent="0.2">
      <c r="A189" s="67"/>
      <c r="B189" s="257"/>
      <c r="C189" s="257"/>
      <c r="D189" s="257"/>
      <c r="E189" s="257"/>
      <c r="F189" s="257"/>
      <c r="G189" s="257"/>
      <c r="H189" s="257"/>
      <c r="I189" s="257"/>
      <c r="J189" s="257"/>
      <c r="K189" s="257"/>
      <c r="L189" s="257"/>
      <c r="M189" s="257"/>
      <c r="N189" s="257"/>
      <c r="O189"/>
      <c r="P189"/>
    </row>
    <row r="190" spans="1:16" s="85" customFormat="1" x14ac:dyDescent="0.2">
      <c r="A190" s="67"/>
      <c r="B190" s="257"/>
      <c r="C190" s="257"/>
      <c r="D190" s="257"/>
      <c r="E190" s="257"/>
      <c r="F190" s="257"/>
      <c r="G190" s="257"/>
      <c r="H190" s="257"/>
      <c r="I190" s="257"/>
      <c r="J190" s="257"/>
      <c r="K190" s="257"/>
      <c r="L190" s="257"/>
      <c r="M190" s="257"/>
      <c r="N190" s="257"/>
      <c r="O190"/>
      <c r="P190"/>
    </row>
    <row r="191" spans="1:16" s="85" customFormat="1" x14ac:dyDescent="0.2">
      <c r="A191" s="67"/>
      <c r="B191" s="257"/>
      <c r="C191" s="257"/>
      <c r="D191" s="257"/>
      <c r="E191" s="257"/>
      <c r="F191" s="257"/>
      <c r="G191" s="257"/>
      <c r="H191" s="257"/>
      <c r="I191" s="257"/>
      <c r="J191" s="257"/>
      <c r="K191" s="257"/>
      <c r="L191" s="257"/>
      <c r="M191" s="257"/>
      <c r="N191" s="257"/>
      <c r="O191"/>
      <c r="P191"/>
    </row>
    <row r="192" spans="1:16" s="85" customFormat="1" x14ac:dyDescent="0.2">
      <c r="A192" s="67"/>
      <c r="B192" s="257"/>
      <c r="C192" s="257"/>
      <c r="D192" s="257"/>
      <c r="E192" s="257"/>
      <c r="F192" s="257"/>
      <c r="G192" s="257"/>
      <c r="H192" s="257"/>
      <c r="I192" s="257"/>
      <c r="J192" s="257"/>
      <c r="K192" s="257"/>
      <c r="L192" s="257"/>
      <c r="M192" s="257"/>
      <c r="N192" s="257"/>
      <c r="O192"/>
      <c r="P192"/>
    </row>
    <row r="193" spans="1:16" s="85" customFormat="1" x14ac:dyDescent="0.2">
      <c r="A193" s="67"/>
      <c r="B193" s="257"/>
      <c r="C193" s="257"/>
      <c r="D193" s="257"/>
      <c r="E193" s="257"/>
      <c r="F193" s="257"/>
      <c r="G193" s="257"/>
      <c r="H193" s="257"/>
      <c r="I193" s="257"/>
      <c r="J193" s="257"/>
      <c r="K193" s="257"/>
      <c r="L193" s="257"/>
      <c r="M193" s="257"/>
      <c r="N193" s="257"/>
      <c r="O193"/>
      <c r="P193"/>
    </row>
    <row r="194" spans="1:16" s="85" customFormat="1" x14ac:dyDescent="0.2">
      <c r="A194" s="67"/>
      <c r="B194" s="257"/>
      <c r="C194" s="257"/>
      <c r="D194" s="257"/>
      <c r="E194" s="257"/>
      <c r="F194" s="257"/>
      <c r="G194" s="257"/>
      <c r="H194" s="257"/>
      <c r="I194" s="257"/>
      <c r="J194" s="257"/>
      <c r="K194" s="257"/>
      <c r="L194" s="257"/>
      <c r="M194" s="257"/>
      <c r="N194" s="257"/>
      <c r="O194"/>
      <c r="P194"/>
    </row>
    <row r="195" spans="1:16" s="85" customFormat="1" x14ac:dyDescent="0.2">
      <c r="A195" s="67"/>
      <c r="B195" s="257"/>
      <c r="C195" s="257"/>
      <c r="D195" s="257"/>
      <c r="E195" s="257"/>
      <c r="F195" s="257"/>
      <c r="G195" s="257"/>
      <c r="H195" s="257"/>
      <c r="I195" s="257"/>
      <c r="J195" s="257"/>
      <c r="K195" s="257"/>
      <c r="L195" s="257"/>
      <c r="M195" s="257"/>
      <c r="N195" s="257"/>
      <c r="O195"/>
      <c r="P195"/>
    </row>
    <row r="196" spans="1:16" s="85" customFormat="1" x14ac:dyDescent="0.2">
      <c r="A196" s="67"/>
      <c r="B196" s="257"/>
      <c r="C196" s="257"/>
      <c r="D196" s="257"/>
      <c r="E196" s="257"/>
      <c r="F196" s="257"/>
      <c r="G196" s="257"/>
      <c r="H196" s="257"/>
      <c r="I196" s="257"/>
      <c r="J196" s="257"/>
      <c r="K196" s="257"/>
      <c r="L196" s="257"/>
      <c r="M196" s="257"/>
      <c r="N196" s="257"/>
      <c r="O196"/>
      <c r="P196"/>
    </row>
    <row r="197" spans="1:16" s="85" customFormat="1" x14ac:dyDescent="0.2">
      <c r="A197" s="67"/>
      <c r="B197" s="257"/>
      <c r="C197" s="257"/>
      <c r="D197" s="257"/>
      <c r="E197" s="257"/>
      <c r="F197" s="257"/>
      <c r="G197" s="257"/>
      <c r="H197" s="257"/>
      <c r="I197" s="257"/>
      <c r="J197" s="257"/>
      <c r="K197" s="257"/>
      <c r="L197" s="257"/>
      <c r="M197" s="257"/>
      <c r="N197" s="257"/>
      <c r="O197"/>
      <c r="P197"/>
    </row>
    <row r="198" spans="1:16" s="85" customFormat="1" x14ac:dyDescent="0.2">
      <c r="A198" s="67"/>
      <c r="B198" s="257"/>
      <c r="C198" s="257"/>
      <c r="D198" s="257"/>
      <c r="E198" s="257"/>
      <c r="F198" s="257"/>
      <c r="G198" s="257"/>
      <c r="H198" s="257"/>
      <c r="I198" s="257"/>
      <c r="J198" s="257"/>
      <c r="K198" s="257"/>
      <c r="L198" s="257"/>
      <c r="M198" s="257"/>
      <c r="N198" s="257"/>
      <c r="O198"/>
      <c r="P198"/>
    </row>
    <row r="199" spans="1:16" s="85" customFormat="1" x14ac:dyDescent="0.2">
      <c r="A199" s="67"/>
      <c r="B199" s="257"/>
      <c r="C199" s="257"/>
      <c r="D199" s="257"/>
      <c r="E199" s="257"/>
      <c r="F199" s="257"/>
      <c r="G199" s="257"/>
      <c r="H199" s="257"/>
      <c r="I199" s="257"/>
      <c r="J199" s="257"/>
      <c r="K199" s="257"/>
      <c r="L199" s="257"/>
      <c r="M199" s="257"/>
      <c r="N199" s="257"/>
      <c r="O199"/>
      <c r="P199"/>
    </row>
    <row r="200" spans="1:16" s="85" customFormat="1" x14ac:dyDescent="0.2">
      <c r="A200" s="67"/>
      <c r="B200" s="257"/>
      <c r="C200" s="257"/>
      <c r="D200" s="257"/>
      <c r="E200" s="257"/>
      <c r="F200" s="257"/>
      <c r="G200" s="257"/>
      <c r="H200" s="257"/>
      <c r="I200" s="257"/>
      <c r="J200" s="257"/>
      <c r="K200" s="257"/>
      <c r="L200" s="257"/>
      <c r="M200" s="257"/>
      <c r="N200" s="257"/>
      <c r="O200"/>
      <c r="P200"/>
    </row>
    <row r="201" spans="1:16" s="85" customFormat="1" x14ac:dyDescent="0.2">
      <c r="A201" s="67"/>
      <c r="B201" s="257"/>
      <c r="C201" s="257"/>
      <c r="D201" s="257"/>
      <c r="E201" s="257"/>
      <c r="F201" s="257"/>
      <c r="G201" s="257"/>
      <c r="H201" s="257"/>
      <c r="I201" s="257"/>
      <c r="J201" s="257"/>
      <c r="K201" s="257"/>
      <c r="L201" s="257"/>
      <c r="M201" s="257"/>
      <c r="N201" s="257"/>
      <c r="O201"/>
      <c r="P201"/>
    </row>
    <row r="202" spans="1:16" s="85" customFormat="1" x14ac:dyDescent="0.2">
      <c r="A202" s="67"/>
      <c r="B202" s="257"/>
      <c r="C202" s="257"/>
      <c r="D202" s="257"/>
      <c r="E202" s="257"/>
      <c r="F202" s="257"/>
      <c r="G202" s="257"/>
      <c r="H202" s="257"/>
      <c r="I202" s="257"/>
      <c r="J202" s="257"/>
      <c r="K202" s="257"/>
      <c r="L202" s="257"/>
      <c r="M202" s="257"/>
      <c r="N202" s="257"/>
      <c r="O202"/>
      <c r="P202"/>
    </row>
    <row r="203" spans="1:16" s="85" customFormat="1" x14ac:dyDescent="0.2">
      <c r="A203" s="67"/>
      <c r="B203" s="257"/>
      <c r="C203" s="257"/>
      <c r="D203" s="257"/>
      <c r="E203" s="257"/>
      <c r="F203" s="257"/>
      <c r="G203" s="257"/>
      <c r="H203" s="257"/>
      <c r="I203" s="257"/>
      <c r="J203" s="257"/>
      <c r="K203" s="257"/>
      <c r="L203" s="257"/>
      <c r="M203" s="257"/>
      <c r="N203" s="257"/>
      <c r="O203"/>
      <c r="P203"/>
    </row>
    <row r="204" spans="1:16" s="85" customFormat="1" x14ac:dyDescent="0.2">
      <c r="A204" s="67"/>
      <c r="B204" s="257"/>
      <c r="C204" s="257"/>
      <c r="D204" s="257"/>
      <c r="E204" s="257"/>
      <c r="F204" s="257"/>
      <c r="G204" s="257"/>
      <c r="H204" s="257"/>
      <c r="I204" s="257"/>
      <c r="J204" s="257"/>
      <c r="K204" s="257"/>
      <c r="L204" s="257"/>
      <c r="M204" s="257"/>
      <c r="N204" s="257"/>
      <c r="O204"/>
      <c r="P204"/>
    </row>
    <row r="205" spans="1:16" s="85" customFormat="1" x14ac:dyDescent="0.2">
      <c r="A205" s="67"/>
      <c r="B205" s="257"/>
      <c r="C205" s="257"/>
      <c r="D205" s="257"/>
      <c r="E205" s="257"/>
      <c r="F205" s="257"/>
      <c r="G205" s="257"/>
      <c r="H205" s="257"/>
      <c r="I205" s="257"/>
      <c r="J205" s="257"/>
      <c r="K205" s="257"/>
      <c r="L205" s="257"/>
      <c r="M205" s="257"/>
      <c r="N205" s="257"/>
      <c r="O205"/>
      <c r="P205"/>
    </row>
    <row r="206" spans="1:16" s="85" customFormat="1" x14ac:dyDescent="0.2">
      <c r="A206" s="67"/>
      <c r="B206" s="257"/>
      <c r="C206" s="257"/>
      <c r="D206" s="257"/>
      <c r="E206" s="257"/>
      <c r="F206" s="257"/>
      <c r="G206" s="257"/>
      <c r="H206" s="257"/>
      <c r="I206" s="257"/>
      <c r="J206" s="257"/>
      <c r="K206" s="257"/>
      <c r="L206" s="257"/>
      <c r="M206" s="257"/>
      <c r="N206" s="257"/>
      <c r="O206"/>
      <c r="P206"/>
    </row>
    <row r="207" spans="1:16" s="85" customFormat="1" x14ac:dyDescent="0.2">
      <c r="A207" s="67"/>
      <c r="B207" s="257"/>
      <c r="C207" s="257"/>
      <c r="D207" s="257"/>
      <c r="E207" s="257"/>
      <c r="F207" s="257"/>
      <c r="G207" s="257"/>
      <c r="H207" s="257"/>
      <c r="I207" s="257"/>
      <c r="J207" s="257"/>
      <c r="K207" s="257"/>
      <c r="L207" s="257"/>
      <c r="M207" s="257"/>
      <c r="N207" s="257"/>
      <c r="O207"/>
      <c r="P207"/>
    </row>
    <row r="208" spans="1:16" s="85" customFormat="1" x14ac:dyDescent="0.2">
      <c r="A208" s="67"/>
      <c r="B208" s="257"/>
      <c r="C208" s="257"/>
      <c r="D208" s="257"/>
      <c r="E208" s="257"/>
      <c r="F208" s="257"/>
      <c r="G208" s="257"/>
      <c r="H208" s="257"/>
      <c r="I208" s="257"/>
      <c r="J208" s="257"/>
      <c r="K208" s="257"/>
      <c r="L208" s="257"/>
      <c r="M208" s="257"/>
      <c r="N208" s="257"/>
      <c r="O208"/>
      <c r="P208"/>
    </row>
    <row r="209" spans="1:16" s="85" customFormat="1" x14ac:dyDescent="0.2">
      <c r="A209" s="67"/>
      <c r="B209" s="257"/>
      <c r="C209" s="257"/>
      <c r="D209" s="257"/>
      <c r="E209" s="257"/>
      <c r="F209" s="257"/>
      <c r="G209" s="257"/>
      <c r="H209" s="257"/>
      <c r="I209" s="257"/>
      <c r="J209" s="257"/>
      <c r="K209" s="257"/>
      <c r="L209" s="257"/>
      <c r="M209" s="257"/>
      <c r="N209" s="257"/>
      <c r="O209"/>
      <c r="P209"/>
    </row>
    <row r="210" spans="1:16" s="85" customFormat="1" x14ac:dyDescent="0.2">
      <c r="A210" s="67"/>
      <c r="B210" s="257"/>
      <c r="C210" s="257"/>
      <c r="D210" s="257"/>
      <c r="E210" s="257"/>
      <c r="F210" s="257"/>
      <c r="G210" s="257"/>
      <c r="H210" s="257"/>
      <c r="I210" s="257"/>
      <c r="J210" s="257"/>
      <c r="K210" s="257"/>
      <c r="L210" s="257"/>
      <c r="M210" s="257"/>
      <c r="N210" s="257"/>
      <c r="O210"/>
      <c r="P210"/>
    </row>
    <row r="211" spans="1:16" s="85" customFormat="1" x14ac:dyDescent="0.2">
      <c r="A211" s="67"/>
      <c r="B211" s="257"/>
      <c r="C211" s="257"/>
      <c r="D211" s="257"/>
      <c r="E211" s="257"/>
      <c r="F211" s="257"/>
      <c r="G211" s="257"/>
      <c r="H211" s="257"/>
      <c r="I211" s="257"/>
      <c r="J211" s="257"/>
      <c r="K211" s="257"/>
      <c r="L211" s="257"/>
      <c r="M211" s="257"/>
      <c r="N211" s="257"/>
      <c r="O211"/>
      <c r="P211"/>
    </row>
    <row r="212" spans="1:16" s="85" customFormat="1" x14ac:dyDescent="0.2">
      <c r="A212" s="67"/>
      <c r="B212" s="257"/>
      <c r="C212" s="257"/>
      <c r="D212" s="257"/>
      <c r="E212" s="257"/>
      <c r="F212" s="257"/>
      <c r="G212" s="257"/>
      <c r="H212" s="257"/>
      <c r="I212" s="257"/>
      <c r="J212" s="257"/>
      <c r="K212" s="257"/>
      <c r="L212" s="257"/>
      <c r="M212" s="257"/>
      <c r="N212" s="257"/>
      <c r="O212"/>
      <c r="P212"/>
    </row>
    <row r="213" spans="1:16" s="85" customFormat="1" x14ac:dyDescent="0.2">
      <c r="A213" s="67"/>
      <c r="B213" s="257"/>
      <c r="C213" s="257"/>
      <c r="D213" s="257"/>
      <c r="E213" s="257"/>
      <c r="F213" s="257"/>
      <c r="G213" s="257"/>
      <c r="H213" s="257"/>
      <c r="I213" s="257"/>
      <c r="J213" s="257"/>
      <c r="K213" s="257"/>
      <c r="L213" s="257"/>
      <c r="M213" s="257"/>
      <c r="N213" s="257"/>
      <c r="O213"/>
      <c r="P213"/>
    </row>
    <row r="214" spans="1:16" s="85" customFormat="1" x14ac:dyDescent="0.2">
      <c r="A214" s="67"/>
      <c r="B214" s="257"/>
      <c r="C214" s="257"/>
      <c r="D214" s="257"/>
      <c r="E214" s="257"/>
      <c r="F214" s="257"/>
      <c r="G214" s="257"/>
      <c r="H214" s="257"/>
      <c r="I214" s="257"/>
      <c r="J214" s="257"/>
      <c r="K214" s="257"/>
      <c r="L214" s="257"/>
      <c r="M214" s="257"/>
      <c r="N214" s="257"/>
      <c r="O214"/>
      <c r="P214"/>
    </row>
    <row r="215" spans="1:16" s="85" customFormat="1" x14ac:dyDescent="0.2">
      <c r="A215" s="67"/>
      <c r="B215" s="257"/>
      <c r="C215" s="257"/>
      <c r="D215" s="257"/>
      <c r="E215" s="257"/>
      <c r="F215" s="257"/>
      <c r="G215" s="257"/>
      <c r="H215" s="257"/>
      <c r="I215" s="257"/>
      <c r="J215" s="257"/>
      <c r="K215" s="257"/>
      <c r="L215" s="257"/>
      <c r="M215" s="257"/>
      <c r="N215" s="257"/>
      <c r="O215"/>
      <c r="P215"/>
    </row>
    <row r="216" spans="1:16" s="85" customFormat="1" x14ac:dyDescent="0.2">
      <c r="A216" s="67"/>
      <c r="B216" s="257"/>
      <c r="C216" s="257"/>
      <c r="D216" s="257"/>
      <c r="E216" s="257"/>
      <c r="F216" s="257"/>
      <c r="G216" s="257"/>
      <c r="H216" s="257"/>
      <c r="I216" s="257"/>
      <c r="J216" s="257"/>
      <c r="K216" s="257"/>
      <c r="L216" s="257"/>
      <c r="M216" s="257"/>
      <c r="N216" s="257"/>
      <c r="O216"/>
      <c r="P216"/>
    </row>
    <row r="217" spans="1:16" s="85" customFormat="1" x14ac:dyDescent="0.2">
      <c r="A217" s="67"/>
      <c r="B217" s="257"/>
      <c r="C217" s="257"/>
      <c r="D217" s="257"/>
      <c r="E217" s="257"/>
      <c r="F217" s="257"/>
      <c r="G217" s="257"/>
      <c r="H217" s="257"/>
      <c r="I217" s="257"/>
      <c r="J217" s="257"/>
      <c r="K217" s="257"/>
      <c r="L217" s="257"/>
      <c r="M217" s="257"/>
      <c r="N217" s="257"/>
      <c r="O217"/>
      <c r="P217"/>
    </row>
    <row r="218" spans="1:16" s="85" customFormat="1" x14ac:dyDescent="0.2">
      <c r="A218" s="67"/>
      <c r="B218" s="257"/>
      <c r="C218" s="257"/>
      <c r="D218" s="257"/>
      <c r="E218" s="257"/>
      <c r="F218" s="257"/>
      <c r="G218" s="257"/>
      <c r="H218" s="257"/>
      <c r="I218" s="257"/>
      <c r="J218" s="257"/>
      <c r="K218" s="257"/>
      <c r="L218" s="257"/>
      <c r="M218" s="257"/>
      <c r="N218" s="257"/>
      <c r="O218"/>
      <c r="P218"/>
    </row>
    <row r="219" spans="1:16" s="85" customFormat="1" x14ac:dyDescent="0.2">
      <c r="A219" s="67"/>
      <c r="B219" s="257"/>
      <c r="C219" s="257"/>
      <c r="D219" s="257"/>
      <c r="E219" s="257"/>
      <c r="F219" s="257"/>
      <c r="G219" s="257"/>
      <c r="H219" s="257"/>
      <c r="I219" s="257"/>
      <c r="J219" s="257"/>
      <c r="K219" s="257"/>
      <c r="L219" s="257"/>
      <c r="M219" s="257"/>
      <c r="N219" s="257"/>
      <c r="O219"/>
      <c r="P219"/>
    </row>
    <row r="220" spans="1:16" s="85" customFormat="1" x14ac:dyDescent="0.2">
      <c r="A220" s="67"/>
      <c r="B220" s="257"/>
      <c r="C220" s="257"/>
      <c r="D220" s="257"/>
      <c r="E220" s="257"/>
      <c r="F220" s="257"/>
      <c r="G220" s="257"/>
      <c r="H220" s="257"/>
      <c r="I220" s="257"/>
      <c r="J220" s="257"/>
      <c r="K220" s="257"/>
      <c r="L220" s="257"/>
      <c r="M220" s="257"/>
      <c r="N220" s="257"/>
      <c r="O220"/>
      <c r="P220"/>
    </row>
    <row r="221" spans="1:16" s="85" customFormat="1" x14ac:dyDescent="0.2">
      <c r="A221" s="67"/>
      <c r="B221" s="257"/>
      <c r="C221" s="257"/>
      <c r="D221" s="257"/>
      <c r="E221" s="257"/>
      <c r="F221" s="257"/>
      <c r="G221" s="257"/>
      <c r="H221" s="257"/>
      <c r="I221" s="257"/>
      <c r="J221" s="257"/>
      <c r="K221" s="257"/>
      <c r="L221" s="257"/>
      <c r="M221" s="257"/>
      <c r="N221" s="257"/>
      <c r="O221"/>
      <c r="P221"/>
    </row>
    <row r="222" spans="1:16" s="85" customFormat="1" x14ac:dyDescent="0.2">
      <c r="A222" s="67"/>
      <c r="B222" s="257"/>
      <c r="C222" s="257"/>
      <c r="D222" s="257"/>
      <c r="E222" s="257"/>
      <c r="F222" s="257"/>
      <c r="G222" s="257"/>
      <c r="H222" s="257"/>
      <c r="I222" s="257"/>
      <c r="J222" s="257"/>
      <c r="K222" s="257"/>
      <c r="L222" s="257"/>
      <c r="M222" s="257"/>
      <c r="N222" s="257"/>
      <c r="O222"/>
      <c r="P222"/>
    </row>
    <row r="223" spans="1:16" s="85" customFormat="1" x14ac:dyDescent="0.2">
      <c r="A223" s="67"/>
      <c r="B223" s="257"/>
      <c r="C223" s="257"/>
      <c r="D223" s="257"/>
      <c r="E223" s="257"/>
      <c r="F223" s="257"/>
      <c r="G223" s="257"/>
      <c r="H223" s="257"/>
      <c r="I223" s="257"/>
      <c r="J223" s="257"/>
      <c r="K223" s="257"/>
      <c r="L223" s="257"/>
      <c r="M223" s="257"/>
      <c r="N223" s="257"/>
      <c r="O223"/>
      <c r="P223"/>
    </row>
    <row r="224" spans="1:16" s="85" customFormat="1" x14ac:dyDescent="0.2">
      <c r="A224" s="67"/>
      <c r="B224" s="257"/>
      <c r="C224" s="257"/>
      <c r="D224" s="257"/>
      <c r="E224" s="257"/>
      <c r="F224" s="257"/>
      <c r="G224" s="257"/>
      <c r="H224" s="257"/>
      <c r="I224" s="257"/>
      <c r="J224" s="257"/>
      <c r="K224" s="257"/>
      <c r="L224" s="257"/>
      <c r="M224" s="257"/>
      <c r="N224" s="257"/>
      <c r="O224"/>
      <c r="P224"/>
    </row>
    <row r="225" spans="1:16" s="85" customFormat="1" x14ac:dyDescent="0.2">
      <c r="A225" s="67"/>
      <c r="B225" s="257"/>
      <c r="C225" s="257"/>
      <c r="D225" s="257"/>
      <c r="E225" s="257"/>
      <c r="F225" s="257"/>
      <c r="G225" s="257"/>
      <c r="H225" s="257"/>
      <c r="I225" s="257"/>
      <c r="J225" s="257"/>
      <c r="K225" s="257"/>
      <c r="L225" s="257"/>
      <c r="M225" s="257"/>
      <c r="N225" s="257"/>
      <c r="O225"/>
      <c r="P225"/>
    </row>
    <row r="226" spans="1:16" s="85" customFormat="1" x14ac:dyDescent="0.2">
      <c r="A226" s="67"/>
      <c r="B226" s="257"/>
      <c r="C226" s="257"/>
      <c r="D226" s="257"/>
      <c r="E226" s="257"/>
      <c r="F226" s="257"/>
      <c r="G226" s="257"/>
      <c r="H226" s="257"/>
      <c r="I226" s="257"/>
      <c r="J226" s="257"/>
      <c r="K226" s="257"/>
      <c r="L226" s="257"/>
      <c r="M226" s="257"/>
      <c r="N226" s="257"/>
      <c r="O226"/>
      <c r="P226"/>
    </row>
    <row r="227" spans="1:16" s="85" customFormat="1" x14ac:dyDescent="0.2">
      <c r="A227" s="67"/>
      <c r="B227" s="257"/>
      <c r="C227" s="257"/>
      <c r="D227" s="257"/>
      <c r="E227" s="257"/>
      <c r="F227" s="257"/>
      <c r="G227" s="257"/>
      <c r="H227" s="257"/>
      <c r="I227" s="257"/>
      <c r="J227" s="257"/>
      <c r="K227" s="257"/>
      <c r="L227" s="257"/>
      <c r="M227" s="257"/>
      <c r="N227" s="257"/>
      <c r="O227"/>
      <c r="P227"/>
    </row>
    <row r="228" spans="1:16" s="85" customFormat="1" x14ac:dyDescent="0.2">
      <c r="A228" s="67"/>
      <c r="B228" s="257"/>
      <c r="C228" s="257"/>
      <c r="D228" s="257"/>
      <c r="E228" s="257"/>
      <c r="F228" s="257"/>
      <c r="G228" s="257"/>
      <c r="H228" s="257"/>
      <c r="I228" s="257"/>
      <c r="J228" s="257"/>
      <c r="K228" s="257"/>
      <c r="L228" s="257"/>
      <c r="M228" s="257"/>
      <c r="N228" s="257"/>
      <c r="O228"/>
      <c r="P228"/>
    </row>
    <row r="229" spans="1:16" s="85" customFormat="1" x14ac:dyDescent="0.2">
      <c r="A229" s="67"/>
      <c r="B229" s="257"/>
      <c r="C229" s="257"/>
      <c r="D229" s="257"/>
      <c r="E229" s="257"/>
      <c r="F229" s="257"/>
      <c r="G229" s="257"/>
      <c r="H229" s="257"/>
      <c r="I229" s="257"/>
      <c r="J229" s="257"/>
      <c r="K229" s="257"/>
      <c r="L229" s="257"/>
      <c r="M229" s="257"/>
      <c r="N229" s="257"/>
      <c r="O229"/>
      <c r="P229"/>
    </row>
    <row r="230" spans="1:16" s="85" customFormat="1" x14ac:dyDescent="0.2">
      <c r="A230" s="67"/>
      <c r="B230" s="257"/>
      <c r="C230" s="257"/>
      <c r="D230" s="257"/>
      <c r="E230" s="257"/>
      <c r="F230" s="257"/>
      <c r="G230" s="257"/>
      <c r="H230" s="257"/>
      <c r="I230" s="257"/>
      <c r="J230" s="257"/>
      <c r="K230" s="257"/>
      <c r="L230" s="257"/>
      <c r="M230" s="257"/>
      <c r="N230" s="257"/>
      <c r="O230"/>
      <c r="P230"/>
    </row>
    <row r="231" spans="1:16" s="85" customFormat="1" x14ac:dyDescent="0.2">
      <c r="A231" s="67"/>
      <c r="B231" s="257"/>
      <c r="C231" s="257"/>
      <c r="D231" s="257"/>
      <c r="E231" s="257"/>
      <c r="F231" s="257"/>
      <c r="G231" s="257"/>
      <c r="H231" s="257"/>
      <c r="I231" s="257"/>
      <c r="J231" s="257"/>
      <c r="K231" s="257"/>
      <c r="L231" s="257"/>
      <c r="M231" s="257"/>
      <c r="N231" s="257"/>
      <c r="O231"/>
      <c r="P231"/>
    </row>
    <row r="232" spans="1:16" s="85" customFormat="1" x14ac:dyDescent="0.2">
      <c r="A232" s="67"/>
      <c r="B232" s="257"/>
      <c r="C232" s="257"/>
      <c r="D232" s="257"/>
      <c r="E232" s="257"/>
      <c r="F232" s="257"/>
      <c r="G232" s="257"/>
      <c r="H232" s="257"/>
      <c r="I232" s="257"/>
      <c r="J232" s="257"/>
      <c r="K232" s="257"/>
      <c r="L232" s="257"/>
      <c r="M232" s="257"/>
      <c r="N232" s="257"/>
      <c r="O232"/>
      <c r="P232"/>
    </row>
    <row r="233" spans="1:16" s="85" customFormat="1" x14ac:dyDescent="0.2">
      <c r="A233" s="67"/>
      <c r="B233" s="257"/>
      <c r="C233" s="257"/>
      <c r="D233" s="257"/>
      <c r="E233" s="257"/>
      <c r="F233" s="257"/>
      <c r="G233" s="257"/>
      <c r="H233" s="257"/>
      <c r="I233" s="257"/>
      <c r="J233" s="257"/>
      <c r="K233" s="257"/>
      <c r="L233" s="257"/>
      <c r="M233" s="257"/>
      <c r="N233" s="257"/>
      <c r="O233"/>
      <c r="P233"/>
    </row>
    <row r="234" spans="1:16" s="85" customFormat="1" x14ac:dyDescent="0.2">
      <c r="A234" s="67"/>
      <c r="B234" s="257"/>
      <c r="C234" s="257"/>
      <c r="D234" s="257"/>
      <c r="E234" s="257"/>
      <c r="F234" s="257"/>
      <c r="G234" s="257"/>
      <c r="H234" s="257"/>
      <c r="I234" s="257"/>
      <c r="J234" s="257"/>
      <c r="K234" s="257"/>
      <c r="L234" s="257"/>
      <c r="M234" s="257"/>
      <c r="N234" s="257"/>
      <c r="O234"/>
      <c r="P234"/>
    </row>
    <row r="235" spans="1:16" s="85" customFormat="1" x14ac:dyDescent="0.2">
      <c r="A235" s="67"/>
      <c r="B235" s="257"/>
      <c r="C235" s="257"/>
      <c r="D235" s="257"/>
      <c r="E235" s="257"/>
      <c r="F235" s="257"/>
      <c r="G235" s="257"/>
      <c r="H235" s="257"/>
      <c r="I235" s="257"/>
      <c r="J235" s="257"/>
      <c r="K235" s="257"/>
      <c r="L235" s="257"/>
      <c r="M235" s="257"/>
      <c r="N235" s="257"/>
      <c r="O235"/>
      <c r="P235"/>
    </row>
    <row r="236" spans="1:16" s="85" customFormat="1" x14ac:dyDescent="0.2">
      <c r="A236" s="67"/>
      <c r="B236" s="257"/>
      <c r="C236" s="257"/>
      <c r="D236" s="257"/>
      <c r="E236" s="257"/>
      <c r="F236" s="257"/>
      <c r="G236" s="257"/>
      <c r="H236" s="257"/>
      <c r="I236" s="257"/>
      <c r="J236" s="257"/>
      <c r="K236" s="257"/>
      <c r="L236" s="257"/>
      <c r="M236" s="257"/>
      <c r="N236" s="257"/>
      <c r="O236"/>
      <c r="P236"/>
    </row>
    <row r="237" spans="1:16" s="85" customFormat="1" x14ac:dyDescent="0.2">
      <c r="A237" s="67"/>
      <c r="B237" s="257"/>
      <c r="C237" s="257"/>
      <c r="D237" s="257"/>
      <c r="E237" s="257"/>
      <c r="F237" s="257"/>
      <c r="G237" s="257"/>
      <c r="H237" s="257"/>
      <c r="I237" s="257"/>
      <c r="J237" s="257"/>
      <c r="K237" s="257"/>
      <c r="L237" s="257"/>
      <c r="M237" s="257"/>
      <c r="N237" s="257"/>
      <c r="O237"/>
      <c r="P237"/>
    </row>
    <row r="238" spans="1:16" s="85" customFormat="1" x14ac:dyDescent="0.2">
      <c r="A238" s="67"/>
      <c r="B238" s="257"/>
      <c r="C238" s="257"/>
      <c r="D238" s="257"/>
      <c r="E238" s="257"/>
      <c r="F238" s="257"/>
      <c r="G238" s="257"/>
      <c r="H238" s="257"/>
      <c r="I238" s="257"/>
      <c r="J238" s="257"/>
      <c r="K238" s="257"/>
      <c r="L238" s="257"/>
      <c r="M238" s="257"/>
      <c r="N238" s="257"/>
      <c r="O238"/>
      <c r="P238"/>
    </row>
    <row r="239" spans="1:16" s="85" customFormat="1" x14ac:dyDescent="0.2">
      <c r="A239" s="67"/>
      <c r="B239" s="257"/>
      <c r="C239" s="257"/>
      <c r="D239" s="257"/>
      <c r="E239" s="257"/>
      <c r="F239" s="257"/>
      <c r="G239" s="257"/>
      <c r="H239" s="257"/>
      <c r="I239" s="257"/>
      <c r="J239" s="257"/>
      <c r="K239" s="257"/>
      <c r="L239" s="257"/>
      <c r="M239" s="257"/>
      <c r="N239" s="257"/>
      <c r="O239"/>
      <c r="P239"/>
    </row>
    <row r="240" spans="1:16" s="85" customFormat="1" x14ac:dyDescent="0.2">
      <c r="A240" s="67"/>
      <c r="B240" s="257"/>
      <c r="C240" s="257"/>
      <c r="D240" s="257"/>
      <c r="E240" s="257"/>
      <c r="F240" s="257"/>
      <c r="G240" s="257"/>
      <c r="H240" s="257"/>
      <c r="I240" s="257"/>
      <c r="J240" s="257"/>
      <c r="K240" s="257"/>
      <c r="L240" s="257"/>
      <c r="M240" s="257"/>
      <c r="N240" s="257"/>
      <c r="O240"/>
      <c r="P240"/>
    </row>
    <row r="241" spans="1:16" s="85" customFormat="1" x14ac:dyDescent="0.2">
      <c r="A241" s="67"/>
      <c r="B241" s="257"/>
      <c r="C241" s="257"/>
      <c r="D241" s="257"/>
      <c r="E241" s="257"/>
      <c r="F241" s="257"/>
      <c r="G241" s="257"/>
      <c r="H241" s="257"/>
      <c r="I241" s="257"/>
      <c r="J241" s="257"/>
      <c r="K241" s="257"/>
      <c r="L241" s="257"/>
      <c r="M241" s="257"/>
      <c r="N241" s="257"/>
      <c r="O241"/>
      <c r="P241"/>
    </row>
    <row r="242" spans="1:16" s="85" customFormat="1" x14ac:dyDescent="0.2">
      <c r="A242" s="67"/>
      <c r="B242" s="257"/>
      <c r="C242" s="257"/>
      <c r="D242" s="257"/>
      <c r="E242" s="257"/>
      <c r="F242" s="257"/>
      <c r="G242" s="257"/>
      <c r="H242" s="257"/>
      <c r="I242" s="257"/>
      <c r="J242" s="257"/>
      <c r="K242" s="257"/>
      <c r="L242" s="257"/>
      <c r="M242" s="257"/>
      <c r="N242" s="257"/>
      <c r="O242"/>
      <c r="P242"/>
    </row>
    <row r="243" spans="1:16" s="85" customFormat="1" x14ac:dyDescent="0.2">
      <c r="A243" s="67"/>
      <c r="B243" s="257"/>
      <c r="C243" s="257"/>
      <c r="D243" s="257"/>
      <c r="E243" s="257"/>
      <c r="F243" s="257"/>
      <c r="G243" s="257"/>
      <c r="H243" s="257"/>
      <c r="I243" s="257"/>
      <c r="J243" s="257"/>
      <c r="K243" s="257"/>
      <c r="L243" s="257"/>
      <c r="M243" s="257"/>
      <c r="N243" s="257"/>
      <c r="O243"/>
      <c r="P243"/>
    </row>
    <row r="244" spans="1:16" s="85" customFormat="1" x14ac:dyDescent="0.2">
      <c r="A244" s="67"/>
      <c r="B244" s="257"/>
      <c r="C244" s="257"/>
      <c r="D244" s="257"/>
      <c r="E244" s="257"/>
      <c r="F244" s="257"/>
      <c r="G244" s="257"/>
      <c r="H244" s="257"/>
      <c r="I244" s="257"/>
      <c r="J244" s="257"/>
      <c r="K244" s="257"/>
      <c r="L244" s="257"/>
      <c r="M244" s="257"/>
      <c r="N244" s="257"/>
      <c r="O244"/>
      <c r="P244"/>
    </row>
    <row r="245" spans="1:16" s="85" customFormat="1" x14ac:dyDescent="0.2">
      <c r="A245" s="67"/>
      <c r="B245" s="257"/>
      <c r="C245" s="257"/>
      <c r="D245" s="257"/>
      <c r="E245" s="257"/>
      <c r="F245" s="257"/>
      <c r="G245" s="257"/>
      <c r="H245" s="257"/>
      <c r="I245" s="257"/>
      <c r="J245" s="257"/>
      <c r="K245" s="257"/>
      <c r="L245" s="257"/>
      <c r="M245" s="257"/>
      <c r="N245" s="257"/>
      <c r="O245"/>
      <c r="P245"/>
    </row>
    <row r="246" spans="1:16" s="85" customFormat="1" x14ac:dyDescent="0.2">
      <c r="A246" s="67"/>
      <c r="B246" s="257"/>
      <c r="C246" s="257"/>
      <c r="D246" s="257"/>
      <c r="E246" s="257"/>
      <c r="F246" s="257"/>
      <c r="G246" s="257"/>
      <c r="H246" s="257"/>
      <c r="I246" s="257"/>
      <c r="J246" s="257"/>
      <c r="K246" s="257"/>
      <c r="L246" s="257"/>
      <c r="M246" s="257"/>
      <c r="N246" s="257"/>
      <c r="O246"/>
      <c r="P246"/>
    </row>
    <row r="247" spans="1:16" s="85" customFormat="1" x14ac:dyDescent="0.2">
      <c r="A247" s="67"/>
      <c r="B247" s="257"/>
      <c r="C247" s="257"/>
      <c r="D247" s="257"/>
      <c r="E247" s="257"/>
      <c r="F247" s="257"/>
      <c r="G247" s="257"/>
      <c r="H247" s="257"/>
      <c r="I247" s="257"/>
      <c r="J247" s="257"/>
      <c r="K247" s="257"/>
      <c r="L247" s="257"/>
      <c r="M247" s="257"/>
      <c r="N247" s="257"/>
      <c r="O247"/>
      <c r="P247"/>
    </row>
    <row r="248" spans="1:16" s="85" customFormat="1" x14ac:dyDescent="0.2">
      <c r="A248" s="67"/>
      <c r="B248" s="257"/>
      <c r="C248" s="257"/>
      <c r="D248" s="257"/>
      <c r="E248" s="257"/>
      <c r="F248" s="257"/>
      <c r="G248" s="257"/>
      <c r="H248" s="257"/>
      <c r="I248" s="257"/>
      <c r="J248" s="257"/>
      <c r="K248" s="257"/>
      <c r="L248" s="257"/>
      <c r="M248" s="257"/>
      <c r="N248" s="257"/>
      <c r="O248"/>
      <c r="P248"/>
    </row>
    <row r="249" spans="1:16" s="85" customFormat="1" x14ac:dyDescent="0.2">
      <c r="A249" s="67"/>
      <c r="B249" s="257"/>
      <c r="C249" s="257"/>
      <c r="D249" s="257"/>
      <c r="E249" s="257"/>
      <c r="F249" s="257"/>
      <c r="G249" s="257"/>
      <c r="H249" s="257"/>
      <c r="I249" s="257"/>
      <c r="J249" s="257"/>
      <c r="K249" s="257"/>
      <c r="L249" s="257"/>
      <c r="M249" s="257"/>
      <c r="N249" s="257"/>
      <c r="O249"/>
      <c r="P249"/>
    </row>
    <row r="250" spans="1:16" s="85" customFormat="1" x14ac:dyDescent="0.2">
      <c r="A250" s="67"/>
      <c r="B250" s="257"/>
      <c r="C250" s="257"/>
      <c r="D250" s="257"/>
      <c r="E250" s="257"/>
      <c r="F250" s="257"/>
      <c r="G250" s="257"/>
      <c r="H250" s="257"/>
      <c r="I250" s="257"/>
      <c r="J250" s="257"/>
      <c r="K250" s="257"/>
      <c r="L250" s="257"/>
      <c r="M250" s="257"/>
      <c r="N250" s="257"/>
      <c r="O250"/>
      <c r="P250"/>
    </row>
    <row r="251" spans="1:16" s="85" customFormat="1" x14ac:dyDescent="0.2">
      <c r="A251" s="67"/>
      <c r="B251" s="257"/>
      <c r="C251" s="257"/>
      <c r="D251" s="257"/>
      <c r="E251" s="257"/>
      <c r="F251" s="257"/>
      <c r="G251" s="257"/>
      <c r="H251" s="257"/>
      <c r="I251" s="257"/>
      <c r="J251" s="257"/>
      <c r="K251" s="257"/>
      <c r="L251" s="257"/>
      <c r="M251" s="257"/>
      <c r="N251" s="257"/>
      <c r="O251"/>
      <c r="P251"/>
    </row>
    <row r="252" spans="1:16" s="85" customFormat="1" x14ac:dyDescent="0.2">
      <c r="A252" s="67"/>
      <c r="B252" s="257"/>
      <c r="C252" s="257"/>
      <c r="D252" s="257"/>
      <c r="E252" s="257"/>
      <c r="F252" s="257"/>
      <c r="G252" s="257"/>
      <c r="H252" s="257"/>
      <c r="I252" s="257"/>
      <c r="J252" s="257"/>
      <c r="K252" s="257"/>
      <c r="L252" s="257"/>
      <c r="M252" s="257"/>
      <c r="N252" s="257"/>
      <c r="O252"/>
      <c r="P252"/>
    </row>
    <row r="253" spans="1:16" s="85" customFormat="1" x14ac:dyDescent="0.2">
      <c r="A253" s="67"/>
      <c r="B253" s="257"/>
      <c r="C253" s="257"/>
      <c r="D253" s="257"/>
      <c r="E253" s="257"/>
      <c r="F253" s="257"/>
      <c r="G253" s="257"/>
      <c r="H253" s="257"/>
      <c r="I253" s="257"/>
      <c r="J253" s="257"/>
      <c r="K253" s="257"/>
      <c r="L253" s="257"/>
      <c r="M253" s="257"/>
      <c r="N253" s="257"/>
      <c r="O253"/>
      <c r="P253"/>
    </row>
    <row r="254" spans="1:16" s="85" customFormat="1" x14ac:dyDescent="0.2">
      <c r="A254" s="67"/>
      <c r="B254" s="257"/>
      <c r="C254" s="257"/>
      <c r="D254" s="257"/>
      <c r="E254" s="257"/>
      <c r="F254" s="257"/>
      <c r="G254" s="257"/>
      <c r="H254" s="257"/>
      <c r="I254" s="257"/>
      <c r="J254" s="257"/>
      <c r="K254" s="257"/>
      <c r="L254" s="257"/>
      <c r="M254" s="257"/>
      <c r="N254" s="257"/>
      <c r="O254"/>
      <c r="P254"/>
    </row>
    <row r="255" spans="1:16" s="85" customFormat="1" x14ac:dyDescent="0.2">
      <c r="A255" s="67"/>
      <c r="B255" s="257"/>
      <c r="C255" s="257"/>
      <c r="D255" s="257"/>
      <c r="E255" s="257"/>
      <c r="F255" s="257"/>
      <c r="G255" s="257"/>
      <c r="H255" s="257"/>
      <c r="I255" s="257"/>
      <c r="J255" s="257"/>
      <c r="K255" s="257"/>
      <c r="L255" s="257"/>
      <c r="M255" s="257"/>
      <c r="N255" s="257"/>
      <c r="O255"/>
      <c r="P255"/>
    </row>
    <row r="256" spans="1:16" s="85" customFormat="1" x14ac:dyDescent="0.2">
      <c r="A256" s="67"/>
      <c r="B256" s="257"/>
      <c r="C256" s="257"/>
      <c r="D256" s="257"/>
      <c r="E256" s="257"/>
      <c r="F256" s="257"/>
      <c r="G256" s="257"/>
      <c r="H256" s="257"/>
      <c r="I256" s="257"/>
      <c r="J256" s="257"/>
      <c r="K256" s="257"/>
      <c r="L256" s="257"/>
      <c r="M256" s="257"/>
      <c r="N256" s="257"/>
      <c r="O256"/>
      <c r="P256"/>
    </row>
    <row r="257" spans="1:16" s="85" customFormat="1" x14ac:dyDescent="0.2">
      <c r="A257" s="67"/>
      <c r="B257" s="257"/>
      <c r="C257" s="257"/>
      <c r="D257" s="257"/>
      <c r="E257" s="257"/>
      <c r="F257" s="257"/>
      <c r="G257" s="257"/>
      <c r="H257" s="257"/>
      <c r="I257" s="257"/>
      <c r="J257" s="257"/>
      <c r="K257" s="257"/>
      <c r="L257" s="257"/>
      <c r="M257" s="257"/>
      <c r="N257" s="257"/>
      <c r="O257"/>
      <c r="P257"/>
    </row>
    <row r="258" spans="1:16" s="85" customFormat="1" x14ac:dyDescent="0.2">
      <c r="A258" s="67"/>
      <c r="B258" s="257"/>
      <c r="C258" s="257"/>
      <c r="D258" s="257"/>
      <c r="E258" s="257"/>
      <c r="F258" s="257"/>
      <c r="G258" s="257"/>
      <c r="H258" s="257"/>
      <c r="I258" s="257"/>
      <c r="J258" s="257"/>
      <c r="K258" s="257"/>
      <c r="L258" s="257"/>
      <c r="M258" s="257"/>
      <c r="N258" s="257"/>
      <c r="O258"/>
      <c r="P258"/>
    </row>
    <row r="259" spans="1:16" s="85" customFormat="1" x14ac:dyDescent="0.2">
      <c r="A259" s="67"/>
      <c r="B259" s="257"/>
      <c r="C259" s="257"/>
      <c r="D259" s="257"/>
      <c r="E259" s="257"/>
      <c r="F259" s="257"/>
      <c r="G259" s="257"/>
      <c r="H259" s="257"/>
      <c r="I259" s="257"/>
      <c r="J259" s="257"/>
      <c r="K259" s="257"/>
      <c r="L259" s="257"/>
      <c r="M259" s="257"/>
      <c r="N259" s="257"/>
      <c r="O259"/>
      <c r="P259"/>
    </row>
    <row r="260" spans="1:16" s="85" customFormat="1" x14ac:dyDescent="0.2">
      <c r="A260" s="67"/>
      <c r="B260" s="257"/>
      <c r="C260" s="257"/>
      <c r="D260" s="257"/>
      <c r="E260" s="257"/>
      <c r="F260" s="257"/>
      <c r="G260" s="257"/>
      <c r="H260" s="257"/>
      <c r="I260" s="257"/>
      <c r="J260" s="257"/>
      <c r="K260" s="257"/>
      <c r="L260" s="257"/>
      <c r="M260" s="257"/>
      <c r="N260" s="257"/>
      <c r="O260"/>
      <c r="P260"/>
    </row>
    <row r="261" spans="1:16" s="85" customFormat="1" x14ac:dyDescent="0.2">
      <c r="A261" s="67"/>
      <c r="B261" s="257"/>
      <c r="C261" s="257"/>
      <c r="D261" s="257"/>
      <c r="E261" s="257"/>
      <c r="F261" s="257"/>
      <c r="G261" s="257"/>
      <c r="H261" s="257"/>
      <c r="I261" s="257"/>
      <c r="J261" s="257"/>
      <c r="K261" s="257"/>
      <c r="L261" s="257"/>
      <c r="M261" s="257"/>
      <c r="N261" s="257"/>
      <c r="O261"/>
      <c r="P261"/>
    </row>
    <row r="262" spans="1:16" s="85" customFormat="1" x14ac:dyDescent="0.2">
      <c r="A262" s="67"/>
      <c r="B262" s="257"/>
      <c r="C262" s="257"/>
      <c r="D262" s="257"/>
      <c r="E262" s="257"/>
      <c r="F262" s="257"/>
      <c r="G262" s="257"/>
      <c r="H262" s="257"/>
      <c r="I262" s="257"/>
      <c r="J262" s="257"/>
      <c r="K262" s="257"/>
      <c r="L262" s="257"/>
      <c r="M262" s="257"/>
      <c r="N262" s="257"/>
      <c r="O262"/>
      <c r="P262"/>
    </row>
    <row r="263" spans="1:16" s="85" customFormat="1" x14ac:dyDescent="0.2">
      <c r="A263" s="67"/>
      <c r="B263" s="257"/>
      <c r="C263" s="257"/>
      <c r="D263" s="257"/>
      <c r="E263" s="257"/>
      <c r="F263" s="257"/>
      <c r="G263" s="257"/>
      <c r="H263" s="257"/>
      <c r="I263" s="257"/>
      <c r="J263" s="257"/>
      <c r="K263" s="257"/>
      <c r="L263" s="257"/>
      <c r="M263" s="257"/>
      <c r="N263" s="257"/>
      <c r="O263"/>
      <c r="P263"/>
    </row>
    <row r="264" spans="1:16" s="85" customFormat="1" x14ac:dyDescent="0.2">
      <c r="A264" s="67"/>
      <c r="B264" s="257"/>
      <c r="C264" s="257"/>
      <c r="D264" s="257"/>
      <c r="E264" s="257"/>
      <c r="F264" s="257"/>
      <c r="G264" s="257"/>
      <c r="H264" s="257"/>
      <c r="I264" s="257"/>
      <c r="J264" s="257"/>
      <c r="K264" s="257"/>
      <c r="L264" s="257"/>
      <c r="M264" s="257"/>
      <c r="N264" s="257"/>
      <c r="O264"/>
      <c r="P264"/>
    </row>
    <row r="265" spans="1:16" s="85" customFormat="1" x14ac:dyDescent="0.2">
      <c r="A265" s="67"/>
      <c r="B265" s="257"/>
      <c r="C265" s="257"/>
      <c r="D265" s="257"/>
      <c r="E265" s="257"/>
      <c r="F265" s="257"/>
      <c r="G265" s="257"/>
      <c r="H265" s="257"/>
      <c r="I265" s="257"/>
      <c r="J265" s="257"/>
      <c r="K265" s="257"/>
      <c r="L265" s="257"/>
      <c r="M265" s="257"/>
      <c r="N265" s="257"/>
      <c r="O265"/>
      <c r="P265"/>
    </row>
    <row r="266" spans="1:16" s="85" customFormat="1" x14ac:dyDescent="0.2">
      <c r="A266" s="67"/>
      <c r="B266" s="257"/>
      <c r="C266" s="257"/>
      <c r="D266" s="257"/>
      <c r="E266" s="257"/>
      <c r="F266" s="257"/>
      <c r="G266" s="257"/>
      <c r="H266" s="257"/>
      <c r="I266" s="257"/>
      <c r="J266" s="257"/>
      <c r="K266" s="257"/>
      <c r="L266" s="257"/>
      <c r="M266" s="257"/>
      <c r="N266" s="257"/>
      <c r="O266"/>
      <c r="P266"/>
    </row>
    <row r="267" spans="1:16" s="85" customFormat="1" x14ac:dyDescent="0.2">
      <c r="A267" s="67"/>
      <c r="B267" s="257"/>
      <c r="C267" s="257"/>
      <c r="D267" s="257"/>
      <c r="E267" s="257"/>
      <c r="F267" s="257"/>
      <c r="G267" s="257"/>
      <c r="H267" s="257"/>
      <c r="I267" s="257"/>
      <c r="J267" s="257"/>
      <c r="K267" s="257"/>
      <c r="L267" s="257"/>
      <c r="M267" s="257"/>
      <c r="N267" s="257"/>
      <c r="O267"/>
      <c r="P267"/>
    </row>
    <row r="268" spans="1:16" s="85" customFormat="1" x14ac:dyDescent="0.2">
      <c r="A268" s="67"/>
      <c r="B268" s="257"/>
      <c r="C268" s="257"/>
      <c r="D268" s="257"/>
      <c r="E268" s="257"/>
      <c r="F268" s="257"/>
      <c r="G268" s="257"/>
      <c r="H268" s="257"/>
      <c r="I268" s="257"/>
      <c r="J268" s="257"/>
      <c r="K268" s="257"/>
      <c r="L268" s="257"/>
      <c r="M268" s="257"/>
      <c r="N268" s="257"/>
      <c r="O268"/>
      <c r="P268"/>
    </row>
    <row r="269" spans="1:16" s="85" customFormat="1" x14ac:dyDescent="0.2">
      <c r="A269" s="67"/>
      <c r="B269" s="257"/>
      <c r="C269" s="257"/>
      <c r="D269" s="257"/>
      <c r="E269" s="257"/>
      <c r="F269" s="257"/>
      <c r="G269" s="257"/>
      <c r="H269" s="257"/>
      <c r="I269" s="257"/>
      <c r="J269" s="257"/>
      <c r="K269" s="257"/>
      <c r="L269" s="257"/>
      <c r="M269" s="257"/>
      <c r="N269" s="257"/>
      <c r="O269"/>
      <c r="P269"/>
    </row>
    <row r="270" spans="1:16" s="85" customFormat="1" x14ac:dyDescent="0.2">
      <c r="A270" s="67"/>
      <c r="B270" s="257"/>
      <c r="C270" s="257"/>
      <c r="D270" s="257"/>
      <c r="E270" s="257"/>
      <c r="F270" s="257"/>
      <c r="G270" s="257"/>
      <c r="H270" s="257"/>
      <c r="I270" s="257"/>
      <c r="J270" s="257"/>
      <c r="K270" s="257"/>
      <c r="L270" s="257"/>
      <c r="M270" s="257"/>
      <c r="N270" s="257"/>
      <c r="O270"/>
      <c r="P270"/>
    </row>
    <row r="271" spans="1:16" s="85" customFormat="1" x14ac:dyDescent="0.2">
      <c r="A271" s="67"/>
      <c r="B271" s="257"/>
      <c r="C271" s="257"/>
      <c r="D271" s="257"/>
      <c r="E271" s="257"/>
      <c r="F271" s="257"/>
      <c r="G271" s="257"/>
      <c r="H271" s="257"/>
      <c r="I271" s="257"/>
      <c r="J271" s="257"/>
      <c r="K271" s="257"/>
      <c r="L271" s="257"/>
      <c r="M271" s="257"/>
      <c r="N271" s="257"/>
      <c r="O271"/>
      <c r="P271"/>
    </row>
    <row r="272" spans="1:16" s="85" customFormat="1" x14ac:dyDescent="0.2">
      <c r="A272" s="67"/>
      <c r="B272" s="257"/>
      <c r="C272" s="257"/>
      <c r="D272" s="257"/>
      <c r="E272" s="257"/>
      <c r="F272" s="257"/>
      <c r="G272" s="257"/>
      <c r="H272" s="257"/>
      <c r="I272" s="257"/>
      <c r="J272" s="257"/>
      <c r="K272" s="257"/>
      <c r="L272" s="257"/>
      <c r="M272" s="257"/>
      <c r="N272" s="257"/>
      <c r="O272"/>
      <c r="P272"/>
    </row>
    <row r="273" spans="1:16" s="85" customFormat="1" x14ac:dyDescent="0.2">
      <c r="A273" s="67"/>
      <c r="B273" s="257"/>
      <c r="C273" s="257"/>
      <c r="D273" s="257"/>
      <c r="E273" s="257"/>
      <c r="F273" s="257"/>
      <c r="G273" s="257"/>
      <c r="H273" s="257"/>
      <c r="I273" s="257"/>
      <c r="J273" s="257"/>
      <c r="K273" s="257"/>
      <c r="L273" s="257"/>
      <c r="M273" s="257"/>
      <c r="N273" s="257"/>
      <c r="O273"/>
      <c r="P273"/>
    </row>
    <row r="274" spans="1:16" s="85" customFormat="1" x14ac:dyDescent="0.2">
      <c r="A274" s="67"/>
      <c r="B274" s="257"/>
      <c r="C274" s="257"/>
      <c r="D274" s="257"/>
      <c r="E274" s="257"/>
      <c r="F274" s="257"/>
      <c r="G274" s="257"/>
      <c r="H274" s="257"/>
      <c r="I274" s="257"/>
      <c r="J274" s="257"/>
      <c r="K274" s="257"/>
      <c r="L274" s="257"/>
      <c r="M274" s="257"/>
      <c r="N274" s="257"/>
      <c r="O274"/>
      <c r="P274"/>
    </row>
    <row r="275" spans="1:16" s="85" customFormat="1" x14ac:dyDescent="0.2">
      <c r="A275" s="67"/>
      <c r="B275" s="257"/>
      <c r="C275" s="257"/>
      <c r="D275" s="257"/>
      <c r="E275" s="257"/>
      <c r="F275" s="257"/>
      <c r="G275" s="257"/>
      <c r="H275" s="257"/>
      <c r="I275" s="257"/>
      <c r="J275" s="257"/>
      <c r="K275" s="257"/>
      <c r="L275" s="257"/>
      <c r="M275" s="257"/>
      <c r="N275" s="257"/>
      <c r="O275"/>
      <c r="P275"/>
    </row>
    <row r="276" spans="1:16" s="85" customFormat="1" x14ac:dyDescent="0.2">
      <c r="A276" s="67"/>
      <c r="B276" s="257"/>
      <c r="C276" s="257"/>
      <c r="D276" s="257"/>
      <c r="E276" s="257"/>
      <c r="F276" s="257"/>
      <c r="G276" s="257"/>
      <c r="H276" s="257"/>
      <c r="I276" s="257"/>
      <c r="J276" s="257"/>
      <c r="K276" s="257"/>
      <c r="L276" s="257"/>
      <c r="M276" s="257"/>
      <c r="N276" s="257"/>
      <c r="O276"/>
      <c r="P276"/>
    </row>
    <row r="277" spans="1:16" s="85" customFormat="1" x14ac:dyDescent="0.2">
      <c r="A277" s="67"/>
      <c r="B277" s="257"/>
      <c r="C277" s="257"/>
      <c r="D277" s="257"/>
      <c r="E277" s="257"/>
      <c r="F277" s="257"/>
      <c r="G277" s="257"/>
      <c r="H277" s="257"/>
      <c r="I277" s="257"/>
      <c r="J277" s="257"/>
      <c r="K277" s="257"/>
      <c r="L277" s="257"/>
      <c r="M277" s="257"/>
      <c r="N277" s="257"/>
      <c r="O277"/>
      <c r="P277"/>
    </row>
    <row r="278" spans="1:16" s="85" customFormat="1" x14ac:dyDescent="0.2">
      <c r="A278" s="67"/>
      <c r="B278" s="257"/>
      <c r="C278" s="257"/>
      <c r="D278" s="257"/>
      <c r="E278" s="257"/>
      <c r="F278" s="257"/>
      <c r="G278" s="257"/>
      <c r="H278" s="257"/>
      <c r="I278" s="257"/>
      <c r="J278" s="257"/>
      <c r="K278" s="257"/>
      <c r="L278" s="257"/>
      <c r="M278" s="257"/>
      <c r="N278" s="257"/>
      <c r="O278"/>
      <c r="P278"/>
    </row>
    <row r="279" spans="1:16" s="85" customFormat="1" x14ac:dyDescent="0.2">
      <c r="A279" s="67"/>
      <c r="B279" s="257"/>
      <c r="C279" s="257"/>
      <c r="D279" s="257"/>
      <c r="E279" s="257"/>
      <c r="F279" s="257"/>
      <c r="G279" s="257"/>
      <c r="H279" s="257"/>
      <c r="I279" s="257"/>
      <c r="J279" s="257"/>
      <c r="K279" s="257"/>
      <c r="L279" s="257"/>
      <c r="M279" s="257"/>
      <c r="N279" s="257"/>
      <c r="O279"/>
      <c r="P279"/>
    </row>
    <row r="280" spans="1:16" s="85" customFormat="1" x14ac:dyDescent="0.2">
      <c r="A280" s="67"/>
      <c r="B280" s="257"/>
      <c r="C280" s="257"/>
      <c r="D280" s="257"/>
      <c r="E280" s="257"/>
      <c r="F280" s="257"/>
      <c r="G280" s="257"/>
      <c r="H280" s="257"/>
      <c r="I280" s="257"/>
      <c r="J280" s="257"/>
      <c r="K280" s="257"/>
      <c r="L280" s="257"/>
      <c r="M280" s="257"/>
      <c r="N280" s="257"/>
      <c r="O280"/>
      <c r="P280"/>
    </row>
    <row r="281" spans="1:16" s="85" customFormat="1" x14ac:dyDescent="0.2">
      <c r="A281" s="67"/>
      <c r="B281" s="257"/>
      <c r="C281" s="257"/>
      <c r="D281" s="257"/>
      <c r="E281" s="257"/>
      <c r="F281" s="257"/>
      <c r="G281" s="257"/>
      <c r="H281" s="257"/>
      <c r="I281" s="257"/>
      <c r="J281" s="257"/>
      <c r="K281" s="257"/>
      <c r="L281" s="257"/>
      <c r="M281" s="257"/>
      <c r="N281" s="257"/>
      <c r="O281"/>
      <c r="P281"/>
    </row>
    <row r="282" spans="1:16" s="85" customFormat="1" x14ac:dyDescent="0.2">
      <c r="A282" s="67"/>
      <c r="B282" s="257"/>
      <c r="C282" s="257"/>
      <c r="D282" s="257"/>
      <c r="E282" s="257"/>
      <c r="F282" s="257"/>
      <c r="G282" s="257"/>
      <c r="H282" s="257"/>
      <c r="I282" s="257"/>
      <c r="J282" s="257"/>
      <c r="K282" s="257"/>
      <c r="L282" s="257"/>
      <c r="M282" s="257"/>
      <c r="N282" s="257"/>
      <c r="O282"/>
      <c r="P282"/>
    </row>
    <row r="283" spans="1:16" s="85" customFormat="1" x14ac:dyDescent="0.2">
      <c r="A283" s="67"/>
      <c r="B283" s="257"/>
      <c r="C283" s="257"/>
      <c r="D283" s="257"/>
      <c r="E283" s="257"/>
      <c r="F283" s="257"/>
      <c r="G283" s="257"/>
      <c r="H283" s="257"/>
      <c r="I283" s="257"/>
      <c r="J283" s="257"/>
      <c r="K283" s="257"/>
      <c r="L283" s="257"/>
      <c r="M283" s="257"/>
      <c r="N283" s="257"/>
      <c r="O283"/>
      <c r="P283"/>
    </row>
    <row r="284" spans="1:16" s="85" customFormat="1" x14ac:dyDescent="0.2">
      <c r="A284" s="67"/>
      <c r="B284" s="257"/>
      <c r="C284" s="257"/>
      <c r="D284" s="257"/>
      <c r="E284" s="257"/>
      <c r="F284" s="257"/>
      <c r="G284" s="257"/>
      <c r="H284" s="257"/>
      <c r="I284" s="257"/>
      <c r="J284" s="257"/>
      <c r="K284" s="257"/>
      <c r="L284" s="257"/>
      <c r="M284" s="257"/>
      <c r="N284" s="257"/>
      <c r="O284"/>
      <c r="P284"/>
    </row>
    <row r="285" spans="1:16" s="85" customFormat="1" x14ac:dyDescent="0.2">
      <c r="A285" s="67"/>
      <c r="B285" s="257"/>
      <c r="C285" s="257"/>
      <c r="D285" s="257"/>
      <c r="E285" s="257"/>
      <c r="F285" s="257"/>
      <c r="G285" s="257"/>
      <c r="H285" s="257"/>
      <c r="I285" s="257"/>
      <c r="J285" s="257"/>
      <c r="K285" s="257"/>
      <c r="L285" s="257"/>
      <c r="M285" s="257"/>
      <c r="N285" s="257"/>
      <c r="O285"/>
      <c r="P285"/>
    </row>
    <row r="286" spans="1:16" s="85" customFormat="1" x14ac:dyDescent="0.2">
      <c r="A286" s="67"/>
      <c r="B286" s="257"/>
      <c r="C286" s="257"/>
      <c r="D286" s="257"/>
      <c r="E286" s="257"/>
      <c r="F286" s="257"/>
      <c r="G286" s="257"/>
      <c r="H286" s="257"/>
      <c r="I286" s="257"/>
      <c r="J286" s="257"/>
      <c r="K286" s="257"/>
      <c r="L286" s="257"/>
      <c r="M286" s="257"/>
      <c r="N286" s="257"/>
      <c r="O286"/>
      <c r="P286"/>
    </row>
    <row r="287" spans="1:16" s="85" customFormat="1" x14ac:dyDescent="0.2">
      <c r="A287" s="67"/>
      <c r="B287" s="257"/>
      <c r="C287" s="257"/>
      <c r="D287" s="257"/>
      <c r="E287" s="257"/>
      <c r="F287" s="257"/>
      <c r="G287" s="257"/>
      <c r="H287" s="257"/>
      <c r="I287" s="257"/>
      <c r="J287" s="257"/>
      <c r="K287" s="257"/>
      <c r="L287" s="257"/>
      <c r="M287" s="257"/>
      <c r="N287" s="257"/>
      <c r="O287"/>
      <c r="P287"/>
    </row>
    <row r="288" spans="1:16" s="85" customFormat="1" x14ac:dyDescent="0.2">
      <c r="A288" s="67"/>
      <c r="B288" s="257"/>
      <c r="C288" s="257"/>
      <c r="D288" s="257"/>
      <c r="E288" s="257"/>
      <c r="F288" s="257"/>
      <c r="G288" s="257"/>
      <c r="H288" s="257"/>
      <c r="I288" s="257"/>
      <c r="J288" s="257"/>
      <c r="K288" s="257"/>
      <c r="L288" s="257"/>
      <c r="M288" s="257"/>
      <c r="N288" s="257"/>
      <c r="O288"/>
      <c r="P288"/>
    </row>
    <row r="289" spans="1:16" s="85" customFormat="1" x14ac:dyDescent="0.2">
      <c r="A289" s="67"/>
      <c r="B289" s="257"/>
      <c r="C289" s="257"/>
      <c r="D289" s="257"/>
      <c r="E289" s="257"/>
      <c r="F289" s="257"/>
      <c r="G289" s="257"/>
      <c r="H289" s="257"/>
      <c r="I289" s="257"/>
      <c r="J289" s="257"/>
      <c r="K289" s="257"/>
      <c r="L289" s="257"/>
      <c r="M289" s="257"/>
      <c r="N289" s="257"/>
      <c r="O289"/>
      <c r="P289"/>
    </row>
    <row r="290" spans="1:16" s="85" customFormat="1" x14ac:dyDescent="0.2">
      <c r="A290" s="67"/>
      <c r="B290" s="257"/>
      <c r="C290" s="257"/>
      <c r="D290" s="257"/>
      <c r="E290" s="257"/>
      <c r="F290" s="257"/>
      <c r="G290" s="257"/>
      <c r="H290" s="257"/>
      <c r="I290" s="257"/>
      <c r="J290" s="257"/>
      <c r="K290" s="257"/>
      <c r="L290" s="257"/>
      <c r="M290" s="257"/>
      <c r="N290" s="257"/>
      <c r="O290"/>
      <c r="P290"/>
    </row>
    <row r="291" spans="1:16" s="85" customFormat="1" x14ac:dyDescent="0.2">
      <c r="A291" s="67"/>
      <c r="B291" s="257"/>
      <c r="C291" s="257"/>
      <c r="D291" s="257"/>
      <c r="E291" s="257"/>
      <c r="F291" s="257"/>
      <c r="G291" s="257"/>
      <c r="H291" s="257"/>
      <c r="I291" s="257"/>
      <c r="J291" s="257"/>
      <c r="K291" s="257"/>
      <c r="L291" s="257"/>
      <c r="M291" s="257"/>
      <c r="N291" s="257"/>
      <c r="O291"/>
      <c r="P291"/>
    </row>
    <row r="292" spans="1:16" s="85" customFormat="1" x14ac:dyDescent="0.2">
      <c r="A292" s="67"/>
      <c r="B292" s="257"/>
      <c r="C292" s="257"/>
      <c r="D292" s="257"/>
      <c r="E292" s="257"/>
      <c r="F292" s="257"/>
      <c r="G292" s="257"/>
      <c r="H292" s="257"/>
      <c r="I292" s="257"/>
      <c r="J292" s="257"/>
      <c r="K292" s="257"/>
      <c r="L292" s="257"/>
      <c r="M292" s="257"/>
      <c r="N292" s="257"/>
      <c r="O292"/>
      <c r="P292"/>
    </row>
    <row r="293" spans="1:16" s="85" customFormat="1" x14ac:dyDescent="0.2">
      <c r="A293" s="67"/>
      <c r="B293" s="257"/>
      <c r="C293" s="257"/>
      <c r="D293" s="257"/>
      <c r="E293" s="257"/>
      <c r="F293" s="257"/>
      <c r="G293" s="257"/>
      <c r="H293" s="257"/>
      <c r="I293" s="257"/>
      <c r="J293" s="257"/>
      <c r="K293" s="257"/>
      <c r="L293" s="257"/>
      <c r="M293" s="257"/>
      <c r="N293" s="257"/>
      <c r="O293"/>
      <c r="P293"/>
    </row>
    <row r="294" spans="1:16" s="85" customFormat="1" x14ac:dyDescent="0.2">
      <c r="A294" s="67"/>
      <c r="B294" s="257"/>
      <c r="C294" s="257"/>
      <c r="D294" s="257"/>
      <c r="E294" s="257"/>
      <c r="F294" s="257"/>
      <c r="G294" s="257"/>
      <c r="H294" s="257"/>
      <c r="I294" s="257"/>
      <c r="J294" s="257"/>
      <c r="K294" s="257"/>
      <c r="L294" s="257"/>
      <c r="M294" s="257"/>
      <c r="N294" s="257"/>
      <c r="O294"/>
      <c r="P294"/>
    </row>
    <row r="295" spans="1:16" s="85" customFormat="1" x14ac:dyDescent="0.2">
      <c r="A295" s="67"/>
      <c r="B295" s="257"/>
      <c r="C295" s="257"/>
      <c r="D295" s="257"/>
      <c r="E295" s="257"/>
      <c r="F295" s="257"/>
      <c r="G295" s="257"/>
      <c r="H295" s="257"/>
      <c r="I295" s="257"/>
      <c r="J295" s="257"/>
      <c r="K295" s="257"/>
      <c r="L295" s="257"/>
      <c r="M295" s="257"/>
      <c r="N295" s="257"/>
      <c r="O295"/>
      <c r="P295"/>
    </row>
    <row r="296" spans="1:16" s="85" customFormat="1" x14ac:dyDescent="0.2">
      <c r="A296" s="67"/>
      <c r="B296" s="257"/>
      <c r="C296" s="257"/>
      <c r="D296" s="257"/>
      <c r="E296" s="257"/>
      <c r="F296" s="257"/>
      <c r="G296" s="257"/>
      <c r="H296" s="257"/>
      <c r="I296" s="257"/>
      <c r="J296" s="257"/>
      <c r="K296" s="257"/>
      <c r="L296" s="257"/>
      <c r="M296" s="257"/>
      <c r="N296" s="257"/>
      <c r="O296"/>
      <c r="P296"/>
    </row>
    <row r="297" spans="1:16" s="85" customFormat="1" x14ac:dyDescent="0.2">
      <c r="A297" s="67"/>
      <c r="B297" s="257"/>
      <c r="C297" s="257"/>
      <c r="D297" s="257"/>
      <c r="E297" s="257"/>
      <c r="F297" s="257"/>
      <c r="G297" s="257"/>
      <c r="H297" s="257"/>
      <c r="I297" s="257"/>
      <c r="J297" s="257"/>
      <c r="K297" s="257"/>
      <c r="L297" s="257"/>
      <c r="M297" s="257"/>
      <c r="N297" s="257"/>
      <c r="O297"/>
      <c r="P297"/>
    </row>
    <row r="298" spans="1:16" s="85" customFormat="1" x14ac:dyDescent="0.2">
      <c r="A298" s="67"/>
      <c r="B298" s="257"/>
      <c r="C298" s="257"/>
      <c r="D298" s="257"/>
      <c r="E298" s="257"/>
      <c r="F298" s="257"/>
      <c r="G298" s="257"/>
      <c r="H298" s="257"/>
      <c r="I298" s="257"/>
      <c r="J298" s="257"/>
      <c r="K298" s="257"/>
      <c r="L298" s="257"/>
      <c r="M298" s="257"/>
      <c r="N298" s="257"/>
      <c r="O298"/>
      <c r="P298"/>
    </row>
    <row r="299" spans="1:16" s="85" customFormat="1" x14ac:dyDescent="0.2">
      <c r="A299" s="67"/>
      <c r="B299" s="257"/>
      <c r="C299" s="257"/>
      <c r="D299" s="257"/>
      <c r="E299" s="257"/>
      <c r="F299" s="257"/>
      <c r="G299" s="257"/>
      <c r="H299" s="257"/>
      <c r="I299" s="257"/>
      <c r="J299" s="257"/>
      <c r="K299" s="257"/>
      <c r="L299" s="257"/>
      <c r="M299" s="257"/>
      <c r="N299" s="257"/>
      <c r="O299"/>
      <c r="P299"/>
    </row>
    <row r="300" spans="1:16" s="85" customFormat="1" x14ac:dyDescent="0.2">
      <c r="A300" s="67"/>
      <c r="B300" s="257"/>
      <c r="C300" s="257"/>
      <c r="D300" s="257"/>
      <c r="E300" s="257"/>
      <c r="F300" s="257"/>
      <c r="G300" s="257"/>
      <c r="H300" s="257"/>
      <c r="I300" s="257"/>
      <c r="J300" s="257"/>
      <c r="K300" s="257"/>
      <c r="L300" s="257"/>
      <c r="M300" s="257"/>
      <c r="N300" s="257"/>
      <c r="O300"/>
      <c r="P300"/>
    </row>
    <row r="301" spans="1:16" s="85" customFormat="1" x14ac:dyDescent="0.2">
      <c r="A301" s="67"/>
      <c r="B301" s="257"/>
      <c r="C301" s="257"/>
      <c r="D301" s="257"/>
      <c r="E301" s="257"/>
      <c r="F301" s="257"/>
      <c r="G301" s="257"/>
      <c r="H301" s="257"/>
      <c r="I301" s="257"/>
      <c r="J301" s="257"/>
      <c r="K301" s="257"/>
      <c r="L301" s="257"/>
      <c r="M301" s="257"/>
      <c r="N301" s="257"/>
      <c r="O301"/>
      <c r="P301"/>
    </row>
    <row r="302" spans="1:16" s="85" customFormat="1" x14ac:dyDescent="0.2">
      <c r="A302" s="67"/>
      <c r="B302" s="257"/>
      <c r="C302" s="257"/>
      <c r="D302" s="257"/>
      <c r="E302" s="257"/>
      <c r="F302" s="257"/>
      <c r="G302" s="257"/>
      <c r="H302" s="257"/>
      <c r="I302" s="257"/>
      <c r="J302" s="257"/>
      <c r="K302" s="257"/>
      <c r="L302" s="257"/>
      <c r="M302" s="257"/>
      <c r="N302" s="257"/>
      <c r="O302"/>
      <c r="P302"/>
    </row>
    <row r="303" spans="1:16" s="85" customFormat="1" x14ac:dyDescent="0.2">
      <c r="A303" s="67"/>
      <c r="B303" s="257"/>
      <c r="C303" s="257"/>
      <c r="D303" s="257"/>
      <c r="E303" s="257"/>
      <c r="F303" s="257"/>
      <c r="G303" s="257"/>
      <c r="H303" s="257"/>
      <c r="I303" s="257"/>
      <c r="J303" s="257"/>
      <c r="K303" s="257"/>
      <c r="L303" s="257"/>
      <c r="M303" s="257"/>
      <c r="N303" s="257"/>
      <c r="O303"/>
      <c r="P303"/>
    </row>
    <row r="304" spans="1:16" s="85" customFormat="1" x14ac:dyDescent="0.2">
      <c r="A304" s="67"/>
      <c r="B304" s="257"/>
      <c r="C304" s="257"/>
      <c r="D304" s="257"/>
      <c r="E304" s="257"/>
      <c r="F304" s="257"/>
      <c r="G304" s="257"/>
      <c r="H304" s="257"/>
      <c r="I304" s="257"/>
      <c r="J304" s="257"/>
      <c r="K304" s="257"/>
      <c r="L304" s="257"/>
      <c r="M304" s="257"/>
      <c r="N304" s="257"/>
      <c r="O304"/>
      <c r="P304"/>
    </row>
    <row r="305" spans="1:16" s="85" customFormat="1" x14ac:dyDescent="0.2">
      <c r="A305" s="67"/>
      <c r="B305" s="257"/>
      <c r="C305" s="257"/>
      <c r="D305" s="257"/>
      <c r="E305" s="257"/>
      <c r="F305" s="257"/>
      <c r="G305" s="257"/>
      <c r="H305" s="257"/>
      <c r="I305" s="257"/>
      <c r="J305" s="257"/>
      <c r="K305" s="257"/>
      <c r="L305" s="257"/>
      <c r="M305" s="257"/>
      <c r="N305" s="257"/>
      <c r="O305"/>
      <c r="P305"/>
    </row>
    <row r="306" spans="1:16" s="85" customFormat="1" x14ac:dyDescent="0.2">
      <c r="A306" s="67"/>
      <c r="B306" s="257"/>
      <c r="C306" s="257"/>
      <c r="D306" s="257"/>
      <c r="E306" s="257"/>
      <c r="F306" s="257"/>
      <c r="G306" s="257"/>
      <c r="H306" s="257"/>
      <c r="I306" s="257"/>
      <c r="J306" s="257"/>
      <c r="K306" s="257"/>
      <c r="L306" s="257"/>
      <c r="M306" s="257"/>
      <c r="N306" s="257"/>
      <c r="O306"/>
      <c r="P306"/>
    </row>
    <row r="307" spans="1:16" s="85" customFormat="1" x14ac:dyDescent="0.2">
      <c r="A307" s="67"/>
      <c r="B307" s="257"/>
      <c r="C307" s="257"/>
      <c r="D307" s="257"/>
      <c r="E307" s="257"/>
      <c r="F307" s="257"/>
      <c r="G307" s="257"/>
      <c r="H307" s="257"/>
      <c r="I307" s="257"/>
      <c r="J307" s="257"/>
      <c r="K307" s="257"/>
      <c r="L307" s="257"/>
      <c r="M307" s="257"/>
      <c r="N307" s="257"/>
      <c r="O307"/>
      <c r="P307"/>
    </row>
    <row r="308" spans="1:16" s="85" customFormat="1" x14ac:dyDescent="0.2">
      <c r="A308" s="67"/>
      <c r="B308" s="257"/>
      <c r="C308" s="257"/>
      <c r="D308" s="257"/>
      <c r="E308" s="257"/>
      <c r="F308" s="257"/>
      <c r="G308" s="257"/>
      <c r="H308" s="257"/>
      <c r="I308" s="257"/>
      <c r="J308" s="257"/>
      <c r="K308" s="257"/>
      <c r="L308" s="257"/>
      <c r="M308" s="257"/>
      <c r="N308" s="257"/>
      <c r="O308"/>
      <c r="P308"/>
    </row>
    <row r="309" spans="1:16" s="85" customFormat="1" x14ac:dyDescent="0.2">
      <c r="A309" s="67"/>
      <c r="B309" s="257"/>
      <c r="C309" s="257"/>
      <c r="D309" s="257"/>
      <c r="E309" s="257"/>
      <c r="F309" s="257"/>
      <c r="G309" s="257"/>
      <c r="H309" s="257"/>
      <c r="I309" s="257"/>
      <c r="J309" s="257"/>
      <c r="K309" s="257"/>
      <c r="L309" s="257"/>
      <c r="M309" s="257"/>
      <c r="N309" s="257"/>
      <c r="O309"/>
      <c r="P309"/>
    </row>
    <row r="310" spans="1:16" x14ac:dyDescent="0.2"/>
    <row r="311" spans="1:16" x14ac:dyDescent="0.2"/>
    <row r="312" spans="1:16" x14ac:dyDescent="0.2"/>
    <row r="313" spans="1:16" x14ac:dyDescent="0.2"/>
    <row r="314" spans="1:16" x14ac:dyDescent="0.2"/>
    <row r="315" spans="1:16" x14ac:dyDescent="0.2"/>
    <row r="316" spans="1:16" x14ac:dyDescent="0.2"/>
    <row r="317" spans="1:16" x14ac:dyDescent="0.2"/>
    <row r="318" spans="1:16" x14ac:dyDescent="0.2"/>
    <row r="319" spans="1:16" x14ac:dyDescent="0.2"/>
    <row r="320" spans="1:16"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spans="2:14" x14ac:dyDescent="0.2"/>
    <row r="338" spans="2:14" x14ac:dyDescent="0.2"/>
    <row r="339" spans="2:14" x14ac:dyDescent="0.2"/>
    <row r="340" spans="2:14" x14ac:dyDescent="0.2"/>
    <row r="341" spans="2:14" x14ac:dyDescent="0.2"/>
    <row r="342" spans="2:14" x14ac:dyDescent="0.2"/>
    <row r="343" spans="2:14" x14ac:dyDescent="0.2"/>
    <row r="344" spans="2:14" x14ac:dyDescent="0.2"/>
    <row r="345" spans="2:14" x14ac:dyDescent="0.2"/>
    <row r="346" spans="2:14" x14ac:dyDescent="0.2"/>
    <row r="347" spans="2:14" ht="12.75" customHeight="1" x14ac:dyDescent="0.2">
      <c r="B347" s="240" t="s">
        <v>2116</v>
      </c>
      <c r="C347" s="240"/>
      <c r="D347" s="240"/>
      <c r="E347" s="240"/>
      <c r="F347" s="240"/>
      <c r="G347" s="240"/>
      <c r="H347" s="240"/>
      <c r="I347" s="240"/>
      <c r="J347" s="240"/>
      <c r="K347" s="240"/>
      <c r="L347" s="240"/>
      <c r="M347" s="240"/>
      <c r="N347" s="240"/>
    </row>
    <row r="348" spans="2:14" x14ac:dyDescent="0.2">
      <c r="B348" s="240"/>
      <c r="C348" s="240"/>
      <c r="D348" s="240"/>
      <c r="E348" s="240"/>
      <c r="F348" s="240"/>
      <c r="G348" s="240"/>
      <c r="H348" s="240"/>
      <c r="I348" s="240"/>
      <c r="J348" s="240"/>
      <c r="K348" s="240"/>
      <c r="L348" s="240"/>
      <c r="M348" s="240"/>
      <c r="N348" s="240"/>
    </row>
    <row r="349" spans="2:14" x14ac:dyDescent="0.2">
      <c r="B349" s="240"/>
      <c r="C349" s="240"/>
      <c r="D349" s="240"/>
      <c r="E349" s="240"/>
      <c r="F349" s="240"/>
      <c r="G349" s="240"/>
      <c r="H349" s="240"/>
      <c r="I349" s="240"/>
      <c r="J349" s="240"/>
      <c r="K349" s="240"/>
      <c r="L349" s="240"/>
      <c r="M349" s="240"/>
      <c r="N349" s="240"/>
    </row>
    <row r="350" spans="2:14" x14ac:dyDescent="0.2">
      <c r="B350" s="240"/>
      <c r="C350" s="240"/>
      <c r="D350" s="240"/>
      <c r="E350" s="240"/>
      <c r="F350" s="240"/>
      <c r="G350" s="240"/>
      <c r="H350" s="240"/>
      <c r="I350" s="240"/>
      <c r="J350" s="240"/>
      <c r="K350" s="240"/>
      <c r="L350" s="240"/>
      <c r="M350" s="240"/>
      <c r="N350" s="240"/>
    </row>
    <row r="351" spans="2:14" x14ac:dyDescent="0.2">
      <c r="B351" s="240"/>
      <c r="C351" s="240"/>
      <c r="D351" s="240"/>
      <c r="E351" s="240"/>
      <c r="F351" s="240"/>
      <c r="G351" s="240"/>
      <c r="H351" s="240"/>
      <c r="I351" s="240"/>
      <c r="J351" s="240"/>
      <c r="K351" s="240"/>
      <c r="L351" s="240"/>
      <c r="M351" s="240"/>
      <c r="N351" s="240"/>
    </row>
    <row r="352" spans="2:14" x14ac:dyDescent="0.2">
      <c r="B352" s="240"/>
      <c r="C352" s="240"/>
      <c r="D352" s="240"/>
      <c r="E352" s="240"/>
      <c r="F352" s="240"/>
      <c r="G352" s="240"/>
      <c r="H352" s="240"/>
      <c r="I352" s="240"/>
      <c r="J352" s="240"/>
      <c r="K352" s="240"/>
      <c r="L352" s="240"/>
      <c r="M352" s="240"/>
      <c r="N352" s="240"/>
    </row>
    <row r="353" spans="2:14" x14ac:dyDescent="0.2">
      <c r="B353" s="240"/>
      <c r="C353" s="240"/>
      <c r="D353" s="240"/>
      <c r="E353" s="240"/>
      <c r="F353" s="240"/>
      <c r="G353" s="240"/>
      <c r="H353" s="240"/>
      <c r="I353" s="240"/>
      <c r="J353" s="240"/>
      <c r="K353" s="240"/>
      <c r="L353" s="240"/>
      <c r="M353" s="240"/>
      <c r="N353" s="240"/>
    </row>
    <row r="354" spans="2:14" x14ac:dyDescent="0.2">
      <c r="B354" s="240"/>
      <c r="C354" s="240"/>
      <c r="D354" s="240"/>
      <c r="E354" s="240"/>
      <c r="F354" s="240"/>
      <c r="G354" s="240"/>
      <c r="H354" s="240"/>
      <c r="I354" s="240"/>
      <c r="J354" s="240"/>
      <c r="K354" s="240"/>
      <c r="L354" s="240"/>
      <c r="M354" s="240"/>
      <c r="N354" s="240"/>
    </row>
    <row r="355" spans="2:14" x14ac:dyDescent="0.2">
      <c r="B355" s="240"/>
      <c r="C355" s="240"/>
      <c r="D355" s="240"/>
      <c r="E355" s="240"/>
      <c r="F355" s="240"/>
      <c r="G355" s="240"/>
      <c r="H355" s="240"/>
      <c r="I355" s="240"/>
      <c r="J355" s="240"/>
      <c r="K355" s="240"/>
      <c r="L355" s="240"/>
      <c r="M355" s="240"/>
      <c r="N355" s="240"/>
    </row>
    <row r="356" spans="2:14" x14ac:dyDescent="0.2">
      <c r="B356" s="240"/>
      <c r="C356" s="240"/>
      <c r="D356" s="240"/>
      <c r="E356" s="240"/>
      <c r="F356" s="240"/>
      <c r="G356" s="240"/>
      <c r="H356" s="240"/>
      <c r="I356" s="240"/>
      <c r="J356" s="240"/>
      <c r="K356" s="240"/>
      <c r="L356" s="240"/>
      <c r="M356" s="240"/>
      <c r="N356" s="240"/>
    </row>
    <row r="357" spans="2:14" x14ac:dyDescent="0.2">
      <c r="B357" s="240"/>
      <c r="C357" s="240"/>
      <c r="D357" s="240"/>
      <c r="E357" s="240"/>
      <c r="F357" s="240"/>
      <c r="G357" s="240"/>
      <c r="H357" s="240"/>
      <c r="I357" s="240"/>
      <c r="J357" s="240"/>
      <c r="K357" s="240"/>
      <c r="L357" s="240"/>
      <c r="M357" s="240"/>
      <c r="N357" s="240"/>
    </row>
    <row r="358" spans="2:14" x14ac:dyDescent="0.2">
      <c r="B358" s="240"/>
      <c r="C358" s="240"/>
      <c r="D358" s="240"/>
      <c r="E358" s="240"/>
      <c r="F358" s="240"/>
      <c r="G358" s="240"/>
      <c r="H358" s="240"/>
      <c r="I358" s="240"/>
      <c r="J358" s="240"/>
      <c r="K358" s="240"/>
      <c r="L358" s="240"/>
      <c r="M358" s="240"/>
      <c r="N358" s="240"/>
    </row>
    <row r="359" spans="2:14" x14ac:dyDescent="0.2">
      <c r="B359" s="240"/>
      <c r="C359" s="240"/>
      <c r="D359" s="240"/>
      <c r="E359" s="240"/>
      <c r="F359" s="240"/>
      <c r="G359" s="240"/>
      <c r="H359" s="240"/>
      <c r="I359" s="240"/>
      <c r="J359" s="240"/>
      <c r="K359" s="240"/>
      <c r="L359" s="240"/>
      <c r="M359" s="240"/>
      <c r="N359" s="240"/>
    </row>
    <row r="360" spans="2:14" x14ac:dyDescent="0.2">
      <c r="B360" s="240"/>
      <c r="C360" s="240"/>
      <c r="D360" s="240"/>
      <c r="E360" s="240"/>
      <c r="F360" s="240"/>
      <c r="G360" s="240"/>
      <c r="H360" s="240"/>
      <c r="I360" s="240"/>
      <c r="J360" s="240"/>
      <c r="K360" s="240"/>
      <c r="L360" s="240"/>
      <c r="M360" s="240"/>
      <c r="N360" s="240"/>
    </row>
    <row r="361" spans="2:14" x14ac:dyDescent="0.2">
      <c r="B361" s="168"/>
      <c r="C361" s="168"/>
      <c r="D361" s="168"/>
      <c r="E361" s="168"/>
      <c r="F361" s="168"/>
      <c r="G361" s="168"/>
      <c r="H361" s="168"/>
      <c r="I361" s="168"/>
      <c r="J361" s="168"/>
      <c r="K361" s="168"/>
      <c r="L361" s="168"/>
      <c r="M361" s="168"/>
      <c r="N361" s="168"/>
    </row>
    <row r="362" spans="2:14" x14ac:dyDescent="0.2">
      <c r="B362" s="168"/>
      <c r="C362" s="168"/>
      <c r="D362" s="168"/>
      <c r="E362" s="168"/>
      <c r="F362" s="168"/>
      <c r="G362" s="168"/>
      <c r="H362" s="168"/>
      <c r="I362" s="168"/>
      <c r="J362" s="168"/>
      <c r="K362" s="168"/>
      <c r="L362" s="168"/>
      <c r="M362" s="168"/>
      <c r="N362" s="168"/>
    </row>
    <row r="363" spans="2:14" hidden="1" x14ac:dyDescent="0.2">
      <c r="B363" s="168"/>
      <c r="C363" s="168"/>
      <c r="D363" s="168"/>
      <c r="E363" s="168"/>
      <c r="F363" s="168"/>
      <c r="G363" s="168"/>
      <c r="H363" s="168"/>
      <c r="I363" s="168"/>
      <c r="J363" s="168"/>
      <c r="K363" s="168"/>
      <c r="L363" s="168"/>
      <c r="M363" s="168"/>
      <c r="N363" s="168"/>
    </row>
    <row r="364" spans="2:14" hidden="1" x14ac:dyDescent="0.2">
      <c r="B364" s="168"/>
      <c r="C364" s="168"/>
      <c r="D364" s="168"/>
      <c r="E364" s="168"/>
      <c r="F364" s="168"/>
      <c r="G364" s="168"/>
      <c r="H364" s="168"/>
      <c r="I364" s="168"/>
      <c r="J364" s="168"/>
      <c r="K364" s="168"/>
      <c r="L364" s="168"/>
      <c r="M364" s="168"/>
      <c r="N364" s="168"/>
    </row>
    <row r="365" spans="2:14" hidden="1" x14ac:dyDescent="0.2">
      <c r="B365" s="168"/>
      <c r="C365" s="168"/>
      <c r="D365" s="168"/>
      <c r="E365" s="168"/>
      <c r="F365" s="168"/>
      <c r="G365" s="168"/>
      <c r="H365" s="168"/>
      <c r="I365" s="168"/>
      <c r="J365" s="168"/>
      <c r="K365" s="168"/>
      <c r="L365" s="168"/>
      <c r="M365" s="168"/>
      <c r="N365" s="168"/>
    </row>
    <row r="366" spans="2:14" hidden="1" x14ac:dyDescent="0.2">
      <c r="B366" s="168"/>
      <c r="C366" s="168"/>
      <c r="D366" s="168"/>
      <c r="E366" s="168"/>
      <c r="F366" s="168"/>
      <c r="G366" s="168"/>
      <c r="H366" s="168"/>
      <c r="I366" s="168"/>
      <c r="J366" s="168"/>
      <c r="K366" s="168"/>
      <c r="L366" s="168"/>
      <c r="M366" s="168"/>
      <c r="N366" s="168"/>
    </row>
    <row r="367" spans="2:14" hidden="1" x14ac:dyDescent="0.2">
      <c r="B367" s="168"/>
      <c r="C367" s="168"/>
      <c r="D367" s="168"/>
      <c r="E367" s="168"/>
      <c r="F367" s="168"/>
      <c r="G367" s="168"/>
      <c r="H367" s="168"/>
      <c r="I367" s="168"/>
      <c r="J367" s="168"/>
      <c r="K367" s="168"/>
      <c r="L367" s="168"/>
      <c r="M367" s="168"/>
      <c r="N367" s="168"/>
    </row>
    <row r="368" spans="2:14" hidden="1" x14ac:dyDescent="0.2">
      <c r="B368" s="168"/>
      <c r="C368" s="168"/>
      <c r="D368" s="168"/>
      <c r="E368" s="168"/>
      <c r="F368" s="168"/>
      <c r="G368" s="168"/>
      <c r="H368" s="168"/>
      <c r="I368" s="168"/>
      <c r="J368" s="168"/>
      <c r="K368" s="168"/>
      <c r="L368" s="168"/>
      <c r="M368" s="168"/>
      <c r="N368" s="168"/>
    </row>
    <row r="369" spans="2:14" hidden="1" x14ac:dyDescent="0.2">
      <c r="B369" s="168"/>
      <c r="C369" s="168"/>
      <c r="D369" s="168"/>
      <c r="E369" s="168"/>
      <c r="F369" s="168"/>
      <c r="G369" s="168"/>
      <c r="H369" s="168"/>
      <c r="I369" s="168"/>
      <c r="J369" s="168"/>
      <c r="K369" s="168"/>
      <c r="L369" s="168"/>
      <c r="M369" s="168"/>
      <c r="N369" s="168"/>
    </row>
    <row r="370" spans="2:14" hidden="1" x14ac:dyDescent="0.2">
      <c r="B370" s="168"/>
      <c r="C370" s="168"/>
      <c r="D370" s="168"/>
      <c r="E370" s="168"/>
      <c r="F370" s="168"/>
      <c r="G370" s="168"/>
      <c r="H370" s="168"/>
      <c r="I370" s="168"/>
      <c r="J370" s="168"/>
      <c r="K370" s="168"/>
      <c r="L370" s="168"/>
      <c r="M370" s="168"/>
      <c r="N370" s="168"/>
    </row>
    <row r="371" spans="2:14" hidden="1" x14ac:dyDescent="0.2">
      <c r="B371" s="168"/>
      <c r="C371" s="168"/>
      <c r="D371" s="168"/>
      <c r="E371" s="168"/>
      <c r="F371" s="168"/>
      <c r="G371" s="168"/>
      <c r="H371" s="168"/>
      <c r="I371" s="168"/>
      <c r="J371" s="168"/>
      <c r="K371" s="168"/>
      <c r="L371" s="168"/>
      <c r="M371" s="168"/>
      <c r="N371" s="168"/>
    </row>
    <row r="372" spans="2:14" hidden="1" x14ac:dyDescent="0.2">
      <c r="B372" s="168"/>
      <c r="C372" s="168"/>
      <c r="D372" s="168"/>
      <c r="E372" s="168"/>
      <c r="F372" s="168"/>
      <c r="G372" s="168"/>
      <c r="H372" s="168"/>
      <c r="I372" s="168"/>
      <c r="J372" s="168"/>
      <c r="K372" s="168"/>
      <c r="L372" s="168"/>
      <c r="M372" s="168"/>
      <c r="N372" s="168"/>
    </row>
    <row r="373" spans="2:14" hidden="1" x14ac:dyDescent="0.2">
      <c r="B373" s="168"/>
      <c r="C373" s="168"/>
      <c r="D373" s="168"/>
      <c r="E373" s="168"/>
      <c r="F373" s="168"/>
      <c r="G373" s="168"/>
      <c r="H373" s="168"/>
      <c r="I373" s="168"/>
      <c r="J373" s="168"/>
      <c r="K373" s="168"/>
      <c r="L373" s="168"/>
      <c r="M373" s="168"/>
      <c r="N373" s="168"/>
    </row>
    <row r="374" spans="2:14" hidden="1" x14ac:dyDescent="0.2">
      <c r="B374" s="168"/>
      <c r="C374" s="168"/>
      <c r="D374" s="168"/>
      <c r="E374" s="168"/>
      <c r="F374" s="168"/>
      <c r="G374" s="168"/>
      <c r="H374" s="168"/>
      <c r="I374" s="168"/>
      <c r="J374" s="168"/>
      <c r="K374" s="168"/>
      <c r="L374" s="168"/>
      <c r="M374" s="168"/>
      <c r="N374" s="168"/>
    </row>
    <row r="375" spans="2:14" hidden="1" x14ac:dyDescent="0.2">
      <c r="B375" s="168"/>
      <c r="C375" s="168"/>
      <c r="D375" s="168"/>
      <c r="E375" s="168"/>
      <c r="F375" s="168"/>
      <c r="G375" s="168"/>
      <c r="H375" s="168"/>
      <c r="I375" s="168"/>
      <c r="J375" s="168"/>
      <c r="K375" s="168"/>
      <c r="L375" s="168"/>
      <c r="M375" s="168"/>
      <c r="N375" s="168"/>
    </row>
    <row r="376" spans="2:14" hidden="1" x14ac:dyDescent="0.2">
      <c r="B376" s="168"/>
      <c r="C376" s="168"/>
      <c r="D376" s="168"/>
      <c r="E376" s="168"/>
      <c r="F376" s="168"/>
      <c r="G376" s="168"/>
      <c r="H376" s="168"/>
      <c r="I376" s="168"/>
      <c r="J376" s="168"/>
      <c r="K376" s="168"/>
      <c r="L376" s="168"/>
      <c r="M376" s="168"/>
      <c r="N376" s="168"/>
    </row>
    <row r="377" spans="2:14" hidden="1" x14ac:dyDescent="0.2">
      <c r="B377" s="168"/>
      <c r="C377" s="168"/>
      <c r="D377" s="168"/>
      <c r="E377" s="168"/>
      <c r="F377" s="168"/>
      <c r="G377" s="168"/>
      <c r="H377" s="168"/>
      <c r="I377" s="168"/>
      <c r="J377" s="168"/>
      <c r="K377" s="168"/>
      <c r="L377" s="168"/>
      <c r="M377" s="168"/>
      <c r="N377" s="168"/>
    </row>
    <row r="378" spans="2:14" hidden="1" x14ac:dyDescent="0.2">
      <c r="B378" s="168"/>
      <c r="C378" s="168"/>
      <c r="D378" s="168"/>
      <c r="E378" s="168"/>
      <c r="F378" s="168"/>
      <c r="G378" s="168"/>
      <c r="H378" s="168"/>
      <c r="I378" s="168"/>
      <c r="J378" s="168"/>
      <c r="K378" s="168"/>
      <c r="L378" s="168"/>
      <c r="M378" s="168"/>
      <c r="N378" s="168"/>
    </row>
    <row r="379" spans="2:14" hidden="1" x14ac:dyDescent="0.2">
      <c r="B379" s="168"/>
      <c r="C379" s="168"/>
      <c r="D379" s="168"/>
      <c r="E379" s="168"/>
      <c r="F379" s="168"/>
      <c r="G379" s="168"/>
      <c r="H379" s="168"/>
      <c r="I379" s="168"/>
      <c r="J379" s="168"/>
      <c r="K379" s="168"/>
      <c r="L379" s="168"/>
      <c r="M379" s="168"/>
      <c r="N379" s="168"/>
    </row>
    <row r="380" spans="2:14" hidden="1" x14ac:dyDescent="0.2">
      <c r="B380" s="168"/>
      <c r="C380" s="168"/>
      <c r="D380" s="168"/>
      <c r="E380" s="168"/>
      <c r="F380" s="168"/>
      <c r="G380" s="168"/>
      <c r="H380" s="168"/>
      <c r="I380" s="168"/>
      <c r="J380" s="168"/>
      <c r="K380" s="168"/>
      <c r="L380" s="168"/>
      <c r="M380" s="168"/>
      <c r="N380" s="168"/>
    </row>
    <row r="381" spans="2:14" hidden="1" x14ac:dyDescent="0.2">
      <c r="B381" s="168"/>
      <c r="C381" s="168"/>
      <c r="D381" s="168"/>
      <c r="E381" s="168"/>
      <c r="F381" s="168"/>
      <c r="G381" s="168"/>
      <c r="H381" s="168"/>
      <c r="I381" s="168"/>
      <c r="J381" s="168"/>
      <c r="K381" s="168"/>
      <c r="L381" s="168"/>
      <c r="M381" s="168"/>
      <c r="N381" s="168"/>
    </row>
    <row r="382" spans="2:14" hidden="1" x14ac:dyDescent="0.2">
      <c r="B382" s="168"/>
      <c r="C382" s="168"/>
      <c r="D382" s="168"/>
      <c r="E382" s="168"/>
      <c r="F382" s="168"/>
      <c r="G382" s="168"/>
      <c r="H382" s="168"/>
      <c r="I382" s="168"/>
      <c r="J382" s="168"/>
      <c r="K382" s="168"/>
      <c r="L382" s="168"/>
      <c r="M382" s="168"/>
      <c r="N382" s="168"/>
    </row>
    <row r="383" spans="2:14" hidden="1" x14ac:dyDescent="0.2">
      <c r="B383" s="168"/>
      <c r="C383" s="168"/>
      <c r="D383" s="168"/>
      <c r="E383" s="168"/>
      <c r="F383" s="168"/>
      <c r="G383" s="168"/>
      <c r="H383" s="168"/>
      <c r="I383" s="168"/>
      <c r="J383" s="168"/>
      <c r="K383" s="168"/>
      <c r="L383" s="168"/>
      <c r="M383" s="168"/>
      <c r="N383" s="168"/>
    </row>
    <row r="384" spans="2:14" hidden="1" x14ac:dyDescent="0.2">
      <c r="B384" s="168"/>
      <c r="C384" s="168"/>
      <c r="D384" s="168"/>
      <c r="E384" s="168"/>
      <c r="F384" s="168"/>
      <c r="G384" s="168"/>
      <c r="H384" s="168"/>
      <c r="I384" s="168"/>
      <c r="J384" s="168"/>
      <c r="K384" s="168"/>
      <c r="L384" s="168"/>
      <c r="M384" s="168"/>
      <c r="N384" s="168"/>
    </row>
    <row r="385" spans="2:14" hidden="1" x14ac:dyDescent="0.2">
      <c r="B385" s="168"/>
      <c r="C385" s="168"/>
      <c r="D385" s="168"/>
      <c r="E385" s="168"/>
      <c r="F385" s="168"/>
      <c r="G385" s="168"/>
      <c r="H385" s="168"/>
      <c r="I385" s="168"/>
      <c r="J385" s="168"/>
      <c r="K385" s="168"/>
      <c r="L385" s="168"/>
      <c r="M385" s="168"/>
      <c r="N385" s="168"/>
    </row>
    <row r="386" spans="2:14" hidden="1" x14ac:dyDescent="0.2">
      <c r="B386" s="168"/>
      <c r="C386" s="168"/>
      <c r="D386" s="168"/>
      <c r="E386" s="168"/>
      <c r="F386" s="168"/>
      <c r="G386" s="168"/>
      <c r="H386" s="168"/>
      <c r="I386" s="168"/>
      <c r="J386" s="168"/>
      <c r="K386" s="168"/>
      <c r="L386" s="168"/>
      <c r="M386" s="168"/>
      <c r="N386" s="168"/>
    </row>
    <row r="387" spans="2:14" hidden="1" x14ac:dyDescent="0.2">
      <c r="B387" s="168"/>
      <c r="C387" s="168"/>
      <c r="D387" s="168"/>
      <c r="E387" s="168"/>
      <c r="F387" s="168"/>
      <c r="G387" s="168"/>
      <c r="H387" s="168"/>
      <c r="I387" s="168"/>
      <c r="J387" s="168"/>
      <c r="K387" s="168"/>
      <c r="L387" s="168"/>
      <c r="M387" s="168"/>
      <c r="N387" s="168"/>
    </row>
    <row r="388" spans="2:14" hidden="1" x14ac:dyDescent="0.2">
      <c r="B388" s="168"/>
      <c r="C388" s="168"/>
      <c r="D388" s="168"/>
      <c r="E388" s="168"/>
      <c r="F388" s="168"/>
      <c r="G388" s="168"/>
      <c r="H388" s="168"/>
      <c r="I388" s="168"/>
      <c r="J388" s="168"/>
      <c r="K388" s="168"/>
      <c r="L388" s="168"/>
      <c r="M388" s="168"/>
      <c r="N388" s="168"/>
    </row>
    <row r="389" spans="2:14" hidden="1" x14ac:dyDescent="0.2">
      <c r="B389" s="168"/>
      <c r="C389" s="168"/>
      <c r="D389" s="168"/>
      <c r="E389" s="168"/>
      <c r="F389" s="168"/>
      <c r="G389" s="168"/>
      <c r="H389" s="168"/>
      <c r="I389" s="168"/>
      <c r="J389" s="168"/>
      <c r="K389" s="168"/>
      <c r="L389" s="168"/>
      <c r="M389" s="168"/>
      <c r="N389" s="168"/>
    </row>
    <row r="390" spans="2:14" hidden="1" x14ac:dyDescent="0.2">
      <c r="B390" s="168"/>
      <c r="C390" s="168"/>
      <c r="D390" s="168"/>
      <c r="E390" s="168"/>
      <c r="F390" s="168"/>
      <c r="G390" s="168"/>
      <c r="H390" s="168"/>
      <c r="I390" s="168"/>
      <c r="J390" s="168"/>
      <c r="K390" s="168"/>
      <c r="L390" s="168"/>
      <c r="M390" s="168"/>
      <c r="N390" s="168"/>
    </row>
    <row r="391" spans="2:14" hidden="1" x14ac:dyDescent="0.2">
      <c r="B391" s="168"/>
      <c r="C391" s="168"/>
      <c r="D391" s="168"/>
      <c r="E391" s="168"/>
      <c r="F391" s="168"/>
      <c r="G391" s="168"/>
      <c r="H391" s="168"/>
      <c r="I391" s="168"/>
      <c r="J391" s="168"/>
      <c r="K391" s="168"/>
      <c r="L391" s="168"/>
      <c r="M391" s="168"/>
      <c r="N391" s="168"/>
    </row>
    <row r="392" spans="2:14" hidden="1" x14ac:dyDescent="0.2">
      <c r="B392" s="168"/>
      <c r="C392" s="168"/>
      <c r="D392" s="168"/>
      <c r="E392" s="168"/>
      <c r="F392" s="168"/>
      <c r="G392" s="168"/>
      <c r="H392" s="168"/>
      <c r="I392" s="168"/>
      <c r="J392" s="168"/>
      <c r="K392" s="168"/>
      <c r="L392" s="168"/>
      <c r="M392" s="168"/>
      <c r="N392" s="168"/>
    </row>
    <row r="393" spans="2:14" hidden="1" x14ac:dyDescent="0.2">
      <c r="B393" s="168"/>
      <c r="C393" s="168"/>
      <c r="D393" s="168"/>
      <c r="E393" s="168"/>
      <c r="F393" s="168"/>
      <c r="G393" s="168"/>
      <c r="H393" s="168"/>
      <c r="I393" s="168"/>
      <c r="J393" s="168"/>
      <c r="K393" s="168"/>
      <c r="L393" s="168"/>
      <c r="M393" s="168"/>
      <c r="N393" s="168"/>
    </row>
    <row r="394" spans="2:14" hidden="1" x14ac:dyDescent="0.2">
      <c r="B394" s="168"/>
      <c r="C394" s="168"/>
      <c r="D394" s="168"/>
      <c r="E394" s="168"/>
      <c r="F394" s="168"/>
      <c r="G394" s="168"/>
      <c r="H394" s="168"/>
      <c r="I394" s="168"/>
      <c r="J394" s="168"/>
      <c r="K394" s="168"/>
      <c r="L394" s="168"/>
      <c r="M394" s="168"/>
      <c r="N394" s="168"/>
    </row>
    <row r="395" spans="2:14" hidden="1" x14ac:dyDescent="0.2">
      <c r="B395" s="168"/>
      <c r="C395" s="168"/>
      <c r="D395" s="168"/>
      <c r="E395" s="168"/>
      <c r="F395" s="168"/>
      <c r="G395" s="168"/>
      <c r="H395" s="168"/>
      <c r="I395" s="168"/>
      <c r="J395" s="168"/>
      <c r="K395" s="168"/>
      <c r="L395" s="168"/>
      <c r="M395" s="168"/>
      <c r="N395" s="168"/>
    </row>
    <row r="396" spans="2:14" hidden="1" x14ac:dyDescent="0.2">
      <c r="B396" s="168"/>
      <c r="C396" s="168"/>
      <c r="D396" s="168"/>
      <c r="E396" s="168"/>
      <c r="F396" s="168"/>
      <c r="G396" s="168"/>
      <c r="H396" s="168"/>
      <c r="I396" s="168"/>
      <c r="J396" s="168"/>
      <c r="K396" s="168"/>
      <c r="L396" s="168"/>
      <c r="M396" s="168"/>
      <c r="N396" s="168"/>
    </row>
    <row r="397" spans="2:14" hidden="1" x14ac:dyDescent="0.2">
      <c r="B397" s="168"/>
      <c r="C397" s="168"/>
      <c r="D397" s="168"/>
      <c r="E397" s="168"/>
      <c r="F397" s="168"/>
      <c r="G397" s="168"/>
      <c r="H397" s="168"/>
      <c r="I397" s="168"/>
      <c r="J397" s="168"/>
      <c r="K397" s="168"/>
      <c r="L397" s="168"/>
      <c r="M397" s="168"/>
      <c r="N397" s="168"/>
    </row>
    <row r="398" spans="2:14" hidden="1" x14ac:dyDescent="0.2">
      <c r="B398" s="168"/>
      <c r="C398" s="168"/>
      <c r="D398" s="168"/>
      <c r="E398" s="168"/>
      <c r="F398" s="168"/>
      <c r="G398" s="168"/>
      <c r="H398" s="168"/>
      <c r="I398" s="168"/>
      <c r="J398" s="168"/>
      <c r="K398" s="168"/>
      <c r="L398" s="168"/>
      <c r="M398" s="168"/>
      <c r="N398" s="168"/>
    </row>
    <row r="399" spans="2:14" hidden="1" x14ac:dyDescent="0.2">
      <c r="B399" s="168"/>
      <c r="C399" s="168"/>
      <c r="D399" s="168"/>
      <c r="E399" s="168"/>
      <c r="F399" s="168"/>
      <c r="G399" s="168"/>
      <c r="H399" s="168"/>
      <c r="I399" s="168"/>
      <c r="J399" s="168"/>
      <c r="K399" s="168"/>
      <c r="L399" s="168"/>
      <c r="M399" s="168"/>
      <c r="N399" s="168"/>
    </row>
    <row r="400" spans="2:14" hidden="1" x14ac:dyDescent="0.2">
      <c r="B400" s="168"/>
      <c r="C400" s="168"/>
      <c r="D400" s="168"/>
      <c r="E400" s="168"/>
      <c r="F400" s="168"/>
      <c r="G400" s="168"/>
      <c r="H400" s="168"/>
      <c r="I400" s="168"/>
      <c r="J400" s="168"/>
      <c r="K400" s="168"/>
      <c r="L400" s="168"/>
      <c r="M400" s="168"/>
      <c r="N400" s="168"/>
    </row>
    <row r="401" spans="2:14" hidden="1" x14ac:dyDescent="0.2">
      <c r="B401" s="168"/>
      <c r="C401" s="168"/>
      <c r="D401" s="168"/>
      <c r="E401" s="168"/>
      <c r="F401" s="168"/>
      <c r="G401" s="168"/>
      <c r="H401" s="168"/>
      <c r="I401" s="168"/>
      <c r="J401" s="168"/>
      <c r="K401" s="168"/>
      <c r="L401" s="168"/>
      <c r="M401" s="168"/>
      <c r="N401" s="168"/>
    </row>
    <row r="402" spans="2:14" hidden="1" x14ac:dyDescent="0.2">
      <c r="B402" s="168"/>
      <c r="C402" s="168"/>
      <c r="D402" s="168"/>
      <c r="E402" s="168"/>
      <c r="F402" s="168"/>
      <c r="G402" s="168"/>
      <c r="H402" s="168"/>
      <c r="I402" s="168"/>
      <c r="J402" s="168"/>
      <c r="K402" s="168"/>
      <c r="L402" s="168"/>
      <c r="M402" s="168"/>
      <c r="N402" s="168"/>
    </row>
    <row r="403" spans="2:14" hidden="1" x14ac:dyDescent="0.2">
      <c r="B403" s="168"/>
      <c r="C403" s="168"/>
      <c r="D403" s="168"/>
      <c r="E403" s="168"/>
      <c r="F403" s="168"/>
      <c r="G403" s="168"/>
      <c r="H403" s="168"/>
      <c r="I403" s="168"/>
      <c r="J403" s="168"/>
      <c r="K403" s="168"/>
      <c r="L403" s="168"/>
      <c r="M403" s="168"/>
      <c r="N403" s="168"/>
    </row>
    <row r="404" spans="2:14" hidden="1" x14ac:dyDescent="0.2">
      <c r="B404" s="168"/>
      <c r="C404" s="168"/>
      <c r="D404" s="168"/>
      <c r="E404" s="168"/>
      <c r="F404" s="168"/>
      <c r="G404" s="168"/>
      <c r="H404" s="168"/>
      <c r="I404" s="168"/>
      <c r="J404" s="168"/>
      <c r="K404" s="168"/>
      <c r="L404" s="168"/>
      <c r="M404" s="168"/>
      <c r="N404" s="168"/>
    </row>
    <row r="405" spans="2:14" hidden="1" x14ac:dyDescent="0.2">
      <c r="B405" s="168"/>
      <c r="C405" s="168"/>
      <c r="D405" s="168"/>
      <c r="E405" s="168"/>
      <c r="F405" s="168"/>
      <c r="G405" s="168"/>
      <c r="H405" s="168"/>
      <c r="I405" s="168"/>
      <c r="J405" s="168"/>
      <c r="K405" s="168"/>
      <c r="L405" s="168"/>
      <c r="M405" s="168"/>
      <c r="N405" s="168"/>
    </row>
    <row r="406" spans="2:14" hidden="1" x14ac:dyDescent="0.2">
      <c r="B406" s="168"/>
      <c r="C406" s="168"/>
      <c r="D406" s="168"/>
      <c r="E406" s="168"/>
      <c r="F406" s="168"/>
      <c r="G406" s="168"/>
      <c r="H406" s="168"/>
      <c r="I406" s="168"/>
      <c r="J406" s="168"/>
      <c r="K406" s="168"/>
      <c r="L406" s="168"/>
      <c r="M406" s="168"/>
      <c r="N406" s="168"/>
    </row>
    <row r="407" spans="2:14" hidden="1" x14ac:dyDescent="0.2">
      <c r="B407" s="168"/>
      <c r="C407" s="168"/>
      <c r="D407" s="168"/>
      <c r="E407" s="168"/>
      <c r="F407" s="168"/>
      <c r="G407" s="168"/>
      <c r="H407" s="168"/>
      <c r="I407" s="168"/>
      <c r="J407" s="168"/>
      <c r="K407" s="168"/>
      <c r="L407" s="168"/>
      <c r="M407" s="168"/>
      <c r="N407" s="168"/>
    </row>
    <row r="408" spans="2:14" hidden="1" x14ac:dyDescent="0.2">
      <c r="B408" s="168"/>
      <c r="C408" s="168"/>
      <c r="D408" s="168"/>
      <c r="E408" s="168"/>
      <c r="F408" s="168"/>
      <c r="G408" s="168"/>
      <c r="H408" s="168"/>
      <c r="I408" s="168"/>
      <c r="J408" s="168"/>
      <c r="K408" s="168"/>
      <c r="L408" s="168"/>
      <c r="M408" s="168"/>
      <c r="N408" s="168"/>
    </row>
    <row r="409" spans="2:14" hidden="1" x14ac:dyDescent="0.2">
      <c r="B409" s="168"/>
      <c r="C409" s="168"/>
      <c r="D409" s="168"/>
      <c r="E409" s="168"/>
      <c r="F409" s="168"/>
      <c r="G409" s="168"/>
      <c r="H409" s="168"/>
      <c r="I409" s="168"/>
      <c r="J409" s="168"/>
      <c r="K409" s="168"/>
      <c r="L409" s="168"/>
      <c r="M409" s="168"/>
      <c r="N409" s="168"/>
    </row>
    <row r="410" spans="2:14" hidden="1" x14ac:dyDescent="0.2">
      <c r="B410" s="168"/>
      <c r="C410" s="168"/>
      <c r="D410" s="168"/>
      <c r="E410" s="168"/>
      <c r="F410" s="168"/>
      <c r="G410" s="168"/>
      <c r="H410" s="168"/>
      <c r="I410" s="168"/>
      <c r="J410" s="168"/>
      <c r="K410" s="168"/>
      <c r="L410" s="168"/>
      <c r="M410" s="168"/>
      <c r="N410" s="168"/>
    </row>
    <row r="411" spans="2:14" hidden="1" x14ac:dyDescent="0.2">
      <c r="B411" s="168"/>
      <c r="C411" s="168"/>
      <c r="D411" s="168"/>
      <c r="E411" s="168"/>
      <c r="F411" s="168"/>
      <c r="G411" s="168"/>
      <c r="H411" s="168"/>
      <c r="I411" s="168"/>
      <c r="J411" s="168"/>
      <c r="K411" s="168"/>
      <c r="L411" s="168"/>
      <c r="M411" s="168"/>
      <c r="N411" s="168"/>
    </row>
    <row r="412" spans="2:14" hidden="1" x14ac:dyDescent="0.2">
      <c r="B412" s="168"/>
      <c r="C412" s="168"/>
      <c r="D412" s="168"/>
      <c r="E412" s="168"/>
      <c r="F412" s="168"/>
      <c r="G412" s="168"/>
      <c r="H412" s="168"/>
      <c r="I412" s="168"/>
      <c r="J412" s="168"/>
      <c r="K412" s="168"/>
      <c r="L412" s="168"/>
      <c r="M412" s="168"/>
      <c r="N412" s="168"/>
    </row>
    <row r="413" spans="2:14" hidden="1" x14ac:dyDescent="0.2">
      <c r="B413" s="168"/>
      <c r="C413" s="168"/>
      <c r="D413" s="168"/>
      <c r="E413" s="168"/>
      <c r="F413" s="168"/>
      <c r="G413" s="168"/>
      <c r="H413" s="168"/>
      <c r="I413" s="168"/>
      <c r="J413" s="168"/>
      <c r="K413" s="168"/>
      <c r="L413" s="168"/>
      <c r="M413" s="168"/>
      <c r="N413" s="168"/>
    </row>
    <row r="414" spans="2:14" hidden="1" x14ac:dyDescent="0.2">
      <c r="B414" s="168"/>
      <c r="C414" s="168"/>
      <c r="D414" s="168"/>
      <c r="E414" s="168"/>
      <c r="F414" s="168"/>
      <c r="G414" s="168"/>
      <c r="H414" s="168"/>
      <c r="I414" s="168"/>
      <c r="J414" s="168"/>
      <c r="K414" s="168"/>
      <c r="L414" s="168"/>
      <c r="M414" s="168"/>
      <c r="N414" s="168"/>
    </row>
    <row r="415" spans="2:14" hidden="1" x14ac:dyDescent="0.2">
      <c r="B415" s="168"/>
      <c r="C415" s="168"/>
      <c r="D415" s="168"/>
      <c r="E415" s="168"/>
      <c r="F415" s="168"/>
      <c r="G415" s="168"/>
      <c r="H415" s="168"/>
      <c r="I415" s="168"/>
      <c r="J415" s="168"/>
      <c r="K415" s="168"/>
      <c r="L415" s="168"/>
      <c r="M415" s="168"/>
      <c r="N415" s="168"/>
    </row>
    <row r="416" spans="2:14" hidden="1" x14ac:dyDescent="0.2">
      <c r="B416" s="168"/>
      <c r="C416" s="168"/>
      <c r="D416" s="168"/>
      <c r="E416" s="168"/>
      <c r="F416" s="168"/>
      <c r="G416" s="168"/>
      <c r="H416" s="168"/>
      <c r="I416" s="168"/>
      <c r="J416" s="168"/>
      <c r="K416" s="168"/>
      <c r="L416" s="168"/>
      <c r="M416" s="168"/>
      <c r="N416" s="168"/>
    </row>
    <row r="417" spans="2:14" hidden="1" x14ac:dyDescent="0.2">
      <c r="B417" s="168"/>
      <c r="C417" s="168"/>
      <c r="D417" s="168"/>
      <c r="E417" s="168"/>
      <c r="F417" s="168"/>
      <c r="G417" s="168"/>
      <c r="H417" s="168"/>
      <c r="I417" s="168"/>
      <c r="J417" s="168"/>
      <c r="K417" s="168"/>
      <c r="L417" s="168"/>
      <c r="M417" s="168"/>
      <c r="N417" s="168"/>
    </row>
    <row r="418" spans="2:14" hidden="1" x14ac:dyDescent="0.2">
      <c r="B418" s="168"/>
      <c r="C418" s="168"/>
      <c r="D418" s="168"/>
      <c r="E418" s="168"/>
      <c r="F418" s="168"/>
      <c r="G418" s="168"/>
      <c r="H418" s="168"/>
      <c r="I418" s="168"/>
      <c r="J418" s="168"/>
      <c r="K418" s="168"/>
      <c r="L418" s="168"/>
      <c r="M418" s="168"/>
      <c r="N418" s="168"/>
    </row>
    <row r="419" spans="2:14" hidden="1" x14ac:dyDescent="0.2">
      <c r="B419" s="168"/>
      <c r="C419" s="168"/>
      <c r="D419" s="168"/>
      <c r="E419" s="168"/>
      <c r="F419" s="168"/>
      <c r="G419" s="168"/>
      <c r="H419" s="168"/>
      <c r="I419" s="168"/>
      <c r="J419" s="168"/>
      <c r="K419" s="168"/>
      <c r="L419" s="168"/>
      <c r="M419" s="168"/>
      <c r="N419" s="168"/>
    </row>
    <row r="420" spans="2:14" hidden="1" x14ac:dyDescent="0.2">
      <c r="B420" s="168"/>
      <c r="C420" s="168"/>
      <c r="D420" s="168"/>
      <c r="E420" s="168"/>
      <c r="F420" s="168"/>
      <c r="G420" s="168"/>
      <c r="H420" s="168"/>
      <c r="I420" s="168"/>
      <c r="J420" s="168"/>
      <c r="K420" s="168"/>
      <c r="L420" s="168"/>
      <c r="M420" s="168"/>
      <c r="N420" s="168"/>
    </row>
    <row r="421" spans="2:14" hidden="1" x14ac:dyDescent="0.2">
      <c r="B421" s="168"/>
      <c r="C421" s="168"/>
      <c r="D421" s="168"/>
      <c r="E421" s="168"/>
      <c r="F421" s="168"/>
      <c r="G421" s="168"/>
      <c r="H421" s="168"/>
      <c r="I421" s="168"/>
      <c r="J421" s="168"/>
      <c r="K421" s="168"/>
      <c r="L421" s="168"/>
      <c r="M421" s="168"/>
      <c r="N421" s="168"/>
    </row>
    <row r="422" spans="2:14" hidden="1" x14ac:dyDescent="0.2">
      <c r="B422" s="168"/>
      <c r="C422" s="168"/>
      <c r="D422" s="168"/>
      <c r="E422" s="168"/>
      <c r="F422" s="168"/>
      <c r="G422" s="168"/>
      <c r="H422" s="168"/>
      <c r="I422" s="168"/>
      <c r="J422" s="168"/>
      <c r="K422" s="168"/>
      <c r="L422" s="168"/>
      <c r="M422" s="168"/>
      <c r="N422" s="168"/>
    </row>
    <row r="423" spans="2:14" hidden="1" x14ac:dyDescent="0.2">
      <c r="B423" s="168"/>
      <c r="C423" s="168"/>
      <c r="D423" s="168"/>
      <c r="E423" s="168"/>
      <c r="F423" s="168"/>
      <c r="G423" s="168"/>
      <c r="H423" s="168"/>
      <c r="I423" s="168"/>
      <c r="J423" s="168"/>
      <c r="K423" s="168"/>
      <c r="L423" s="168"/>
      <c r="M423" s="168"/>
      <c r="N423" s="168"/>
    </row>
    <row r="424" spans="2:14" hidden="1" x14ac:dyDescent="0.2">
      <c r="B424" s="168"/>
      <c r="C424" s="168"/>
      <c r="D424" s="168"/>
      <c r="E424" s="168"/>
      <c r="F424" s="168"/>
      <c r="G424" s="168"/>
      <c r="H424" s="168"/>
      <c r="I424" s="168"/>
      <c r="J424" s="168"/>
      <c r="K424" s="168"/>
      <c r="L424" s="168"/>
      <c r="M424" s="168"/>
      <c r="N424" s="168"/>
    </row>
    <row r="425" spans="2:14" hidden="1" x14ac:dyDescent="0.2">
      <c r="B425" s="168"/>
      <c r="C425" s="168"/>
      <c r="D425" s="168"/>
      <c r="E425" s="168"/>
      <c r="F425" s="168"/>
      <c r="G425" s="168"/>
      <c r="H425" s="168"/>
      <c r="I425" s="168"/>
      <c r="J425" s="168"/>
      <c r="K425" s="168"/>
      <c r="L425" s="168"/>
      <c r="M425" s="168"/>
      <c r="N425" s="168"/>
    </row>
    <row r="426" spans="2:14" hidden="1" x14ac:dyDescent="0.2">
      <c r="B426" s="168"/>
      <c r="C426" s="168"/>
      <c r="D426" s="168"/>
      <c r="E426" s="168"/>
      <c r="F426" s="168"/>
      <c r="G426" s="168"/>
      <c r="H426" s="168"/>
      <c r="I426" s="168"/>
      <c r="J426" s="168"/>
      <c r="K426" s="168"/>
      <c r="L426" s="168"/>
      <c r="M426" s="168"/>
      <c r="N426" s="168"/>
    </row>
    <row r="427" spans="2:14" hidden="1" x14ac:dyDescent="0.2">
      <c r="B427" s="168"/>
      <c r="C427" s="168"/>
      <c r="D427" s="168"/>
      <c r="E427" s="168"/>
      <c r="F427" s="168"/>
      <c r="G427" s="168"/>
      <c r="H427" s="168"/>
      <c r="I427" s="168"/>
      <c r="J427" s="168"/>
      <c r="K427" s="168"/>
      <c r="L427" s="168"/>
      <c r="M427" s="168"/>
      <c r="N427" s="168"/>
    </row>
    <row r="428" spans="2:14" hidden="1" x14ac:dyDescent="0.2">
      <c r="B428" s="168"/>
      <c r="C428" s="168"/>
      <c r="D428" s="168"/>
      <c r="E428" s="168"/>
      <c r="F428" s="168"/>
      <c r="G428" s="168"/>
      <c r="H428" s="168"/>
      <c r="I428" s="168"/>
      <c r="J428" s="168"/>
      <c r="K428" s="168"/>
      <c r="L428" s="168"/>
      <c r="M428" s="168"/>
      <c r="N428" s="168"/>
    </row>
    <row r="429" spans="2:14" hidden="1" x14ac:dyDescent="0.2">
      <c r="B429" s="168"/>
      <c r="C429" s="168"/>
      <c r="D429" s="168"/>
      <c r="E429" s="168"/>
      <c r="F429" s="168"/>
      <c r="G429" s="168"/>
      <c r="H429" s="168"/>
      <c r="I429" s="168"/>
      <c r="J429" s="168"/>
      <c r="K429" s="168"/>
      <c r="L429" s="168"/>
      <c r="M429" s="168"/>
      <c r="N429" s="168"/>
    </row>
    <row r="430" spans="2:14" hidden="1" x14ac:dyDescent="0.2">
      <c r="B430" s="168"/>
      <c r="C430" s="168"/>
      <c r="D430" s="168"/>
      <c r="E430" s="168"/>
      <c r="F430" s="168"/>
      <c r="G430" s="168"/>
      <c r="H430" s="168"/>
      <c r="I430" s="168"/>
      <c r="J430" s="168"/>
      <c r="K430" s="168"/>
      <c r="L430" s="168"/>
      <c r="M430" s="168"/>
      <c r="N430" s="168"/>
    </row>
    <row r="431" spans="2:14" hidden="1" x14ac:dyDescent="0.2">
      <c r="B431" s="168"/>
      <c r="C431" s="168"/>
      <c r="D431" s="168"/>
      <c r="E431" s="168"/>
      <c r="F431" s="168"/>
      <c r="G431" s="168"/>
      <c r="H431" s="168"/>
      <c r="I431" s="168"/>
      <c r="J431" s="168"/>
      <c r="K431" s="168"/>
      <c r="L431" s="168"/>
      <c r="M431" s="168"/>
      <c r="N431" s="168"/>
    </row>
    <row r="432" spans="2:14" hidden="1" x14ac:dyDescent="0.2">
      <c r="B432" s="168"/>
      <c r="C432" s="168"/>
      <c r="D432" s="168"/>
      <c r="E432" s="168"/>
      <c r="F432" s="168"/>
      <c r="G432" s="168"/>
      <c r="H432" s="168"/>
      <c r="I432" s="168"/>
      <c r="J432" s="168"/>
      <c r="K432" s="168"/>
      <c r="L432" s="168"/>
      <c r="M432" s="168"/>
      <c r="N432" s="168"/>
    </row>
    <row r="433" spans="2:14" hidden="1" x14ac:dyDescent="0.2">
      <c r="B433" s="168"/>
      <c r="C433" s="168"/>
      <c r="D433" s="168"/>
      <c r="E433" s="168"/>
      <c r="F433" s="168"/>
      <c r="G433" s="168"/>
      <c r="H433" s="168"/>
      <c r="I433" s="168"/>
      <c r="J433" s="168"/>
      <c r="K433" s="168"/>
      <c r="L433" s="168"/>
      <c r="M433" s="168"/>
      <c r="N433" s="168"/>
    </row>
    <row r="434" spans="2:14" hidden="1" x14ac:dyDescent="0.2">
      <c r="B434" s="168"/>
      <c r="C434" s="168"/>
      <c r="D434" s="168"/>
      <c r="E434" s="168"/>
      <c r="F434" s="168"/>
      <c r="G434" s="168"/>
      <c r="H434" s="168"/>
      <c r="I434" s="168"/>
      <c r="J434" s="168"/>
      <c r="K434" s="168"/>
      <c r="L434" s="168"/>
      <c r="M434" s="168"/>
      <c r="N434" s="168"/>
    </row>
    <row r="435" spans="2:14" hidden="1" x14ac:dyDescent="0.2">
      <c r="B435" s="168"/>
      <c r="C435" s="168"/>
      <c r="D435" s="168"/>
      <c r="E435" s="168"/>
      <c r="F435" s="168"/>
      <c r="G435" s="168"/>
      <c r="H435" s="168"/>
      <c r="I435" s="168"/>
      <c r="J435" s="168"/>
      <c r="K435" s="168"/>
      <c r="L435" s="168"/>
      <c r="M435" s="168"/>
      <c r="N435" s="168"/>
    </row>
    <row r="436" spans="2:14" hidden="1" x14ac:dyDescent="0.2">
      <c r="B436" s="168"/>
      <c r="C436" s="168"/>
      <c r="D436" s="168"/>
      <c r="E436" s="168"/>
      <c r="F436" s="168"/>
      <c r="G436" s="168"/>
      <c r="H436" s="168"/>
      <c r="I436" s="168"/>
      <c r="J436" s="168"/>
      <c r="K436" s="168"/>
      <c r="L436" s="168"/>
      <c r="M436" s="168"/>
      <c r="N436" s="168"/>
    </row>
    <row r="437" spans="2:14" hidden="1" x14ac:dyDescent="0.2">
      <c r="B437" s="168"/>
      <c r="C437" s="168"/>
      <c r="D437" s="168"/>
      <c r="E437" s="168"/>
      <c r="F437" s="168"/>
      <c r="G437" s="168"/>
      <c r="H437" s="168"/>
      <c r="I437" s="168"/>
      <c r="J437" s="168"/>
      <c r="K437" s="168"/>
      <c r="L437" s="168"/>
      <c r="M437" s="168"/>
      <c r="N437" s="168"/>
    </row>
    <row r="438" spans="2:14" hidden="1" x14ac:dyDescent="0.2">
      <c r="B438" s="168"/>
      <c r="C438" s="168"/>
      <c r="D438" s="168"/>
      <c r="E438" s="168"/>
      <c r="F438" s="168"/>
      <c r="G438" s="168"/>
      <c r="H438" s="168"/>
      <c r="I438" s="168"/>
      <c r="J438" s="168"/>
      <c r="K438" s="168"/>
      <c r="L438" s="168"/>
      <c r="M438" s="168"/>
      <c r="N438" s="168"/>
    </row>
    <row r="439" spans="2:14" hidden="1" x14ac:dyDescent="0.2">
      <c r="B439" s="168"/>
      <c r="C439" s="168"/>
      <c r="D439" s="168"/>
      <c r="E439" s="168"/>
      <c r="F439" s="168"/>
      <c r="G439" s="168"/>
      <c r="H439" s="168"/>
      <c r="I439" s="168"/>
      <c r="J439" s="168"/>
      <c r="K439" s="168"/>
      <c r="L439" s="168"/>
      <c r="M439" s="168"/>
      <c r="N439" s="168"/>
    </row>
    <row r="440" spans="2:14" hidden="1" x14ac:dyDescent="0.2">
      <c r="B440" s="168"/>
      <c r="C440" s="168"/>
      <c r="D440" s="168"/>
      <c r="E440" s="168"/>
      <c r="F440" s="168"/>
      <c r="G440" s="168"/>
      <c r="H440" s="168"/>
      <c r="I440" s="168"/>
      <c r="J440" s="168"/>
      <c r="K440" s="168"/>
      <c r="L440" s="168"/>
      <c r="M440" s="168"/>
      <c r="N440" s="168"/>
    </row>
    <row r="441" spans="2:14" hidden="1" x14ac:dyDescent="0.2">
      <c r="B441" s="168"/>
      <c r="C441" s="168"/>
      <c r="D441" s="168"/>
      <c r="E441" s="168"/>
      <c r="F441" s="168"/>
      <c r="G441" s="168"/>
      <c r="H441" s="168"/>
      <c r="I441" s="168"/>
      <c r="J441" s="168"/>
      <c r="K441" s="168"/>
      <c r="L441" s="168"/>
      <c r="M441" s="168"/>
      <c r="N441" s="168"/>
    </row>
    <row r="442" spans="2:14" hidden="1" x14ac:dyDescent="0.2">
      <c r="B442" s="168"/>
      <c r="C442" s="168"/>
      <c r="D442" s="168"/>
      <c r="E442" s="168"/>
      <c r="F442" s="168"/>
      <c r="G442" s="168"/>
      <c r="H442" s="168"/>
      <c r="I442" s="168"/>
      <c r="J442" s="168"/>
      <c r="K442" s="168"/>
      <c r="L442" s="168"/>
      <c r="M442" s="168"/>
      <c r="N442" s="168"/>
    </row>
    <row r="443" spans="2:14" hidden="1" x14ac:dyDescent="0.2">
      <c r="B443" s="168"/>
      <c r="C443" s="168"/>
      <c r="D443" s="168"/>
      <c r="E443" s="168"/>
      <c r="F443" s="168"/>
      <c r="G443" s="168"/>
      <c r="H443" s="168"/>
      <c r="I443" s="168"/>
      <c r="J443" s="168"/>
      <c r="K443" s="168"/>
      <c r="L443" s="168"/>
      <c r="M443" s="168"/>
      <c r="N443" s="168"/>
    </row>
    <row r="444" spans="2:14" hidden="1" x14ac:dyDescent="0.2">
      <c r="B444" s="168"/>
      <c r="C444" s="168"/>
      <c r="D444" s="168"/>
      <c r="E444" s="168"/>
      <c r="F444" s="168"/>
      <c r="G444" s="168"/>
      <c r="H444" s="168"/>
      <c r="I444" s="168"/>
      <c r="J444" s="168"/>
      <c r="K444" s="168"/>
      <c r="L444" s="168"/>
      <c r="M444" s="168"/>
      <c r="N444" s="168"/>
    </row>
    <row r="445" spans="2:14" hidden="1" x14ac:dyDescent="0.2">
      <c r="B445" s="168"/>
      <c r="C445" s="168"/>
      <c r="D445" s="168"/>
      <c r="E445" s="168"/>
      <c r="F445" s="168"/>
      <c r="G445" s="168"/>
      <c r="H445" s="168"/>
      <c r="I445" s="168"/>
      <c r="J445" s="168"/>
      <c r="K445" s="168"/>
      <c r="L445" s="168"/>
      <c r="M445" s="168"/>
      <c r="N445" s="168"/>
    </row>
    <row r="446" spans="2:14" hidden="1" x14ac:dyDescent="0.2">
      <c r="B446" s="168"/>
      <c r="C446" s="168"/>
      <c r="D446" s="168"/>
      <c r="E446" s="168"/>
      <c r="F446" s="168"/>
      <c r="G446" s="168"/>
      <c r="H446" s="168"/>
      <c r="I446" s="168"/>
      <c r="J446" s="168"/>
      <c r="K446" s="168"/>
      <c r="L446" s="168"/>
      <c r="M446" s="168"/>
      <c r="N446" s="168"/>
    </row>
    <row r="447" spans="2:14" hidden="1" x14ac:dyDescent="0.2">
      <c r="B447" s="168"/>
      <c r="C447" s="168"/>
      <c r="D447" s="168"/>
      <c r="E447" s="168"/>
      <c r="F447" s="168"/>
      <c r="G447" s="168"/>
      <c r="H447" s="168"/>
      <c r="I447" s="168"/>
      <c r="J447" s="168"/>
      <c r="K447" s="168"/>
      <c r="L447" s="168"/>
      <c r="M447" s="168"/>
      <c r="N447" s="168"/>
    </row>
    <row r="448" spans="2:14" hidden="1" x14ac:dyDescent="0.2">
      <c r="B448" s="168"/>
      <c r="C448" s="168"/>
      <c r="D448" s="168"/>
      <c r="E448" s="168"/>
      <c r="F448" s="168"/>
      <c r="G448" s="168"/>
      <c r="H448" s="168"/>
      <c r="I448" s="168"/>
      <c r="J448" s="168"/>
      <c r="K448" s="168"/>
      <c r="L448" s="168"/>
      <c r="M448" s="168"/>
      <c r="N448" s="168"/>
    </row>
    <row r="449" spans="2:14" hidden="1" x14ac:dyDescent="0.2">
      <c r="B449" s="168"/>
      <c r="C449" s="168"/>
      <c r="D449" s="168"/>
      <c r="E449" s="168"/>
      <c r="F449" s="168"/>
      <c r="G449" s="168"/>
      <c r="H449" s="168"/>
      <c r="I449" s="168"/>
      <c r="J449" s="168"/>
      <c r="K449" s="168"/>
      <c r="L449" s="168"/>
      <c r="M449" s="168"/>
      <c r="N449" s="168"/>
    </row>
    <row r="450" spans="2:14" hidden="1" x14ac:dyDescent="0.2">
      <c r="B450" s="168"/>
      <c r="C450" s="168"/>
      <c r="D450" s="168"/>
      <c r="E450" s="168"/>
      <c r="F450" s="168"/>
      <c r="G450" s="168"/>
      <c r="H450" s="168"/>
      <c r="I450" s="168"/>
      <c r="J450" s="168"/>
      <c r="K450" s="168"/>
      <c r="L450" s="168"/>
      <c r="M450" s="168"/>
      <c r="N450" s="168"/>
    </row>
    <row r="451" spans="2:14" hidden="1" x14ac:dyDescent="0.2">
      <c r="B451" s="168"/>
      <c r="C451" s="168"/>
      <c r="D451" s="168"/>
      <c r="E451" s="168"/>
      <c r="F451" s="168"/>
      <c r="G451" s="168"/>
      <c r="H451" s="168"/>
      <c r="I451" s="168"/>
      <c r="J451" s="168"/>
      <c r="K451" s="168"/>
      <c r="L451" s="168"/>
      <c r="M451" s="168"/>
      <c r="N451" s="168"/>
    </row>
    <row r="452" spans="2:14" hidden="1" x14ac:dyDescent="0.2">
      <c r="B452" s="168"/>
      <c r="C452" s="168"/>
      <c r="D452" s="168"/>
      <c r="E452" s="168"/>
      <c r="F452" s="168"/>
      <c r="G452" s="168"/>
      <c r="H452" s="168"/>
      <c r="I452" s="168"/>
      <c r="J452" s="168"/>
      <c r="K452" s="168"/>
      <c r="L452" s="168"/>
      <c r="M452" s="168"/>
      <c r="N452" s="168"/>
    </row>
    <row r="453" spans="2:14" hidden="1" x14ac:dyDescent="0.2">
      <c r="B453" s="168"/>
      <c r="C453" s="168"/>
      <c r="D453" s="168"/>
      <c r="E453" s="168"/>
      <c r="F453" s="168"/>
      <c r="G453" s="168"/>
      <c r="H453" s="168"/>
      <c r="I453" s="168"/>
      <c r="J453" s="168"/>
      <c r="K453" s="168"/>
      <c r="L453" s="168"/>
      <c r="M453" s="168"/>
      <c r="N453" s="168"/>
    </row>
    <row r="454" spans="2:14" hidden="1" x14ac:dyDescent="0.2">
      <c r="B454" s="168"/>
      <c r="C454" s="168"/>
      <c r="D454" s="168"/>
      <c r="E454" s="168"/>
      <c r="F454" s="168"/>
      <c r="G454" s="168"/>
      <c r="H454" s="168"/>
      <c r="I454" s="168"/>
      <c r="J454" s="168"/>
      <c r="K454" s="168"/>
      <c r="L454" s="168"/>
      <c r="M454" s="168"/>
      <c r="N454" s="168"/>
    </row>
    <row r="455" spans="2:14" hidden="1" x14ac:dyDescent="0.2">
      <c r="B455" s="168"/>
      <c r="C455" s="168"/>
      <c r="D455" s="168"/>
      <c r="E455" s="168"/>
      <c r="F455" s="168"/>
      <c r="G455" s="168"/>
      <c r="H455" s="168"/>
      <c r="I455" s="168"/>
      <c r="J455" s="168"/>
      <c r="K455" s="168"/>
      <c r="L455" s="168"/>
      <c r="M455" s="168"/>
      <c r="N455" s="168"/>
    </row>
    <row r="456" spans="2:14" hidden="1" x14ac:dyDescent="0.2">
      <c r="B456" s="168"/>
      <c r="C456" s="168"/>
      <c r="D456" s="168"/>
      <c r="E456" s="168"/>
      <c r="F456" s="168"/>
      <c r="G456" s="168"/>
      <c r="H456" s="168"/>
      <c r="I456" s="168"/>
      <c r="J456" s="168"/>
      <c r="K456" s="168"/>
      <c r="L456" s="168"/>
      <c r="M456" s="168"/>
      <c r="N456" s="168"/>
    </row>
    <row r="457" spans="2:14" hidden="1" x14ac:dyDescent="0.2">
      <c r="B457" s="168"/>
      <c r="C457" s="168"/>
      <c r="D457" s="168"/>
      <c r="E457" s="168"/>
      <c r="F457" s="168"/>
      <c r="G457" s="168"/>
      <c r="H457" s="168"/>
      <c r="I457" s="168"/>
      <c r="J457" s="168"/>
      <c r="K457" s="168"/>
      <c r="L457" s="168"/>
      <c r="M457" s="168"/>
      <c r="N457" s="168"/>
    </row>
    <row r="458" spans="2:14" hidden="1" x14ac:dyDescent="0.2">
      <c r="B458" s="168"/>
      <c r="C458" s="168"/>
      <c r="D458" s="168"/>
      <c r="E458" s="168"/>
      <c r="F458" s="168"/>
      <c r="G458" s="168"/>
      <c r="H458" s="168"/>
      <c r="I458" s="168"/>
      <c r="J458" s="168"/>
      <c r="K458" s="168"/>
      <c r="L458" s="168"/>
      <c r="M458" s="168"/>
      <c r="N458" s="168"/>
    </row>
    <row r="459" spans="2:14" hidden="1" x14ac:dyDescent="0.2">
      <c r="B459" s="168"/>
      <c r="C459" s="168"/>
      <c r="D459" s="168"/>
      <c r="E459" s="168"/>
      <c r="F459" s="168"/>
      <c r="G459" s="168"/>
      <c r="H459" s="168"/>
      <c r="I459" s="168"/>
      <c r="J459" s="168"/>
      <c r="K459" s="168"/>
      <c r="L459" s="168"/>
      <c r="M459" s="168"/>
      <c r="N459" s="168"/>
    </row>
    <row r="460" spans="2:14" hidden="1" x14ac:dyDescent="0.2">
      <c r="B460" s="168"/>
      <c r="C460" s="168"/>
      <c r="D460" s="168"/>
      <c r="E460" s="168"/>
      <c r="F460" s="168"/>
      <c r="G460" s="168"/>
      <c r="H460" s="168"/>
      <c r="I460" s="168"/>
      <c r="J460" s="168"/>
      <c r="K460" s="168"/>
      <c r="L460" s="168"/>
      <c r="M460" s="168"/>
      <c r="N460" s="168"/>
    </row>
    <row r="461" spans="2:14" hidden="1" x14ac:dyDescent="0.2">
      <c r="B461" s="168"/>
      <c r="C461" s="168"/>
      <c r="D461" s="168"/>
      <c r="E461" s="168"/>
      <c r="F461" s="168"/>
      <c r="G461" s="168"/>
      <c r="H461" s="168"/>
      <c r="I461" s="168"/>
      <c r="J461" s="168"/>
      <c r="K461" s="168"/>
      <c r="L461" s="168"/>
      <c r="M461" s="168"/>
      <c r="N461" s="168"/>
    </row>
    <row r="462" spans="2:14" hidden="1" x14ac:dyDescent="0.2">
      <c r="B462" s="168"/>
      <c r="C462" s="168"/>
      <c r="D462" s="168"/>
      <c r="E462" s="168"/>
      <c r="F462" s="168"/>
      <c r="G462" s="168"/>
      <c r="H462" s="168"/>
      <c r="I462" s="168"/>
      <c r="J462" s="168"/>
      <c r="K462" s="168"/>
      <c r="L462" s="168"/>
      <c r="M462" s="168"/>
      <c r="N462" s="168"/>
    </row>
    <row r="463" spans="2:14" hidden="1" x14ac:dyDescent="0.2">
      <c r="B463" s="168"/>
      <c r="C463" s="168"/>
      <c r="D463" s="168"/>
      <c r="E463" s="168"/>
      <c r="F463" s="168"/>
      <c r="G463" s="168"/>
      <c r="H463" s="168"/>
      <c r="I463" s="168"/>
      <c r="J463" s="168"/>
      <c r="K463" s="168"/>
      <c r="L463" s="168"/>
      <c r="M463" s="168"/>
      <c r="N463" s="168"/>
    </row>
    <row r="464" spans="2:14" hidden="1" x14ac:dyDescent="0.2">
      <c r="B464" s="168"/>
      <c r="C464" s="168"/>
      <c r="D464" s="168"/>
      <c r="E464" s="168"/>
      <c r="F464" s="168"/>
      <c r="G464" s="168"/>
      <c r="H464" s="168"/>
      <c r="I464" s="168"/>
      <c r="J464" s="168"/>
      <c r="K464" s="168"/>
      <c r="L464" s="168"/>
      <c r="M464" s="168"/>
      <c r="N464" s="168"/>
    </row>
    <row r="465" spans="2:14" hidden="1" x14ac:dyDescent="0.2">
      <c r="B465" s="168"/>
      <c r="C465" s="168"/>
      <c r="D465" s="168"/>
      <c r="E465" s="168"/>
      <c r="F465" s="168"/>
      <c r="G465" s="168"/>
      <c r="H465" s="168"/>
      <c r="I465" s="168"/>
      <c r="J465" s="168"/>
      <c r="K465" s="168"/>
      <c r="L465" s="168"/>
      <c r="M465" s="168"/>
      <c r="N465" s="168"/>
    </row>
    <row r="466" spans="2:14" hidden="1" x14ac:dyDescent="0.2">
      <c r="B466" s="168"/>
      <c r="C466" s="168"/>
      <c r="D466" s="168"/>
      <c r="E466" s="168"/>
      <c r="F466" s="168"/>
      <c r="G466" s="168"/>
      <c r="H466" s="168"/>
      <c r="I466" s="168"/>
      <c r="J466" s="168"/>
      <c r="K466" s="168"/>
      <c r="L466" s="168"/>
      <c r="M466" s="168"/>
      <c r="N466" s="168"/>
    </row>
    <row r="467" spans="2:14" hidden="1" x14ac:dyDescent="0.2">
      <c r="B467" s="168"/>
      <c r="C467" s="168"/>
      <c r="D467" s="168"/>
      <c r="E467" s="168"/>
      <c r="F467" s="168"/>
      <c r="G467" s="168"/>
      <c r="H467" s="168"/>
      <c r="I467" s="168"/>
      <c r="J467" s="168"/>
      <c r="K467" s="168"/>
      <c r="L467" s="168"/>
      <c r="M467" s="168"/>
      <c r="N467" s="168"/>
    </row>
    <row r="468" spans="2:14" hidden="1" x14ac:dyDescent="0.2">
      <c r="B468" s="168"/>
      <c r="C468" s="168"/>
      <c r="D468" s="168"/>
      <c r="E468" s="168"/>
      <c r="F468" s="168"/>
      <c r="G468" s="168"/>
      <c r="H468" s="168"/>
      <c r="I468" s="168"/>
      <c r="J468" s="168"/>
      <c r="K468" s="168"/>
      <c r="L468" s="168"/>
      <c r="M468" s="168"/>
      <c r="N468" s="168"/>
    </row>
    <row r="469" spans="2:14" hidden="1" x14ac:dyDescent="0.2">
      <c r="B469" s="168"/>
      <c r="C469" s="168"/>
      <c r="D469" s="168"/>
      <c r="E469" s="168"/>
      <c r="F469" s="168"/>
      <c r="G469" s="168"/>
      <c r="H469" s="168"/>
      <c r="I469" s="168"/>
      <c r="J469" s="168"/>
      <c r="K469" s="168"/>
      <c r="L469" s="168"/>
      <c r="M469" s="168"/>
      <c r="N469" s="168"/>
    </row>
    <row r="470" spans="2:14" hidden="1" x14ac:dyDescent="0.2">
      <c r="B470" s="168"/>
      <c r="C470" s="168"/>
      <c r="D470" s="168"/>
      <c r="E470" s="168"/>
      <c r="F470" s="168"/>
      <c r="G470" s="168"/>
      <c r="H470" s="168"/>
      <c r="I470" s="168"/>
      <c r="J470" s="168"/>
      <c r="K470" s="168"/>
      <c r="L470" s="168"/>
      <c r="M470" s="168"/>
      <c r="N470" s="168"/>
    </row>
    <row r="471" spans="2:14" hidden="1" x14ac:dyDescent="0.2">
      <c r="B471" s="168"/>
      <c r="C471" s="168"/>
      <c r="D471" s="168"/>
      <c r="E471" s="168"/>
      <c r="F471" s="168"/>
      <c r="G471" s="168"/>
      <c r="H471" s="168"/>
      <c r="I471" s="168"/>
      <c r="J471" s="168"/>
      <c r="K471" s="168"/>
      <c r="L471" s="168"/>
      <c r="M471" s="168"/>
      <c r="N471" s="168"/>
    </row>
    <row r="472" spans="2:14" hidden="1" x14ac:dyDescent="0.2">
      <c r="B472" s="168"/>
      <c r="C472" s="168"/>
      <c r="D472" s="168"/>
      <c r="E472" s="168"/>
      <c r="F472" s="168"/>
      <c r="G472" s="168"/>
      <c r="H472" s="168"/>
      <c r="I472" s="168"/>
      <c r="J472" s="168"/>
      <c r="K472" s="168"/>
      <c r="L472" s="168"/>
      <c r="M472" s="168"/>
      <c r="N472" s="168"/>
    </row>
    <row r="473" spans="2:14" hidden="1" x14ac:dyDescent="0.2">
      <c r="B473" s="168"/>
      <c r="C473" s="168"/>
      <c r="D473" s="168"/>
      <c r="E473" s="168"/>
      <c r="F473" s="168"/>
      <c r="G473" s="168"/>
      <c r="H473" s="168"/>
      <c r="I473" s="168"/>
      <c r="J473" s="168"/>
      <c r="K473" s="168"/>
      <c r="L473" s="168"/>
      <c r="M473" s="168"/>
      <c r="N473" s="168"/>
    </row>
    <row r="474" spans="2:14" hidden="1" x14ac:dyDescent="0.2">
      <c r="B474" s="168"/>
      <c r="C474" s="168"/>
      <c r="D474" s="168"/>
      <c r="E474" s="168"/>
      <c r="F474" s="168"/>
      <c r="G474" s="168"/>
      <c r="H474" s="168"/>
      <c r="I474" s="168"/>
      <c r="J474" s="168"/>
      <c r="K474" s="168"/>
      <c r="L474" s="168"/>
      <c r="M474" s="168"/>
      <c r="N474" s="168"/>
    </row>
    <row r="475" spans="2:14" hidden="1" x14ac:dyDescent="0.2">
      <c r="B475" s="168"/>
      <c r="C475" s="168"/>
      <c r="D475" s="168"/>
      <c r="E475" s="168"/>
      <c r="F475" s="168"/>
      <c r="G475" s="168"/>
      <c r="H475" s="168"/>
      <c r="I475" s="168"/>
      <c r="J475" s="168"/>
      <c r="K475" s="168"/>
      <c r="L475" s="168"/>
      <c r="M475" s="168"/>
      <c r="N475" s="168"/>
    </row>
    <row r="476" spans="2:14" hidden="1" x14ac:dyDescent="0.2">
      <c r="B476" s="168"/>
      <c r="C476" s="168"/>
      <c r="D476" s="168"/>
      <c r="E476" s="168"/>
      <c r="F476" s="168"/>
      <c r="G476" s="168"/>
      <c r="H476" s="168"/>
      <c r="I476" s="168"/>
      <c r="J476" s="168"/>
      <c r="K476" s="168"/>
      <c r="L476" s="168"/>
      <c r="M476" s="168"/>
      <c r="N476" s="168"/>
    </row>
    <row r="477" spans="2:14" hidden="1" x14ac:dyDescent="0.2">
      <c r="B477" s="168"/>
      <c r="C477" s="168"/>
      <c r="D477" s="168"/>
      <c r="E477" s="168"/>
      <c r="F477" s="168"/>
      <c r="G477" s="168"/>
      <c r="H477" s="168"/>
      <c r="I477" s="168"/>
      <c r="J477" s="168"/>
      <c r="K477" s="168"/>
      <c r="L477" s="168"/>
      <c r="M477" s="168"/>
      <c r="N477" s="168"/>
    </row>
    <row r="478" spans="2:14" hidden="1" x14ac:dyDescent="0.2">
      <c r="B478" s="168"/>
      <c r="C478" s="168"/>
      <c r="D478" s="168"/>
      <c r="E478" s="168"/>
      <c r="F478" s="168"/>
      <c r="G478" s="168"/>
      <c r="H478" s="168"/>
      <c r="I478" s="168"/>
      <c r="J478" s="168"/>
      <c r="K478" s="168"/>
      <c r="L478" s="168"/>
      <c r="M478" s="168"/>
      <c r="N478" s="168"/>
    </row>
    <row r="479" spans="2:14" hidden="1" x14ac:dyDescent="0.2">
      <c r="B479" s="168"/>
      <c r="C479" s="168"/>
      <c r="D479" s="168"/>
      <c r="E479" s="168"/>
      <c r="F479" s="168"/>
      <c r="G479" s="168"/>
      <c r="H479" s="168"/>
      <c r="I479" s="168"/>
      <c r="J479" s="168"/>
      <c r="K479" s="168"/>
      <c r="L479" s="168"/>
      <c r="M479" s="168"/>
      <c r="N479" s="168"/>
    </row>
    <row r="480" spans="2:14" hidden="1" x14ac:dyDescent="0.2">
      <c r="B480" s="168"/>
      <c r="C480" s="168"/>
      <c r="D480" s="168"/>
      <c r="E480" s="168"/>
      <c r="F480" s="168"/>
      <c r="G480" s="168"/>
      <c r="H480" s="168"/>
      <c r="I480" s="168"/>
      <c r="J480" s="168"/>
      <c r="K480" s="168"/>
      <c r="L480" s="168"/>
      <c r="M480" s="168"/>
      <c r="N480" s="168"/>
    </row>
    <row r="481" spans="2:14" hidden="1" x14ac:dyDescent="0.2">
      <c r="B481" s="168"/>
      <c r="C481" s="168"/>
      <c r="D481" s="168"/>
      <c r="E481" s="168"/>
      <c r="F481" s="168"/>
      <c r="G481" s="168"/>
      <c r="H481" s="168"/>
      <c r="I481" s="168"/>
      <c r="J481" s="168"/>
      <c r="K481" s="168"/>
      <c r="L481" s="168"/>
      <c r="M481" s="168"/>
      <c r="N481" s="168"/>
    </row>
    <row r="482" spans="2:14" hidden="1" x14ac:dyDescent="0.2">
      <c r="B482" s="168"/>
      <c r="C482" s="168"/>
      <c r="D482" s="168"/>
      <c r="E482" s="168"/>
      <c r="F482" s="168"/>
      <c r="G482" s="168"/>
      <c r="H482" s="168"/>
      <c r="I482" s="168"/>
      <c r="J482" s="168"/>
      <c r="K482" s="168"/>
      <c r="L482" s="168"/>
      <c r="M482" s="168"/>
      <c r="N482" s="168"/>
    </row>
    <row r="483" spans="2:14" hidden="1" x14ac:dyDescent="0.2">
      <c r="B483" s="168"/>
      <c r="C483" s="168"/>
      <c r="D483" s="168"/>
      <c r="E483" s="168"/>
      <c r="F483" s="168"/>
      <c r="G483" s="168"/>
      <c r="H483" s="168"/>
      <c r="I483" s="168"/>
      <c r="J483" s="168"/>
      <c r="K483" s="168"/>
      <c r="L483" s="168"/>
      <c r="M483" s="168"/>
      <c r="N483" s="168"/>
    </row>
    <row r="484" spans="2:14" hidden="1" x14ac:dyDescent="0.2">
      <c r="B484" s="168"/>
      <c r="C484" s="168"/>
      <c r="D484" s="168"/>
      <c r="E484" s="168"/>
      <c r="F484" s="168"/>
      <c r="G484" s="168"/>
      <c r="H484" s="168"/>
      <c r="I484" s="168"/>
      <c r="J484" s="168"/>
      <c r="K484" s="168"/>
      <c r="L484" s="168"/>
      <c r="M484" s="168"/>
      <c r="N484" s="168"/>
    </row>
    <row r="485" spans="2:14" hidden="1" x14ac:dyDescent="0.2">
      <c r="B485" s="168"/>
      <c r="C485" s="168"/>
      <c r="D485" s="168"/>
      <c r="E485" s="168"/>
      <c r="F485" s="168"/>
      <c r="G485" s="168"/>
      <c r="H485" s="168"/>
      <c r="I485" s="168"/>
      <c r="J485" s="168"/>
      <c r="K485" s="168"/>
      <c r="L485" s="168"/>
      <c r="M485" s="168"/>
      <c r="N485" s="168"/>
    </row>
    <row r="486" spans="2:14" hidden="1" x14ac:dyDescent="0.2">
      <c r="B486" s="168"/>
      <c r="C486" s="168"/>
      <c r="D486" s="168"/>
      <c r="E486" s="168"/>
      <c r="F486" s="168"/>
      <c r="G486" s="168"/>
      <c r="H486" s="168"/>
      <c r="I486" s="168"/>
      <c r="J486" s="168"/>
      <c r="K486" s="168"/>
      <c r="L486" s="168"/>
      <c r="M486" s="168"/>
      <c r="N486" s="168"/>
    </row>
    <row r="487" spans="2:14" hidden="1" x14ac:dyDescent="0.2">
      <c r="B487" s="168"/>
      <c r="C487" s="168"/>
      <c r="D487" s="168"/>
      <c r="E487" s="168"/>
      <c r="F487" s="168"/>
      <c r="G487" s="168"/>
      <c r="H487" s="168"/>
      <c r="I487" s="168"/>
      <c r="J487" s="168"/>
      <c r="K487" s="168"/>
      <c r="L487" s="168"/>
      <c r="M487" s="168"/>
      <c r="N487" s="168"/>
    </row>
    <row r="488" spans="2:14" hidden="1" x14ac:dyDescent="0.2">
      <c r="B488" s="168"/>
      <c r="C488" s="168"/>
      <c r="D488" s="168"/>
      <c r="E488" s="168"/>
      <c r="F488" s="168"/>
      <c r="G488" s="168"/>
      <c r="H488" s="168"/>
      <c r="I488" s="168"/>
      <c r="J488" s="168"/>
      <c r="K488" s="168"/>
      <c r="L488" s="168"/>
      <c r="M488" s="168"/>
      <c r="N488" s="168"/>
    </row>
    <row r="489" spans="2:14" hidden="1" x14ac:dyDescent="0.2">
      <c r="B489" s="168"/>
      <c r="C489" s="168"/>
      <c r="D489" s="168"/>
      <c r="E489" s="168"/>
      <c r="F489" s="168"/>
      <c r="G489" s="168"/>
      <c r="H489" s="168"/>
      <c r="I489" s="168"/>
      <c r="J489" s="168"/>
      <c r="K489" s="168"/>
      <c r="L489" s="168"/>
      <c r="M489" s="168"/>
      <c r="N489" s="168"/>
    </row>
    <row r="490" spans="2:14" hidden="1" x14ac:dyDescent="0.2"/>
    <row r="491" spans="2:14" hidden="1" x14ac:dyDescent="0.2"/>
  </sheetData>
  <sheetProtection password="EADA" sheet="1"/>
  <mergeCells count="22">
    <mergeCell ref="B167:N309"/>
    <mergeCell ref="C130:L165"/>
    <mergeCell ref="D117:H117"/>
    <mergeCell ref="D121:H121"/>
    <mergeCell ref="D120:H120"/>
    <mergeCell ref="D122:H122"/>
    <mergeCell ref="B347:N360"/>
    <mergeCell ref="D116:H116"/>
    <mergeCell ref="F1:N2"/>
    <mergeCell ref="A1:E2"/>
    <mergeCell ref="C110:D110"/>
    <mergeCell ref="C111:D111"/>
    <mergeCell ref="D118:H118"/>
    <mergeCell ref="D124:H124"/>
    <mergeCell ref="L3:N3"/>
    <mergeCell ref="D113:H113"/>
    <mergeCell ref="D115:H115"/>
    <mergeCell ref="D119:H119"/>
    <mergeCell ref="D126:H126"/>
    <mergeCell ref="D125:H125"/>
    <mergeCell ref="D114:H114"/>
    <mergeCell ref="D123:H123"/>
  </mergeCells>
  <phoneticPr fontId="2" type="noConversion"/>
  <pageMargins left="0.51181102362204722" right="0.51181102362204722" top="0.78740157480314965" bottom="0.78740157480314965" header="0.31496062992125984" footer="0.31496062992125984"/>
  <pageSetup paperSize="9" scale="61" fitToHeight="9" orientation="portrait" r:id="rId1"/>
  <rowBreaks count="8" manualBreakCount="8">
    <brk id="35" min="1" max="14" man="1"/>
    <brk id="60" min="1" max="14" man="1"/>
    <brk id="102" min="1" max="14" man="1"/>
    <brk id="142" min="1" max="14" man="1"/>
    <brk id="174" min="1" max="14" man="1"/>
    <brk id="214" min="1" max="14" man="1"/>
    <brk id="253" min="1" max="14" man="1"/>
    <brk id="292" min="1" max="1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06">
    <tabColor rgb="FF003641"/>
    <pageSetUpPr fitToPage="1"/>
  </sheetPr>
  <dimension ref="A1:I94"/>
  <sheetViews>
    <sheetView showGridLines="0" zoomScale="90" zoomScaleNormal="90" zoomScaleSheetLayoutView="100" workbookViewId="0">
      <selection activeCell="A7" sqref="A7:F7"/>
    </sheetView>
  </sheetViews>
  <sheetFormatPr defaultColWidth="0" defaultRowHeight="12.75" zeroHeight="1" x14ac:dyDescent="0.2"/>
  <cols>
    <col min="1" max="1" width="4.7109375" style="131" customWidth="1"/>
    <col min="2" max="4" width="10.7109375" style="131" customWidth="1"/>
    <col min="5" max="5" width="11.7109375" style="131" customWidth="1"/>
    <col min="6" max="6" width="129.140625" style="59" customWidth="1"/>
    <col min="7" max="7" width="2.42578125" style="14" customWidth="1"/>
    <col min="8" max="9" width="10" style="14" customWidth="1"/>
    <col min="10" max="16384" width="9.140625" style="14" hidden="1"/>
  </cols>
  <sheetData>
    <row r="1" spans="1:8" ht="14.25" customHeight="1" x14ac:dyDescent="0.2">
      <c r="A1" s="261"/>
      <c r="B1" s="262"/>
      <c r="C1" s="262"/>
      <c r="D1" s="262"/>
      <c r="E1" s="263"/>
      <c r="F1" s="267" t="s">
        <v>882</v>
      </c>
      <c r="H1" s="126"/>
    </row>
    <row r="2" spans="1:8" ht="33" customHeight="1" thickBot="1" x14ac:dyDescent="0.25">
      <c r="A2" s="264"/>
      <c r="B2" s="265"/>
      <c r="C2" s="265"/>
      <c r="D2" s="265"/>
      <c r="E2" s="266"/>
      <c r="F2" s="268"/>
      <c r="H2" s="127"/>
    </row>
    <row r="3" spans="1:8" ht="12" customHeight="1" x14ac:dyDescent="0.2">
      <c r="A3" s="133"/>
      <c r="B3" s="133"/>
      <c r="C3" s="133"/>
      <c r="D3" s="133"/>
      <c r="E3" s="133"/>
      <c r="F3" s="134"/>
      <c r="H3" s="127"/>
    </row>
    <row r="4" spans="1:8" x14ac:dyDescent="0.2">
      <c r="A4" s="260" t="s">
        <v>941</v>
      </c>
      <c r="B4" s="260"/>
      <c r="C4" s="260"/>
      <c r="D4" s="260"/>
      <c r="E4" s="260"/>
      <c r="F4" s="260"/>
    </row>
    <row r="5" spans="1:8" x14ac:dyDescent="0.2">
      <c r="A5" s="155"/>
      <c r="B5" s="155"/>
      <c r="C5" s="155"/>
      <c r="D5" s="155"/>
      <c r="E5" s="155"/>
      <c r="F5" s="157" t="s">
        <v>2073</v>
      </c>
    </row>
    <row r="6" spans="1:8" ht="6" customHeight="1" x14ac:dyDescent="0.2"/>
    <row r="7" spans="1:8" ht="18" customHeight="1" x14ac:dyDescent="0.2">
      <c r="A7" s="259" t="s">
        <v>865</v>
      </c>
      <c r="B7" s="259"/>
      <c r="C7" s="259"/>
      <c r="D7" s="259"/>
      <c r="E7" s="259"/>
      <c r="F7" s="259"/>
      <c r="G7" s="59"/>
    </row>
    <row r="8" spans="1:8" ht="25.5" x14ac:dyDescent="0.2">
      <c r="A8" s="130" t="s">
        <v>866</v>
      </c>
      <c r="B8" s="130" t="s">
        <v>867</v>
      </c>
      <c r="C8" s="130" t="s">
        <v>868</v>
      </c>
      <c r="D8" s="130" t="s">
        <v>869</v>
      </c>
      <c r="E8" s="130" t="s">
        <v>932</v>
      </c>
      <c r="F8" s="106" t="s">
        <v>934</v>
      </c>
      <c r="G8" s="59"/>
    </row>
    <row r="9" spans="1:8" x14ac:dyDescent="0.2">
      <c r="A9" s="128">
        <v>1</v>
      </c>
      <c r="B9" s="129">
        <v>1</v>
      </c>
      <c r="C9" s="129">
        <v>1</v>
      </c>
      <c r="D9" s="129">
        <v>1</v>
      </c>
      <c r="E9" s="128" t="s">
        <v>870</v>
      </c>
      <c r="F9" s="60" t="s">
        <v>933</v>
      </c>
    </row>
    <row r="10" spans="1:8" x14ac:dyDescent="0.2">
      <c r="A10" s="128">
        <v>2</v>
      </c>
      <c r="B10" s="129">
        <v>2</v>
      </c>
      <c r="C10" s="129">
        <v>2</v>
      </c>
      <c r="D10" s="129">
        <v>1</v>
      </c>
      <c r="E10" s="128" t="s">
        <v>870</v>
      </c>
      <c r="F10" s="60" t="s">
        <v>935</v>
      </c>
    </row>
    <row r="11" spans="1:8" x14ac:dyDescent="0.2">
      <c r="A11" s="128">
        <v>3</v>
      </c>
      <c r="B11" s="129">
        <v>3</v>
      </c>
      <c r="C11" s="129">
        <v>9</v>
      </c>
      <c r="D11" s="129">
        <v>7</v>
      </c>
      <c r="E11" s="128" t="s">
        <v>871</v>
      </c>
      <c r="F11" s="60" t="s">
        <v>936</v>
      </c>
    </row>
    <row r="12" spans="1:8" x14ac:dyDescent="0.2">
      <c r="A12" s="128">
        <v>4</v>
      </c>
      <c r="B12" s="129">
        <v>10</v>
      </c>
      <c r="C12" s="129">
        <v>11</v>
      </c>
      <c r="D12" s="129">
        <v>2</v>
      </c>
      <c r="E12" s="128" t="s">
        <v>872</v>
      </c>
      <c r="F12" s="60" t="s">
        <v>937</v>
      </c>
    </row>
    <row r="13" spans="1:8" x14ac:dyDescent="0.2">
      <c r="A13" s="128">
        <v>5</v>
      </c>
      <c r="B13" s="129">
        <v>12</v>
      </c>
      <c r="C13" s="129">
        <v>19</v>
      </c>
      <c r="D13" s="129">
        <v>8</v>
      </c>
      <c r="E13" s="128" t="s">
        <v>873</v>
      </c>
      <c r="F13" s="74" t="s">
        <v>1965</v>
      </c>
    </row>
    <row r="14" spans="1:8" x14ac:dyDescent="0.2">
      <c r="A14" s="128">
        <v>6</v>
      </c>
      <c r="B14" s="129">
        <v>20</v>
      </c>
      <c r="C14" s="129">
        <v>26</v>
      </c>
      <c r="D14" s="129">
        <v>7</v>
      </c>
      <c r="E14" s="128" t="s">
        <v>871</v>
      </c>
      <c r="F14" s="74" t="s">
        <v>2038</v>
      </c>
    </row>
    <row r="15" spans="1:8" x14ac:dyDescent="0.2">
      <c r="A15" s="128">
        <v>7</v>
      </c>
      <c r="B15" s="129">
        <v>27</v>
      </c>
      <c r="C15" s="129">
        <v>30</v>
      </c>
      <c r="D15" s="129">
        <v>4</v>
      </c>
      <c r="E15" s="128" t="s">
        <v>874</v>
      </c>
      <c r="F15" s="60" t="s">
        <v>2083</v>
      </c>
    </row>
    <row r="16" spans="1:8" x14ac:dyDescent="0.2">
      <c r="A16" s="128">
        <v>8</v>
      </c>
      <c r="B16" s="129">
        <v>31</v>
      </c>
      <c r="C16" s="129">
        <v>31</v>
      </c>
      <c r="D16" s="129">
        <v>1</v>
      </c>
      <c r="E16" s="128" t="s">
        <v>875</v>
      </c>
      <c r="F16" s="74" t="s">
        <v>2082</v>
      </c>
    </row>
    <row r="17" spans="1:6" x14ac:dyDescent="0.2">
      <c r="A17" s="128">
        <v>9</v>
      </c>
      <c r="B17" s="129">
        <v>32</v>
      </c>
      <c r="C17" s="129">
        <v>39</v>
      </c>
      <c r="D17" s="129">
        <v>8</v>
      </c>
      <c r="E17" s="128" t="s">
        <v>876</v>
      </c>
      <c r="F17" s="74" t="s">
        <v>2084</v>
      </c>
    </row>
    <row r="18" spans="1:6" x14ac:dyDescent="0.2">
      <c r="A18" s="128">
        <v>10</v>
      </c>
      <c r="B18" s="129">
        <v>40</v>
      </c>
      <c r="C18" s="129">
        <v>40</v>
      </c>
      <c r="D18" s="129">
        <v>1</v>
      </c>
      <c r="E18" s="128" t="s">
        <v>875</v>
      </c>
      <c r="F18" s="60" t="s">
        <v>2085</v>
      </c>
    </row>
    <row r="19" spans="1:6" x14ac:dyDescent="0.2">
      <c r="A19" s="128">
        <v>11</v>
      </c>
      <c r="B19" s="129">
        <v>41</v>
      </c>
      <c r="C19" s="129">
        <v>46</v>
      </c>
      <c r="D19" s="129">
        <v>6</v>
      </c>
      <c r="E19" s="128" t="s">
        <v>877</v>
      </c>
      <c r="F19" s="74" t="s">
        <v>2039</v>
      </c>
    </row>
    <row r="20" spans="1:6" x14ac:dyDescent="0.2">
      <c r="A20" s="128">
        <v>12</v>
      </c>
      <c r="B20" s="129">
        <v>47</v>
      </c>
      <c r="C20" s="129">
        <v>76</v>
      </c>
      <c r="D20" s="129">
        <v>30</v>
      </c>
      <c r="E20" s="128" t="s">
        <v>878</v>
      </c>
      <c r="F20" s="74" t="s">
        <v>2086</v>
      </c>
    </row>
    <row r="21" spans="1:6" x14ac:dyDescent="0.2">
      <c r="A21" s="128">
        <v>13</v>
      </c>
      <c r="B21" s="129">
        <v>77</v>
      </c>
      <c r="C21" s="129">
        <v>94</v>
      </c>
      <c r="D21" s="129">
        <v>18</v>
      </c>
      <c r="E21" s="128" t="s">
        <v>879</v>
      </c>
      <c r="F21" s="60" t="s">
        <v>938</v>
      </c>
    </row>
    <row r="22" spans="1:6" x14ac:dyDescent="0.2">
      <c r="A22" s="128">
        <v>14</v>
      </c>
      <c r="B22" s="129">
        <v>95</v>
      </c>
      <c r="C22" s="129">
        <v>100</v>
      </c>
      <c r="D22" s="129">
        <v>6</v>
      </c>
      <c r="E22" s="128" t="s">
        <v>877</v>
      </c>
      <c r="F22" s="74" t="s">
        <v>2026</v>
      </c>
    </row>
    <row r="23" spans="1:6" x14ac:dyDescent="0.2">
      <c r="A23" s="128">
        <v>15</v>
      </c>
      <c r="B23" s="129">
        <v>101</v>
      </c>
      <c r="C23" s="129">
        <v>107</v>
      </c>
      <c r="D23" s="129">
        <v>7</v>
      </c>
      <c r="E23" s="128" t="s">
        <v>880</v>
      </c>
      <c r="F23" s="60" t="s">
        <v>939</v>
      </c>
    </row>
    <row r="24" spans="1:6" x14ac:dyDescent="0.2">
      <c r="A24" s="128">
        <v>16</v>
      </c>
      <c r="B24" s="129">
        <v>108</v>
      </c>
      <c r="C24" s="129">
        <v>394</v>
      </c>
      <c r="D24" s="129">
        <v>287</v>
      </c>
      <c r="E24" s="128" t="s">
        <v>881</v>
      </c>
      <c r="F24" s="74" t="s">
        <v>2038</v>
      </c>
    </row>
    <row r="25" spans="1:6" x14ac:dyDescent="0.2">
      <c r="A25" s="128">
        <v>17</v>
      </c>
      <c r="B25" s="129">
        <v>395</v>
      </c>
      <c r="C25" s="129">
        <v>400</v>
      </c>
      <c r="D25" s="129">
        <v>6</v>
      </c>
      <c r="E25" s="128" t="s">
        <v>877</v>
      </c>
      <c r="F25" s="74" t="s">
        <v>2025</v>
      </c>
    </row>
    <row r="26" spans="1:6" x14ac:dyDescent="0.2">
      <c r="D26" s="132"/>
    </row>
    <row r="27" spans="1:6" ht="18.75" customHeight="1" x14ac:dyDescent="0.2">
      <c r="A27" s="259" t="s">
        <v>883</v>
      </c>
      <c r="B27" s="259"/>
      <c r="C27" s="259"/>
      <c r="D27" s="259"/>
      <c r="E27" s="259"/>
      <c r="F27" s="259"/>
    </row>
    <row r="28" spans="1:6" ht="25.5" x14ac:dyDescent="0.2">
      <c r="A28" s="130" t="s">
        <v>866</v>
      </c>
      <c r="B28" s="130" t="s">
        <v>867</v>
      </c>
      <c r="C28" s="130" t="s">
        <v>868</v>
      </c>
      <c r="D28" s="130" t="s">
        <v>869</v>
      </c>
      <c r="E28" s="130" t="s">
        <v>932</v>
      </c>
      <c r="F28" s="106" t="s">
        <v>934</v>
      </c>
    </row>
    <row r="29" spans="1:6" ht="15.75" customHeight="1" x14ac:dyDescent="0.2">
      <c r="A29" s="128">
        <v>1</v>
      </c>
      <c r="B29" s="129">
        <v>1</v>
      </c>
      <c r="C29" s="129">
        <v>1</v>
      </c>
      <c r="D29" s="129">
        <v>1</v>
      </c>
      <c r="E29" s="128" t="s">
        <v>884</v>
      </c>
      <c r="F29" s="60" t="s">
        <v>942</v>
      </c>
    </row>
    <row r="30" spans="1:6" ht="38.25" x14ac:dyDescent="0.2">
      <c r="A30" s="128">
        <v>2</v>
      </c>
      <c r="B30" s="129">
        <v>2</v>
      </c>
      <c r="C30" s="129">
        <v>3</v>
      </c>
      <c r="D30" s="129">
        <v>2</v>
      </c>
      <c r="E30" s="128" t="s">
        <v>885</v>
      </c>
      <c r="F30" s="74" t="s">
        <v>732</v>
      </c>
    </row>
    <row r="31" spans="1:6" x14ac:dyDescent="0.2">
      <c r="A31" s="128">
        <v>3</v>
      </c>
      <c r="B31" s="129">
        <v>4</v>
      </c>
      <c r="C31" s="129">
        <v>17</v>
      </c>
      <c r="D31" s="129">
        <v>14</v>
      </c>
      <c r="E31" s="128" t="s">
        <v>886</v>
      </c>
      <c r="F31" s="74" t="s">
        <v>733</v>
      </c>
    </row>
    <row r="32" spans="1:6" x14ac:dyDescent="0.2">
      <c r="A32" s="128">
        <v>4</v>
      </c>
      <c r="B32" s="129">
        <v>18</v>
      </c>
      <c r="C32" s="129">
        <v>21</v>
      </c>
      <c r="D32" s="129">
        <v>4</v>
      </c>
      <c r="E32" s="128" t="s">
        <v>887</v>
      </c>
      <c r="F32" s="60" t="s">
        <v>2083</v>
      </c>
    </row>
    <row r="33" spans="1:8" x14ac:dyDescent="0.2">
      <c r="A33" s="128">
        <v>5</v>
      </c>
      <c r="B33" s="129">
        <v>22</v>
      </c>
      <c r="C33" s="129">
        <v>22</v>
      </c>
      <c r="D33" s="129">
        <v>1</v>
      </c>
      <c r="E33" s="128" t="s">
        <v>884</v>
      </c>
      <c r="F33" s="60" t="s">
        <v>2087</v>
      </c>
    </row>
    <row r="34" spans="1:8" x14ac:dyDescent="0.2">
      <c r="A34" s="128">
        <v>6</v>
      </c>
      <c r="B34" s="129">
        <v>23</v>
      </c>
      <c r="C34" s="129">
        <v>30</v>
      </c>
      <c r="D34" s="129">
        <v>8</v>
      </c>
      <c r="E34" s="128" t="s">
        <v>888</v>
      </c>
      <c r="F34" s="60" t="s">
        <v>2088</v>
      </c>
    </row>
    <row r="35" spans="1:8" x14ac:dyDescent="0.2">
      <c r="A35" s="128">
        <v>7</v>
      </c>
      <c r="B35" s="129">
        <v>31</v>
      </c>
      <c r="C35" s="129">
        <v>31</v>
      </c>
      <c r="D35" s="129">
        <v>1</v>
      </c>
      <c r="E35" s="128" t="s">
        <v>889</v>
      </c>
      <c r="F35" s="60" t="s">
        <v>2089</v>
      </c>
    </row>
    <row r="36" spans="1:8" x14ac:dyDescent="0.2">
      <c r="A36" s="128">
        <v>8</v>
      </c>
      <c r="B36" s="129">
        <v>32</v>
      </c>
      <c r="C36" s="129">
        <v>37</v>
      </c>
      <c r="D36" s="129">
        <v>6</v>
      </c>
      <c r="E36" s="128" t="s">
        <v>890</v>
      </c>
      <c r="F36" s="60" t="s">
        <v>734</v>
      </c>
    </row>
    <row r="37" spans="1:8" x14ac:dyDescent="0.2">
      <c r="A37" s="128">
        <v>9</v>
      </c>
      <c r="B37" s="129">
        <v>38</v>
      </c>
      <c r="C37" s="129">
        <v>62</v>
      </c>
      <c r="D37" s="129">
        <v>25</v>
      </c>
      <c r="E37" s="128" t="s">
        <v>891</v>
      </c>
      <c r="F37" s="74" t="s">
        <v>2078</v>
      </c>
    </row>
    <row r="38" spans="1:8" ht="89.25" x14ac:dyDescent="0.2">
      <c r="A38" s="128">
        <v>10</v>
      </c>
      <c r="B38" s="129">
        <v>63</v>
      </c>
      <c r="C38" s="129">
        <v>74</v>
      </c>
      <c r="D38" s="129">
        <v>12</v>
      </c>
      <c r="E38" s="128" t="s">
        <v>943</v>
      </c>
      <c r="F38" s="74" t="s">
        <v>2090</v>
      </c>
    </row>
    <row r="39" spans="1:8" x14ac:dyDescent="0.2">
      <c r="A39" s="128">
        <v>11</v>
      </c>
      <c r="B39" s="129">
        <v>75</v>
      </c>
      <c r="C39" s="129">
        <v>76</v>
      </c>
      <c r="D39" s="129">
        <v>2</v>
      </c>
      <c r="E39" s="128" t="s">
        <v>885</v>
      </c>
      <c r="F39" s="60" t="s">
        <v>972</v>
      </c>
    </row>
    <row r="40" spans="1:8" x14ac:dyDescent="0.2">
      <c r="A40" s="128">
        <v>12</v>
      </c>
      <c r="B40" s="129">
        <v>77</v>
      </c>
      <c r="C40" s="129">
        <v>78</v>
      </c>
      <c r="D40" s="129">
        <v>2</v>
      </c>
      <c r="E40" s="128" t="s">
        <v>885</v>
      </c>
      <c r="F40" s="60" t="s">
        <v>944</v>
      </c>
    </row>
    <row r="41" spans="1:8" x14ac:dyDescent="0.2">
      <c r="A41" s="128">
        <v>13</v>
      </c>
      <c r="B41" s="129">
        <v>79</v>
      </c>
      <c r="C41" s="129">
        <v>81</v>
      </c>
      <c r="D41" s="129">
        <v>3</v>
      </c>
      <c r="E41" s="128" t="s">
        <v>894</v>
      </c>
      <c r="F41" s="74" t="s">
        <v>2038</v>
      </c>
    </row>
    <row r="42" spans="1:8" ht="38.25" x14ac:dyDescent="0.2">
      <c r="A42" s="128">
        <v>14</v>
      </c>
      <c r="B42" s="129">
        <v>82</v>
      </c>
      <c r="C42" s="129">
        <v>82</v>
      </c>
      <c r="D42" s="129">
        <v>1</v>
      </c>
      <c r="E42" s="128" t="s">
        <v>889</v>
      </c>
      <c r="F42" s="74" t="s">
        <v>2041</v>
      </c>
      <c r="H42" s="153"/>
    </row>
    <row r="43" spans="1:8" x14ac:dyDescent="0.2">
      <c r="A43" s="128">
        <v>15</v>
      </c>
      <c r="B43" s="129">
        <v>83</v>
      </c>
      <c r="C43" s="129">
        <v>85</v>
      </c>
      <c r="D43" s="129">
        <v>3</v>
      </c>
      <c r="E43" s="128" t="s">
        <v>894</v>
      </c>
      <c r="F43" s="74" t="s">
        <v>2040</v>
      </c>
      <c r="G43" s="61"/>
    </row>
    <row r="44" spans="1:8" x14ac:dyDescent="0.2">
      <c r="A44" s="128">
        <v>16</v>
      </c>
      <c r="B44" s="129">
        <v>86</v>
      </c>
      <c r="C44" s="129">
        <v>88</v>
      </c>
      <c r="D44" s="129">
        <v>3</v>
      </c>
      <c r="E44" s="128" t="s">
        <v>895</v>
      </c>
      <c r="F44" s="60" t="s">
        <v>945</v>
      </c>
      <c r="G44" s="61"/>
    </row>
    <row r="45" spans="1:8" x14ac:dyDescent="0.2">
      <c r="A45" s="128">
        <v>17</v>
      </c>
      <c r="B45" s="129">
        <v>89</v>
      </c>
      <c r="C45" s="129">
        <v>89</v>
      </c>
      <c r="D45" s="129">
        <v>1</v>
      </c>
      <c r="E45" s="128" t="s">
        <v>884</v>
      </c>
      <c r="F45" s="60" t="s">
        <v>946</v>
      </c>
    </row>
    <row r="46" spans="1:8" ht="38.25" x14ac:dyDescent="0.2">
      <c r="A46" s="128">
        <v>18</v>
      </c>
      <c r="B46" s="129">
        <v>90</v>
      </c>
      <c r="C46" s="129">
        <v>94</v>
      </c>
      <c r="D46" s="129">
        <v>5</v>
      </c>
      <c r="E46" s="128" t="s">
        <v>896</v>
      </c>
      <c r="F46" s="74" t="s">
        <v>279</v>
      </c>
    </row>
    <row r="47" spans="1:8" ht="38.25" x14ac:dyDescent="0.2">
      <c r="A47" s="128">
        <v>19</v>
      </c>
      <c r="B47" s="129">
        <v>95</v>
      </c>
      <c r="C47" s="129">
        <v>95</v>
      </c>
      <c r="D47" s="129">
        <v>1</v>
      </c>
      <c r="E47" s="128" t="s">
        <v>889</v>
      </c>
      <c r="F47" s="74" t="s">
        <v>280</v>
      </c>
    </row>
    <row r="48" spans="1:8" x14ac:dyDescent="0.2">
      <c r="A48" s="128">
        <v>20</v>
      </c>
      <c r="B48" s="129">
        <v>96</v>
      </c>
      <c r="C48" s="129">
        <v>101</v>
      </c>
      <c r="D48" s="129">
        <v>6</v>
      </c>
      <c r="E48" s="128" t="s">
        <v>890</v>
      </c>
      <c r="F48" s="74" t="s">
        <v>1519</v>
      </c>
    </row>
    <row r="49" spans="1:6" x14ac:dyDescent="0.2">
      <c r="A49" s="128">
        <v>21</v>
      </c>
      <c r="B49" s="129">
        <v>102</v>
      </c>
      <c r="C49" s="129">
        <v>105</v>
      </c>
      <c r="D49" s="129">
        <v>4</v>
      </c>
      <c r="E49" s="107" t="s">
        <v>0</v>
      </c>
      <c r="F49" s="74" t="s">
        <v>2038</v>
      </c>
    </row>
    <row r="50" spans="1:6" ht="38.25" x14ac:dyDescent="0.2">
      <c r="A50" s="128">
        <v>22</v>
      </c>
      <c r="B50" s="129">
        <v>106</v>
      </c>
      <c r="C50" s="129">
        <v>106</v>
      </c>
      <c r="D50" s="129">
        <v>1</v>
      </c>
      <c r="E50" s="107" t="s">
        <v>884</v>
      </c>
      <c r="F50" s="74" t="s">
        <v>1</v>
      </c>
    </row>
    <row r="51" spans="1:6" ht="51" x14ac:dyDescent="0.2">
      <c r="A51" s="128">
        <v>23</v>
      </c>
      <c r="B51" s="129">
        <v>107</v>
      </c>
      <c r="C51" s="129">
        <v>108</v>
      </c>
      <c r="D51" s="129">
        <v>2</v>
      </c>
      <c r="E51" s="128" t="s">
        <v>885</v>
      </c>
      <c r="F51" s="74" t="s">
        <v>270</v>
      </c>
    </row>
    <row r="52" spans="1:6" ht="178.5" x14ac:dyDescent="0.2">
      <c r="A52" s="128">
        <v>24</v>
      </c>
      <c r="B52" s="129">
        <v>109</v>
      </c>
      <c r="C52" s="129">
        <v>110</v>
      </c>
      <c r="D52" s="129">
        <v>2</v>
      </c>
      <c r="E52" s="128" t="s">
        <v>885</v>
      </c>
      <c r="F52" s="74" t="s">
        <v>2115</v>
      </c>
    </row>
    <row r="53" spans="1:6" x14ac:dyDescent="0.2">
      <c r="A53" s="128">
        <v>25</v>
      </c>
      <c r="B53" s="129">
        <v>111</v>
      </c>
      <c r="C53" s="129">
        <v>120</v>
      </c>
      <c r="D53" s="129">
        <v>10</v>
      </c>
      <c r="E53" s="128" t="s">
        <v>898</v>
      </c>
      <c r="F53" s="74" t="s">
        <v>949</v>
      </c>
    </row>
    <row r="54" spans="1:6" ht="38.25" x14ac:dyDescent="0.2">
      <c r="A54" s="128">
        <v>26</v>
      </c>
      <c r="B54" s="129">
        <v>121</v>
      </c>
      <c r="C54" s="129">
        <v>126</v>
      </c>
      <c r="D54" s="129">
        <v>6</v>
      </c>
      <c r="E54" s="128" t="s">
        <v>899</v>
      </c>
      <c r="F54" s="74" t="s">
        <v>2132</v>
      </c>
    </row>
    <row r="55" spans="1:6" x14ac:dyDescent="0.2">
      <c r="A55" s="128">
        <v>27</v>
      </c>
      <c r="B55" s="129">
        <v>127</v>
      </c>
      <c r="C55" s="129">
        <v>139</v>
      </c>
      <c r="D55" s="129">
        <v>13</v>
      </c>
      <c r="E55" s="128" t="s">
        <v>903</v>
      </c>
      <c r="F55" s="60" t="s">
        <v>950</v>
      </c>
    </row>
    <row r="56" spans="1:6" x14ac:dyDescent="0.2">
      <c r="A56" s="128">
        <v>28</v>
      </c>
      <c r="B56" s="129">
        <v>140</v>
      </c>
      <c r="C56" s="129">
        <v>142</v>
      </c>
      <c r="D56" s="129">
        <v>3</v>
      </c>
      <c r="E56" s="128" t="s">
        <v>895</v>
      </c>
      <c r="F56" s="60" t="s">
        <v>951</v>
      </c>
    </row>
    <row r="57" spans="1:6" x14ac:dyDescent="0.2">
      <c r="A57" s="128">
        <v>29</v>
      </c>
      <c r="B57" s="129">
        <v>143</v>
      </c>
      <c r="C57" s="129">
        <v>146</v>
      </c>
      <c r="D57" s="129">
        <v>4</v>
      </c>
      <c r="E57" s="128" t="s">
        <v>887</v>
      </c>
      <c r="F57" s="60" t="s">
        <v>2083</v>
      </c>
    </row>
    <row r="58" spans="1:6" x14ac:dyDescent="0.2">
      <c r="A58" s="128">
        <v>30</v>
      </c>
      <c r="B58" s="129">
        <v>147</v>
      </c>
      <c r="C58" s="129">
        <v>147</v>
      </c>
      <c r="D58" s="129">
        <v>1</v>
      </c>
      <c r="E58" s="128" t="s">
        <v>889</v>
      </c>
      <c r="F58" s="60" t="s">
        <v>2087</v>
      </c>
    </row>
    <row r="59" spans="1:6" ht="229.5" x14ac:dyDescent="0.2">
      <c r="A59" s="128">
        <v>31</v>
      </c>
      <c r="B59" s="129">
        <v>148</v>
      </c>
      <c r="C59" s="129">
        <v>149</v>
      </c>
      <c r="D59" s="129">
        <v>2</v>
      </c>
      <c r="E59" s="128" t="s">
        <v>885</v>
      </c>
      <c r="F59" s="74" t="s">
        <v>1970</v>
      </c>
    </row>
    <row r="60" spans="1:6" ht="38.25" x14ac:dyDescent="0.2">
      <c r="A60" s="128">
        <v>32</v>
      </c>
      <c r="B60" s="129">
        <v>150</v>
      </c>
      <c r="C60" s="129">
        <v>150</v>
      </c>
      <c r="D60" s="129">
        <v>1</v>
      </c>
      <c r="E60" s="128" t="s">
        <v>889</v>
      </c>
      <c r="F60" s="60" t="s">
        <v>953</v>
      </c>
    </row>
    <row r="61" spans="1:6" x14ac:dyDescent="0.2">
      <c r="A61" s="128">
        <v>33</v>
      </c>
      <c r="B61" s="129">
        <v>151</v>
      </c>
      <c r="C61" s="129">
        <v>156</v>
      </c>
      <c r="D61" s="129">
        <v>6</v>
      </c>
      <c r="E61" s="128" t="s">
        <v>890</v>
      </c>
      <c r="F61" s="74" t="s">
        <v>2027</v>
      </c>
    </row>
    <row r="62" spans="1:6" ht="254.25" customHeight="1" x14ac:dyDescent="0.2">
      <c r="A62" s="128">
        <v>34</v>
      </c>
      <c r="B62" s="129">
        <v>157</v>
      </c>
      <c r="C62" s="129">
        <v>158</v>
      </c>
      <c r="D62" s="129">
        <v>2</v>
      </c>
      <c r="E62" s="128" t="s">
        <v>885</v>
      </c>
      <c r="F62" s="74" t="s">
        <v>2121</v>
      </c>
    </row>
    <row r="63" spans="1:6" x14ac:dyDescent="0.2">
      <c r="A63" s="128">
        <v>35</v>
      </c>
      <c r="B63" s="129">
        <v>159</v>
      </c>
      <c r="C63" s="129">
        <v>160</v>
      </c>
      <c r="D63" s="129">
        <v>2</v>
      </c>
      <c r="E63" s="128" t="s">
        <v>885</v>
      </c>
      <c r="F63" s="74" t="s">
        <v>2097</v>
      </c>
    </row>
    <row r="64" spans="1:6" ht="25.5" x14ac:dyDescent="0.2">
      <c r="A64" s="128">
        <v>36</v>
      </c>
      <c r="B64" s="129">
        <v>161</v>
      </c>
      <c r="C64" s="129">
        <v>166</v>
      </c>
      <c r="D64" s="129">
        <v>6</v>
      </c>
      <c r="E64" s="128" t="s">
        <v>901</v>
      </c>
      <c r="F64" s="74" t="s">
        <v>2058</v>
      </c>
    </row>
    <row r="65" spans="1:6" ht="25.5" x14ac:dyDescent="0.2">
      <c r="A65" s="128">
        <v>37</v>
      </c>
      <c r="B65" s="129">
        <v>167</v>
      </c>
      <c r="C65" s="129">
        <v>172</v>
      </c>
      <c r="D65" s="129">
        <v>6</v>
      </c>
      <c r="E65" s="128" t="s">
        <v>901</v>
      </c>
      <c r="F65" s="74" t="s">
        <v>2059</v>
      </c>
    </row>
    <row r="66" spans="1:6" ht="38.25" x14ac:dyDescent="0.2">
      <c r="A66" s="128">
        <v>38</v>
      </c>
      <c r="B66" s="129">
        <v>173</v>
      </c>
      <c r="C66" s="129">
        <v>173</v>
      </c>
      <c r="D66" s="129">
        <v>1</v>
      </c>
      <c r="E66" s="128" t="s">
        <v>884</v>
      </c>
      <c r="F66" s="74" t="s">
        <v>278</v>
      </c>
    </row>
    <row r="67" spans="1:6" ht="51" x14ac:dyDescent="0.2">
      <c r="A67" s="128">
        <v>39</v>
      </c>
      <c r="B67" s="129">
        <v>174</v>
      </c>
      <c r="C67" s="129">
        <v>179</v>
      </c>
      <c r="D67" s="129">
        <v>6</v>
      </c>
      <c r="E67" s="128" t="s">
        <v>890</v>
      </c>
      <c r="F67" s="74" t="s">
        <v>2028</v>
      </c>
    </row>
    <row r="68" spans="1:6" ht="38.25" x14ac:dyDescent="0.2">
      <c r="A68" s="128">
        <v>40</v>
      </c>
      <c r="B68" s="129">
        <v>180</v>
      </c>
      <c r="C68" s="129">
        <v>192</v>
      </c>
      <c r="D68" s="129">
        <v>13</v>
      </c>
      <c r="E68" s="128" t="s">
        <v>903</v>
      </c>
      <c r="F68" s="60" t="s">
        <v>954</v>
      </c>
    </row>
    <row r="69" spans="1:6" ht="51.75" customHeight="1" x14ac:dyDescent="0.2">
      <c r="A69" s="128">
        <v>41</v>
      </c>
      <c r="B69" s="129">
        <v>193</v>
      </c>
      <c r="C69" s="129">
        <v>205</v>
      </c>
      <c r="D69" s="129">
        <v>13</v>
      </c>
      <c r="E69" s="128" t="s">
        <v>900</v>
      </c>
      <c r="F69" s="88" t="s">
        <v>2129</v>
      </c>
    </row>
    <row r="70" spans="1:6" x14ac:dyDescent="0.2">
      <c r="A70" s="128">
        <v>42</v>
      </c>
      <c r="B70" s="129">
        <v>206</v>
      </c>
      <c r="C70" s="129">
        <v>218</v>
      </c>
      <c r="D70" s="129">
        <v>13</v>
      </c>
      <c r="E70" s="128" t="s">
        <v>903</v>
      </c>
      <c r="F70" s="60" t="s">
        <v>902</v>
      </c>
    </row>
    <row r="71" spans="1:6" ht="38.25" x14ac:dyDescent="0.2">
      <c r="A71" s="128">
        <v>43</v>
      </c>
      <c r="B71" s="129">
        <v>219</v>
      </c>
      <c r="C71" s="129">
        <v>220</v>
      </c>
      <c r="D71" s="129">
        <v>2</v>
      </c>
      <c r="E71" s="128" t="s">
        <v>884</v>
      </c>
      <c r="F71" s="60" t="s">
        <v>742</v>
      </c>
    </row>
    <row r="72" spans="1:6" x14ac:dyDescent="0.2">
      <c r="A72" s="128">
        <v>44</v>
      </c>
      <c r="B72" s="129">
        <v>221</v>
      </c>
      <c r="C72" s="129">
        <v>234</v>
      </c>
      <c r="D72" s="129">
        <v>14</v>
      </c>
      <c r="E72" s="128" t="s">
        <v>886</v>
      </c>
      <c r="F72" s="60" t="s">
        <v>743</v>
      </c>
    </row>
    <row r="73" spans="1:6" x14ac:dyDescent="0.2">
      <c r="A73" s="128">
        <v>45</v>
      </c>
      <c r="B73" s="129">
        <v>235</v>
      </c>
      <c r="C73" s="129">
        <v>274</v>
      </c>
      <c r="D73" s="129">
        <v>40</v>
      </c>
      <c r="E73" s="128" t="s">
        <v>904</v>
      </c>
      <c r="F73" s="60" t="s">
        <v>744</v>
      </c>
    </row>
    <row r="74" spans="1:6" x14ac:dyDescent="0.2">
      <c r="A74" s="128">
        <v>46</v>
      </c>
      <c r="B74" s="129">
        <v>275</v>
      </c>
      <c r="C74" s="129">
        <v>311</v>
      </c>
      <c r="D74" s="129">
        <v>37</v>
      </c>
      <c r="E74" s="128" t="s">
        <v>905</v>
      </c>
      <c r="F74" s="60" t="s">
        <v>745</v>
      </c>
    </row>
    <row r="75" spans="1:6" x14ac:dyDescent="0.2">
      <c r="A75" s="128">
        <v>47</v>
      </c>
      <c r="B75" s="129">
        <v>312</v>
      </c>
      <c r="C75" s="129">
        <v>326</v>
      </c>
      <c r="D75" s="129">
        <v>15</v>
      </c>
      <c r="E75" s="128" t="s">
        <v>906</v>
      </c>
      <c r="F75" s="74" t="s">
        <v>746</v>
      </c>
    </row>
    <row r="76" spans="1:6" x14ac:dyDescent="0.2">
      <c r="A76" s="128">
        <v>48</v>
      </c>
      <c r="B76" s="129">
        <v>327</v>
      </c>
      <c r="C76" s="129">
        <v>334</v>
      </c>
      <c r="D76" s="129">
        <v>8</v>
      </c>
      <c r="E76" s="128" t="s">
        <v>888</v>
      </c>
      <c r="F76" s="74" t="s">
        <v>747</v>
      </c>
    </row>
    <row r="77" spans="1:6" x14ac:dyDescent="0.2">
      <c r="A77" s="128">
        <v>49</v>
      </c>
      <c r="B77" s="129">
        <v>335</v>
      </c>
      <c r="C77" s="129">
        <v>349</v>
      </c>
      <c r="D77" s="129">
        <v>15</v>
      </c>
      <c r="E77" s="128" t="s">
        <v>907</v>
      </c>
      <c r="F77" s="74" t="s">
        <v>748</v>
      </c>
    </row>
    <row r="78" spans="1:6" x14ac:dyDescent="0.2">
      <c r="A78" s="128">
        <v>50</v>
      </c>
      <c r="B78" s="129">
        <v>350</v>
      </c>
      <c r="C78" s="129">
        <v>351</v>
      </c>
      <c r="D78" s="129">
        <v>2</v>
      </c>
      <c r="E78" s="128" t="s">
        <v>908</v>
      </c>
      <c r="F78" s="74" t="s">
        <v>749</v>
      </c>
    </row>
    <row r="79" spans="1:6" ht="91.5" customHeight="1" x14ac:dyDescent="0.2">
      <c r="A79" s="128">
        <v>51</v>
      </c>
      <c r="B79" s="129">
        <v>352</v>
      </c>
      <c r="C79" s="129">
        <v>391</v>
      </c>
      <c r="D79" s="129">
        <v>40</v>
      </c>
      <c r="E79" s="128" t="s">
        <v>909</v>
      </c>
      <c r="F79" s="74" t="s">
        <v>2098</v>
      </c>
    </row>
    <row r="80" spans="1:6" ht="25.5" x14ac:dyDescent="0.2">
      <c r="A80" s="128">
        <v>52</v>
      </c>
      <c r="B80" s="129">
        <v>392</v>
      </c>
      <c r="C80" s="129">
        <v>393</v>
      </c>
      <c r="D80" s="129">
        <v>2</v>
      </c>
      <c r="E80" s="128" t="s">
        <v>910</v>
      </c>
      <c r="F80" s="74" t="s">
        <v>955</v>
      </c>
    </row>
    <row r="81" spans="1:6" x14ac:dyDescent="0.2">
      <c r="A81" s="128">
        <v>53</v>
      </c>
      <c r="B81" s="129">
        <v>394</v>
      </c>
      <c r="C81" s="129">
        <v>395</v>
      </c>
      <c r="D81" s="129">
        <v>1</v>
      </c>
      <c r="E81" s="128" t="s">
        <v>889</v>
      </c>
      <c r="F81" s="74" t="s">
        <v>2038</v>
      </c>
    </row>
    <row r="82" spans="1:6" x14ac:dyDescent="0.2">
      <c r="A82" s="128">
        <v>54</v>
      </c>
      <c r="B82" s="129">
        <v>395</v>
      </c>
      <c r="C82" s="129">
        <v>400</v>
      </c>
      <c r="D82" s="129">
        <v>6</v>
      </c>
      <c r="E82" s="128" t="s">
        <v>890</v>
      </c>
      <c r="F82" s="60" t="s">
        <v>956</v>
      </c>
    </row>
    <row r="83" spans="1:6" x14ac:dyDescent="0.2"/>
    <row r="84" spans="1:6" ht="18.75" customHeight="1" x14ac:dyDescent="0.2">
      <c r="A84" s="259" t="s">
        <v>911</v>
      </c>
      <c r="B84" s="259"/>
      <c r="C84" s="259"/>
      <c r="D84" s="259"/>
      <c r="E84" s="259"/>
      <c r="F84" s="259"/>
    </row>
    <row r="85" spans="1:6" ht="25.5" x14ac:dyDescent="0.2">
      <c r="A85" s="130" t="s">
        <v>866</v>
      </c>
      <c r="B85" s="130" t="s">
        <v>867</v>
      </c>
      <c r="C85" s="130" t="s">
        <v>868</v>
      </c>
      <c r="D85" s="130" t="s">
        <v>869</v>
      </c>
      <c r="E85" s="130" t="s">
        <v>932</v>
      </c>
      <c r="F85" s="106" t="s">
        <v>934</v>
      </c>
    </row>
    <row r="86" spans="1:6" x14ac:dyDescent="0.2">
      <c r="A86" s="128">
        <v>1</v>
      </c>
      <c r="B86" s="129">
        <v>1</v>
      </c>
      <c r="C86" s="129">
        <v>1</v>
      </c>
      <c r="D86" s="129">
        <v>1</v>
      </c>
      <c r="E86" s="128" t="s">
        <v>884</v>
      </c>
      <c r="F86" s="60" t="s">
        <v>957</v>
      </c>
    </row>
    <row r="87" spans="1:6" x14ac:dyDescent="0.2">
      <c r="A87" s="128">
        <v>2</v>
      </c>
      <c r="B87" s="129">
        <v>2</v>
      </c>
      <c r="C87" s="129">
        <v>194</v>
      </c>
      <c r="D87" s="129">
        <v>193</v>
      </c>
      <c r="E87" s="128" t="s">
        <v>912</v>
      </c>
      <c r="F87" s="74" t="s">
        <v>2038</v>
      </c>
    </row>
    <row r="88" spans="1:6" ht="38.25" x14ac:dyDescent="0.2">
      <c r="A88" s="128">
        <v>3</v>
      </c>
      <c r="B88" s="129">
        <v>195</v>
      </c>
      <c r="C88" s="129">
        <v>234</v>
      </c>
      <c r="D88" s="129">
        <v>40</v>
      </c>
      <c r="E88" s="128" t="s">
        <v>909</v>
      </c>
      <c r="F88" s="74" t="s">
        <v>2042</v>
      </c>
    </row>
    <row r="89" spans="1:6" ht="38.25" x14ac:dyDescent="0.2">
      <c r="A89" s="128">
        <v>4</v>
      </c>
      <c r="B89" s="129">
        <v>235</v>
      </c>
      <c r="C89" s="129">
        <v>274</v>
      </c>
      <c r="D89" s="129">
        <v>40</v>
      </c>
      <c r="E89" s="128" t="s">
        <v>909</v>
      </c>
      <c r="F89" s="74" t="s">
        <v>2042</v>
      </c>
    </row>
    <row r="90" spans="1:6" ht="38.25" x14ac:dyDescent="0.2">
      <c r="A90" s="128">
        <v>5</v>
      </c>
      <c r="B90" s="129">
        <v>275</v>
      </c>
      <c r="C90" s="129">
        <v>314</v>
      </c>
      <c r="D90" s="129">
        <v>40</v>
      </c>
      <c r="E90" s="128" t="s">
        <v>909</v>
      </c>
      <c r="F90" s="74" t="s">
        <v>2042</v>
      </c>
    </row>
    <row r="91" spans="1:6" ht="38.25" x14ac:dyDescent="0.2">
      <c r="A91" s="128">
        <v>6</v>
      </c>
      <c r="B91" s="129">
        <v>315</v>
      </c>
      <c r="C91" s="129">
        <v>354</v>
      </c>
      <c r="D91" s="129">
        <v>40</v>
      </c>
      <c r="E91" s="128" t="s">
        <v>909</v>
      </c>
      <c r="F91" s="74" t="s">
        <v>2042</v>
      </c>
    </row>
    <row r="92" spans="1:6" ht="38.25" x14ac:dyDescent="0.2">
      <c r="A92" s="128">
        <v>7</v>
      </c>
      <c r="B92" s="129">
        <v>355</v>
      </c>
      <c r="C92" s="129">
        <v>394</v>
      </c>
      <c r="D92" s="129">
        <v>40</v>
      </c>
      <c r="E92" s="128" t="s">
        <v>909</v>
      </c>
      <c r="F92" s="74" t="s">
        <v>2042</v>
      </c>
    </row>
    <row r="93" spans="1:6" x14ac:dyDescent="0.2">
      <c r="A93" s="128">
        <v>8</v>
      </c>
      <c r="B93" s="129">
        <v>395</v>
      </c>
      <c r="C93" s="129">
        <v>400</v>
      </c>
      <c r="D93" s="129">
        <v>6</v>
      </c>
      <c r="E93" s="128" t="s">
        <v>890</v>
      </c>
      <c r="F93" s="60" t="s">
        <v>956</v>
      </c>
    </row>
    <row r="94" spans="1:6" x14ac:dyDescent="0.2"/>
  </sheetData>
  <sheetProtection password="B9A9" sheet="1"/>
  <mergeCells count="6">
    <mergeCell ref="A84:F84"/>
    <mergeCell ref="A27:F27"/>
    <mergeCell ref="A7:F7"/>
    <mergeCell ref="A4:F4"/>
    <mergeCell ref="A1:E2"/>
    <mergeCell ref="F1:F2"/>
  </mergeCells>
  <phoneticPr fontId="2" type="noConversion"/>
  <pageMargins left="0.23622047244094491" right="0.23622047244094491" top="0.39370078740157483" bottom="0.39370078740157483" header="0.31496062992125984" footer="0"/>
  <pageSetup paperSize="9" scale="71" fitToHeight="0" orientation="landscape" r:id="rId1"/>
  <rowBreaks count="2" manualBreakCount="2">
    <brk id="26" max="16383" man="1"/>
    <brk id="83"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07">
    <tabColor rgb="FF003641"/>
  </sheetPr>
  <dimension ref="A1:I98"/>
  <sheetViews>
    <sheetView showGridLines="0" showRowColHeaders="0" topLeftCell="A22" zoomScale="90" zoomScaleNormal="90" zoomScaleSheetLayoutView="100" workbookViewId="0">
      <selection activeCell="A7" sqref="A7:F7"/>
    </sheetView>
  </sheetViews>
  <sheetFormatPr defaultColWidth="0" defaultRowHeight="12.75" zeroHeight="1" x14ac:dyDescent="0.2"/>
  <cols>
    <col min="1" max="1" width="4.7109375" style="138" customWidth="1"/>
    <col min="2" max="4" width="10.7109375" style="138" customWidth="1"/>
    <col min="5" max="5" width="11.85546875" style="138" customWidth="1"/>
    <col min="6" max="6" width="129.28515625" customWidth="1"/>
    <col min="7" max="7" width="2.140625" customWidth="1"/>
    <col min="8" max="9" width="10" customWidth="1"/>
    <col min="10" max="16384" width="9.140625" hidden="1"/>
  </cols>
  <sheetData>
    <row r="1" spans="1:8" x14ac:dyDescent="0.2">
      <c r="A1" s="261"/>
      <c r="B1" s="262"/>
      <c r="C1" s="262"/>
      <c r="D1" s="262"/>
      <c r="E1" s="263"/>
      <c r="F1" s="267" t="s">
        <v>913</v>
      </c>
      <c r="H1" s="126"/>
    </row>
    <row r="2" spans="1:8" ht="36" customHeight="1" thickBot="1" x14ac:dyDescent="0.25">
      <c r="A2" s="264"/>
      <c r="B2" s="265"/>
      <c r="C2" s="265"/>
      <c r="D2" s="265"/>
      <c r="E2" s="266"/>
      <c r="F2" s="268"/>
      <c r="H2" s="126"/>
    </row>
    <row r="3" spans="1:8" x14ac:dyDescent="0.2">
      <c r="A3" s="133"/>
      <c r="B3" s="133"/>
      <c r="C3" s="133"/>
      <c r="D3" s="133"/>
      <c r="E3" s="133"/>
      <c r="F3" s="105"/>
      <c r="H3" s="104"/>
    </row>
    <row r="4" spans="1:8" x14ac:dyDescent="0.2">
      <c r="A4" s="260" t="s">
        <v>941</v>
      </c>
      <c r="B4" s="260"/>
      <c r="C4" s="260"/>
      <c r="D4" s="260"/>
      <c r="E4" s="260"/>
      <c r="F4" s="260"/>
    </row>
    <row r="5" spans="1:8" x14ac:dyDescent="0.2">
      <c r="A5" s="131"/>
      <c r="B5" s="131"/>
      <c r="C5" s="131"/>
      <c r="D5" s="131"/>
      <c r="E5" s="131"/>
      <c r="F5" s="59"/>
    </row>
    <row r="6" spans="1:8" ht="18" customHeight="1" x14ac:dyDescent="0.2">
      <c r="A6" s="259" t="s">
        <v>865</v>
      </c>
      <c r="B6" s="259"/>
      <c r="C6" s="259"/>
      <c r="D6" s="259"/>
      <c r="E6" s="259"/>
      <c r="F6" s="259"/>
    </row>
    <row r="7" spans="1:8" ht="25.5" x14ac:dyDescent="0.2">
      <c r="A7" s="130" t="s">
        <v>866</v>
      </c>
      <c r="B7" s="130" t="s">
        <v>867</v>
      </c>
      <c r="C7" s="130" t="s">
        <v>868</v>
      </c>
      <c r="D7" s="130" t="s">
        <v>869</v>
      </c>
      <c r="E7" s="130" t="s">
        <v>932</v>
      </c>
      <c r="F7" s="106" t="s">
        <v>934</v>
      </c>
    </row>
    <row r="8" spans="1:8" x14ac:dyDescent="0.2">
      <c r="A8" s="135">
        <v>1</v>
      </c>
      <c r="B8" s="136">
        <v>1</v>
      </c>
      <c r="C8" s="136">
        <v>1</v>
      </c>
      <c r="D8" s="136">
        <v>1</v>
      </c>
      <c r="E8" s="135" t="s">
        <v>870</v>
      </c>
      <c r="F8" s="62" t="s">
        <v>958</v>
      </c>
    </row>
    <row r="9" spans="1:8" x14ac:dyDescent="0.2">
      <c r="A9" s="135">
        <v>2</v>
      </c>
      <c r="B9" s="136">
        <v>2</v>
      </c>
      <c r="C9" s="136">
        <v>2</v>
      </c>
      <c r="D9" s="136">
        <v>1</v>
      </c>
      <c r="E9" s="135" t="s">
        <v>870</v>
      </c>
      <c r="F9" s="62" t="s">
        <v>959</v>
      </c>
    </row>
    <row r="10" spans="1:8" x14ac:dyDescent="0.2">
      <c r="A10" s="135">
        <v>3</v>
      </c>
      <c r="B10" s="136">
        <v>3</v>
      </c>
      <c r="C10" s="136">
        <v>9</v>
      </c>
      <c r="D10" s="136">
        <v>7</v>
      </c>
      <c r="E10" s="135" t="s">
        <v>871</v>
      </c>
      <c r="F10" s="62" t="s">
        <v>960</v>
      </c>
    </row>
    <row r="11" spans="1:8" x14ac:dyDescent="0.2">
      <c r="A11" s="135">
        <v>4</v>
      </c>
      <c r="B11" s="136">
        <v>10</v>
      </c>
      <c r="C11" s="136">
        <v>11</v>
      </c>
      <c r="D11" s="136">
        <v>2</v>
      </c>
      <c r="E11" s="135" t="s">
        <v>872</v>
      </c>
      <c r="F11" s="62" t="s">
        <v>1969</v>
      </c>
    </row>
    <row r="12" spans="1:8" x14ac:dyDescent="0.2">
      <c r="A12" s="135">
        <v>5</v>
      </c>
      <c r="B12" s="136">
        <v>12</v>
      </c>
      <c r="C12" s="136">
        <v>19</v>
      </c>
      <c r="D12" s="136">
        <v>8</v>
      </c>
      <c r="E12" s="135" t="s">
        <v>873</v>
      </c>
      <c r="F12" s="62" t="s">
        <v>961</v>
      </c>
    </row>
    <row r="13" spans="1:8" x14ac:dyDescent="0.2">
      <c r="A13" s="135">
        <v>6</v>
      </c>
      <c r="B13" s="136">
        <v>20</v>
      </c>
      <c r="C13" s="136">
        <v>26</v>
      </c>
      <c r="D13" s="136">
        <v>7</v>
      </c>
      <c r="E13" s="135" t="s">
        <v>871</v>
      </c>
      <c r="F13" s="74" t="s">
        <v>2063</v>
      </c>
    </row>
    <row r="14" spans="1:8" x14ac:dyDescent="0.2">
      <c r="A14" s="135">
        <v>7</v>
      </c>
      <c r="B14" s="136">
        <v>27</v>
      </c>
      <c r="C14" s="136">
        <v>30</v>
      </c>
      <c r="D14" s="136">
        <v>4</v>
      </c>
      <c r="E14" s="135" t="s">
        <v>874</v>
      </c>
      <c r="F14" s="60" t="s">
        <v>2083</v>
      </c>
    </row>
    <row r="15" spans="1:8" x14ac:dyDescent="0.2">
      <c r="A15" s="135">
        <v>8</v>
      </c>
      <c r="B15" s="136">
        <v>31</v>
      </c>
      <c r="C15" s="136">
        <v>31</v>
      </c>
      <c r="D15" s="136">
        <v>1</v>
      </c>
      <c r="E15" s="135" t="s">
        <v>875</v>
      </c>
      <c r="F15" s="74" t="s">
        <v>6</v>
      </c>
    </row>
    <row r="16" spans="1:8" x14ac:dyDescent="0.2">
      <c r="A16" s="135">
        <v>9</v>
      </c>
      <c r="B16" s="136">
        <v>32</v>
      </c>
      <c r="C16" s="136">
        <v>39</v>
      </c>
      <c r="D16" s="136">
        <v>8</v>
      </c>
      <c r="E16" s="135" t="s">
        <v>876</v>
      </c>
      <c r="F16" s="60" t="s">
        <v>2084</v>
      </c>
    </row>
    <row r="17" spans="1:6" x14ac:dyDescent="0.2">
      <c r="A17" s="135">
        <v>10</v>
      </c>
      <c r="B17" s="136">
        <v>40</v>
      </c>
      <c r="C17" s="136">
        <v>40</v>
      </c>
      <c r="D17" s="136">
        <v>1</v>
      </c>
      <c r="E17" s="135" t="s">
        <v>875</v>
      </c>
      <c r="F17" s="60" t="s">
        <v>2085</v>
      </c>
    </row>
    <row r="18" spans="1:6" x14ac:dyDescent="0.2">
      <c r="A18" s="135">
        <v>11</v>
      </c>
      <c r="B18" s="136">
        <v>41</v>
      </c>
      <c r="C18" s="136">
        <v>46</v>
      </c>
      <c r="D18" s="136">
        <v>6</v>
      </c>
      <c r="E18" s="135" t="s">
        <v>877</v>
      </c>
      <c r="F18" s="74" t="s">
        <v>2080</v>
      </c>
    </row>
    <row r="19" spans="1:6" x14ac:dyDescent="0.2">
      <c r="A19" s="135">
        <v>12</v>
      </c>
      <c r="B19" s="136">
        <v>47</v>
      </c>
      <c r="C19" s="136">
        <v>76</v>
      </c>
      <c r="D19" s="136">
        <v>30</v>
      </c>
      <c r="E19" s="135" t="s">
        <v>878</v>
      </c>
      <c r="F19" s="60" t="s">
        <v>737</v>
      </c>
    </row>
    <row r="20" spans="1:6" x14ac:dyDescent="0.2">
      <c r="A20" s="135">
        <v>13</v>
      </c>
      <c r="B20" s="136">
        <v>77</v>
      </c>
      <c r="C20" s="136">
        <v>94</v>
      </c>
      <c r="D20" s="136">
        <v>18</v>
      </c>
      <c r="E20" s="135" t="s">
        <v>879</v>
      </c>
      <c r="F20" s="74" t="s">
        <v>5</v>
      </c>
    </row>
    <row r="21" spans="1:6" x14ac:dyDescent="0.2">
      <c r="A21" s="135">
        <v>14</v>
      </c>
      <c r="B21" s="136">
        <v>95</v>
      </c>
      <c r="C21" s="136">
        <v>100</v>
      </c>
      <c r="D21" s="136">
        <v>6</v>
      </c>
      <c r="E21" s="135" t="s">
        <v>877</v>
      </c>
      <c r="F21" s="60" t="s">
        <v>962</v>
      </c>
    </row>
    <row r="22" spans="1:6" x14ac:dyDescent="0.2">
      <c r="A22" s="135">
        <v>15</v>
      </c>
      <c r="B22" s="136">
        <v>101</v>
      </c>
      <c r="C22" s="136">
        <v>107</v>
      </c>
      <c r="D22" s="136">
        <v>7</v>
      </c>
      <c r="E22" s="135" t="s">
        <v>880</v>
      </c>
      <c r="F22" s="77" t="s">
        <v>963</v>
      </c>
    </row>
    <row r="23" spans="1:6" x14ac:dyDescent="0.2">
      <c r="A23" s="135">
        <v>16</v>
      </c>
      <c r="B23" s="136">
        <v>108</v>
      </c>
      <c r="C23" s="136">
        <v>394</v>
      </c>
      <c r="D23" s="136">
        <v>287</v>
      </c>
      <c r="E23" s="135" t="s">
        <v>881</v>
      </c>
      <c r="F23" s="74" t="s">
        <v>2063</v>
      </c>
    </row>
    <row r="24" spans="1:6" x14ac:dyDescent="0.2">
      <c r="A24" s="135">
        <v>17</v>
      </c>
      <c r="B24" s="136">
        <v>395</v>
      </c>
      <c r="C24" s="136">
        <v>400</v>
      </c>
      <c r="D24" s="136">
        <v>6</v>
      </c>
      <c r="E24" s="135" t="s">
        <v>877</v>
      </c>
      <c r="F24" s="60" t="s">
        <v>940</v>
      </c>
    </row>
    <row r="25" spans="1:6" x14ac:dyDescent="0.2"/>
    <row r="26" spans="1:6" ht="18" customHeight="1" x14ac:dyDescent="0.2">
      <c r="A26" s="259" t="s">
        <v>883</v>
      </c>
      <c r="B26" s="259"/>
      <c r="C26" s="259"/>
      <c r="D26" s="259"/>
      <c r="E26" s="259"/>
      <c r="F26" s="259"/>
    </row>
    <row r="27" spans="1:6" ht="25.5" x14ac:dyDescent="0.2">
      <c r="A27" s="130" t="s">
        <v>866</v>
      </c>
      <c r="B27" s="130" t="s">
        <v>867</v>
      </c>
      <c r="C27" s="130" t="s">
        <v>868</v>
      </c>
      <c r="D27" s="130" t="s">
        <v>869</v>
      </c>
      <c r="E27" s="130" t="s">
        <v>932</v>
      </c>
      <c r="F27" s="106" t="s">
        <v>934</v>
      </c>
    </row>
    <row r="28" spans="1:6" x14ac:dyDescent="0.2">
      <c r="A28" s="135">
        <v>1</v>
      </c>
      <c r="B28" s="136">
        <v>1</v>
      </c>
      <c r="C28" s="136">
        <v>1</v>
      </c>
      <c r="D28" s="136">
        <v>1</v>
      </c>
      <c r="E28" s="135" t="s">
        <v>884</v>
      </c>
      <c r="F28" s="62" t="s">
        <v>942</v>
      </c>
    </row>
    <row r="29" spans="1:6" ht="38.25" x14ac:dyDescent="0.2">
      <c r="A29" s="135">
        <v>2</v>
      </c>
      <c r="B29" s="136">
        <v>2</v>
      </c>
      <c r="C29" s="136">
        <v>3</v>
      </c>
      <c r="D29" s="136">
        <v>2</v>
      </c>
      <c r="E29" s="135" t="s">
        <v>885</v>
      </c>
      <c r="F29" s="60" t="s">
        <v>732</v>
      </c>
    </row>
    <row r="30" spans="1:6" x14ac:dyDescent="0.2">
      <c r="A30" s="135">
        <v>3</v>
      </c>
      <c r="B30" s="136">
        <v>4</v>
      </c>
      <c r="C30" s="136">
        <v>17</v>
      </c>
      <c r="D30" s="136">
        <v>14</v>
      </c>
      <c r="E30" s="135" t="s">
        <v>886</v>
      </c>
      <c r="F30" s="60" t="s">
        <v>733</v>
      </c>
    </row>
    <row r="31" spans="1:6" x14ac:dyDescent="0.2">
      <c r="A31" s="135">
        <v>4</v>
      </c>
      <c r="B31" s="136">
        <v>18</v>
      </c>
      <c r="C31" s="136">
        <v>21</v>
      </c>
      <c r="D31" s="136">
        <v>4</v>
      </c>
      <c r="E31" s="135" t="s">
        <v>887</v>
      </c>
      <c r="F31" s="60" t="s">
        <v>2083</v>
      </c>
    </row>
    <row r="32" spans="1:6" x14ac:dyDescent="0.2">
      <c r="A32" s="135">
        <v>5</v>
      </c>
      <c r="B32" s="136">
        <v>22</v>
      </c>
      <c r="C32" s="136">
        <v>22</v>
      </c>
      <c r="D32" s="136">
        <v>1</v>
      </c>
      <c r="E32" s="135" t="s">
        <v>884</v>
      </c>
      <c r="F32" s="60" t="s">
        <v>2087</v>
      </c>
    </row>
    <row r="33" spans="1:6" x14ac:dyDescent="0.2">
      <c r="A33" s="135">
        <v>6</v>
      </c>
      <c r="B33" s="136">
        <v>23</v>
      </c>
      <c r="C33" s="136">
        <v>30</v>
      </c>
      <c r="D33" s="136">
        <v>8</v>
      </c>
      <c r="E33" s="135" t="s">
        <v>888</v>
      </c>
      <c r="F33" s="60" t="s">
        <v>2088</v>
      </c>
    </row>
    <row r="34" spans="1:6" x14ac:dyDescent="0.2">
      <c r="A34" s="135">
        <v>7</v>
      </c>
      <c r="B34" s="136">
        <v>31</v>
      </c>
      <c r="C34" s="136">
        <v>31</v>
      </c>
      <c r="D34" s="136">
        <v>1</v>
      </c>
      <c r="E34" s="135" t="s">
        <v>889</v>
      </c>
      <c r="F34" s="60" t="s">
        <v>2089</v>
      </c>
    </row>
    <row r="35" spans="1:6" x14ac:dyDescent="0.2">
      <c r="A35" s="135">
        <v>8</v>
      </c>
      <c r="B35" s="136">
        <v>32</v>
      </c>
      <c r="C35" s="136">
        <v>37</v>
      </c>
      <c r="D35" s="136">
        <v>6</v>
      </c>
      <c r="E35" s="135" t="s">
        <v>890</v>
      </c>
      <c r="F35" s="60" t="s">
        <v>734</v>
      </c>
    </row>
    <row r="36" spans="1:6" x14ac:dyDescent="0.2">
      <c r="A36" s="135">
        <v>9</v>
      </c>
      <c r="B36" s="136">
        <v>38</v>
      </c>
      <c r="C36" s="136">
        <v>62</v>
      </c>
      <c r="D36" s="136">
        <v>25</v>
      </c>
      <c r="E36" s="135" t="s">
        <v>891</v>
      </c>
      <c r="F36" s="74" t="s">
        <v>2079</v>
      </c>
    </row>
    <row r="37" spans="1:6" x14ac:dyDescent="0.2">
      <c r="A37" s="135">
        <v>10</v>
      </c>
      <c r="B37" s="136">
        <v>63</v>
      </c>
      <c r="C37" s="136">
        <v>73</v>
      </c>
      <c r="D37" s="136">
        <v>11</v>
      </c>
      <c r="E37" s="135" t="s">
        <v>892</v>
      </c>
      <c r="F37" s="62" t="s">
        <v>786</v>
      </c>
    </row>
    <row r="38" spans="1:6" x14ac:dyDescent="0.2">
      <c r="A38" s="135">
        <v>11</v>
      </c>
      <c r="B38" s="136">
        <v>74</v>
      </c>
      <c r="C38" s="136">
        <v>74</v>
      </c>
      <c r="D38" s="136">
        <v>1</v>
      </c>
      <c r="E38" s="135" t="s">
        <v>889</v>
      </c>
      <c r="F38" s="62" t="s">
        <v>785</v>
      </c>
    </row>
    <row r="39" spans="1:6" x14ac:dyDescent="0.2">
      <c r="A39" s="135">
        <v>12</v>
      </c>
      <c r="B39" s="136">
        <v>75</v>
      </c>
      <c r="C39" s="136">
        <v>76</v>
      </c>
      <c r="D39" s="136">
        <v>2</v>
      </c>
      <c r="E39" s="135" t="s">
        <v>885</v>
      </c>
      <c r="F39" s="62" t="s">
        <v>893</v>
      </c>
    </row>
    <row r="40" spans="1:6" x14ac:dyDescent="0.2">
      <c r="A40" s="135">
        <v>13</v>
      </c>
      <c r="B40" s="136">
        <v>77</v>
      </c>
      <c r="C40" s="136">
        <v>80</v>
      </c>
      <c r="D40" s="136">
        <v>4</v>
      </c>
      <c r="E40" s="135" t="s">
        <v>887</v>
      </c>
      <c r="F40" s="60" t="s">
        <v>944</v>
      </c>
    </row>
    <row r="41" spans="1:6" x14ac:dyDescent="0.2">
      <c r="A41" s="135">
        <v>14</v>
      </c>
      <c r="B41" s="136">
        <v>81</v>
      </c>
      <c r="C41" s="136">
        <v>82</v>
      </c>
      <c r="D41" s="136">
        <v>2</v>
      </c>
      <c r="E41" s="135" t="s">
        <v>885</v>
      </c>
      <c r="F41" s="74" t="s">
        <v>1971</v>
      </c>
    </row>
    <row r="42" spans="1:6" ht="76.5" x14ac:dyDescent="0.2">
      <c r="A42" s="135">
        <v>15</v>
      </c>
      <c r="B42" s="136">
        <v>83</v>
      </c>
      <c r="C42" s="136">
        <v>85</v>
      </c>
      <c r="D42" s="136">
        <v>3</v>
      </c>
      <c r="E42" s="135" t="s">
        <v>894</v>
      </c>
      <c r="F42" s="159" t="s">
        <v>275</v>
      </c>
    </row>
    <row r="43" spans="1:6" x14ac:dyDescent="0.2">
      <c r="A43" s="135">
        <v>16</v>
      </c>
      <c r="B43" s="136">
        <v>86</v>
      </c>
      <c r="C43" s="136">
        <v>88</v>
      </c>
      <c r="D43" s="136">
        <v>3</v>
      </c>
      <c r="E43" s="135" t="s">
        <v>895</v>
      </c>
      <c r="F43" s="60" t="s">
        <v>945</v>
      </c>
    </row>
    <row r="44" spans="1:6" x14ac:dyDescent="0.2">
      <c r="A44" s="135">
        <v>17</v>
      </c>
      <c r="B44" s="136">
        <v>89</v>
      </c>
      <c r="C44" s="136">
        <v>89</v>
      </c>
      <c r="D44" s="136">
        <v>1</v>
      </c>
      <c r="E44" s="135" t="s">
        <v>884</v>
      </c>
      <c r="F44" s="60" t="s">
        <v>946</v>
      </c>
    </row>
    <row r="45" spans="1:6" x14ac:dyDescent="0.2">
      <c r="A45" s="135">
        <v>18</v>
      </c>
      <c r="B45" s="136">
        <v>90</v>
      </c>
      <c r="C45" s="136">
        <v>94</v>
      </c>
      <c r="D45" s="136">
        <v>5</v>
      </c>
      <c r="E45" s="135" t="s">
        <v>896</v>
      </c>
      <c r="F45" s="60" t="s">
        <v>947</v>
      </c>
    </row>
    <row r="46" spans="1:6" x14ac:dyDescent="0.2">
      <c r="A46" s="135">
        <v>19</v>
      </c>
      <c r="B46" s="136">
        <v>95</v>
      </c>
      <c r="C46" s="136">
        <v>95</v>
      </c>
      <c r="D46" s="136">
        <v>1</v>
      </c>
      <c r="E46" s="135" t="s">
        <v>889</v>
      </c>
      <c r="F46" s="60" t="s">
        <v>948</v>
      </c>
    </row>
    <row r="47" spans="1:6" x14ac:dyDescent="0.2">
      <c r="A47" s="135">
        <v>20</v>
      </c>
      <c r="B47" s="136">
        <v>96</v>
      </c>
      <c r="C47" s="136">
        <v>100</v>
      </c>
      <c r="D47" s="136">
        <v>5</v>
      </c>
      <c r="E47" s="135" t="s">
        <v>915</v>
      </c>
      <c r="F47" s="62" t="s">
        <v>914</v>
      </c>
    </row>
    <row r="48" spans="1:6" x14ac:dyDescent="0.2">
      <c r="A48" s="135">
        <v>21</v>
      </c>
      <c r="B48" s="136">
        <v>101</v>
      </c>
      <c r="C48" s="136">
        <v>105</v>
      </c>
      <c r="D48" s="136">
        <v>5</v>
      </c>
      <c r="E48" s="135" t="s">
        <v>917</v>
      </c>
      <c r="F48" s="62" t="s">
        <v>916</v>
      </c>
    </row>
    <row r="49" spans="1:6" x14ac:dyDescent="0.2">
      <c r="A49" s="135">
        <v>22</v>
      </c>
      <c r="B49" s="136">
        <v>106</v>
      </c>
      <c r="C49" s="136">
        <v>106</v>
      </c>
      <c r="D49" s="136">
        <v>1</v>
      </c>
      <c r="E49" s="135" t="s">
        <v>889</v>
      </c>
      <c r="F49" s="74" t="s">
        <v>2063</v>
      </c>
    </row>
    <row r="50" spans="1:6" ht="38.25" x14ac:dyDescent="0.2">
      <c r="A50" s="135">
        <v>23</v>
      </c>
      <c r="B50" s="136">
        <v>107</v>
      </c>
      <c r="C50" s="136">
        <v>108</v>
      </c>
      <c r="D50" s="136">
        <v>2</v>
      </c>
      <c r="E50" s="135" t="s">
        <v>885</v>
      </c>
      <c r="F50" s="74" t="s">
        <v>2029</v>
      </c>
    </row>
    <row r="51" spans="1:6" ht="178.5" x14ac:dyDescent="0.2">
      <c r="A51" s="135">
        <v>24</v>
      </c>
      <c r="B51" s="136">
        <v>109</v>
      </c>
      <c r="C51" s="136">
        <v>110</v>
      </c>
      <c r="D51" s="136">
        <v>2</v>
      </c>
      <c r="E51" s="107" t="s">
        <v>885</v>
      </c>
      <c r="F51" s="88" t="s">
        <v>2096</v>
      </c>
    </row>
    <row r="52" spans="1:6" x14ac:dyDescent="0.2">
      <c r="A52" s="135">
        <v>25</v>
      </c>
      <c r="B52" s="136">
        <v>111</v>
      </c>
      <c r="C52" s="136">
        <v>116</v>
      </c>
      <c r="D52" s="136">
        <v>6</v>
      </c>
      <c r="E52" s="135" t="s">
        <v>890</v>
      </c>
      <c r="F52" s="62" t="s">
        <v>964</v>
      </c>
    </row>
    <row r="53" spans="1:6" x14ac:dyDescent="0.2">
      <c r="A53" s="135">
        <v>26</v>
      </c>
      <c r="B53" s="136">
        <v>117</v>
      </c>
      <c r="C53" s="136">
        <v>126</v>
      </c>
      <c r="D53" s="136">
        <v>10</v>
      </c>
      <c r="E53" s="135" t="s">
        <v>898</v>
      </c>
      <c r="F53" s="74" t="s">
        <v>949</v>
      </c>
    </row>
    <row r="54" spans="1:6" x14ac:dyDescent="0.2">
      <c r="A54" s="135">
        <v>27</v>
      </c>
      <c r="B54" s="136">
        <v>127</v>
      </c>
      <c r="C54" s="136">
        <v>146</v>
      </c>
      <c r="D54" s="136">
        <v>20</v>
      </c>
      <c r="E54" s="135" t="s">
        <v>918</v>
      </c>
      <c r="F54" s="74" t="s">
        <v>2063</v>
      </c>
    </row>
    <row r="55" spans="1:6" x14ac:dyDescent="0.2">
      <c r="A55" s="135">
        <v>28</v>
      </c>
      <c r="B55" s="136">
        <v>147</v>
      </c>
      <c r="C55" s="136">
        <v>152</v>
      </c>
      <c r="D55" s="136">
        <v>6</v>
      </c>
      <c r="E55" s="135" t="s">
        <v>899</v>
      </c>
      <c r="F55" s="62" t="s">
        <v>965</v>
      </c>
    </row>
    <row r="56" spans="1:6" x14ac:dyDescent="0.2">
      <c r="A56" s="135">
        <v>29</v>
      </c>
      <c r="B56" s="136">
        <v>153</v>
      </c>
      <c r="C56" s="136">
        <v>165</v>
      </c>
      <c r="D56" s="136">
        <v>13</v>
      </c>
      <c r="E56" s="135" t="s">
        <v>967</v>
      </c>
      <c r="F56" s="74" t="s">
        <v>966</v>
      </c>
    </row>
    <row r="57" spans="1:6" ht="25.5" x14ac:dyDescent="0.2">
      <c r="A57" s="135">
        <v>30</v>
      </c>
      <c r="B57" s="136">
        <v>166</v>
      </c>
      <c r="C57" s="136">
        <v>168</v>
      </c>
      <c r="D57" s="136">
        <v>3</v>
      </c>
      <c r="E57" s="135" t="s">
        <v>895</v>
      </c>
      <c r="F57" s="74" t="s">
        <v>1652</v>
      </c>
    </row>
    <row r="58" spans="1:6" ht="25.5" x14ac:dyDescent="0.2">
      <c r="A58" s="135">
        <v>31</v>
      </c>
      <c r="B58" s="136">
        <v>169</v>
      </c>
      <c r="C58" s="136">
        <v>172</v>
      </c>
      <c r="D58" s="136">
        <v>4</v>
      </c>
      <c r="E58" s="135" t="s">
        <v>887</v>
      </c>
      <c r="F58" s="74" t="s">
        <v>1653</v>
      </c>
    </row>
    <row r="59" spans="1:6" x14ac:dyDescent="0.2">
      <c r="A59" s="135">
        <v>32</v>
      </c>
      <c r="B59" s="136">
        <v>173</v>
      </c>
      <c r="C59" s="136">
        <v>173</v>
      </c>
      <c r="D59" s="136">
        <v>1</v>
      </c>
      <c r="E59" s="135" t="s">
        <v>889</v>
      </c>
      <c r="F59" s="62" t="s">
        <v>968</v>
      </c>
    </row>
    <row r="60" spans="1:6" ht="225.75" customHeight="1" x14ac:dyDescent="0.2">
      <c r="A60" s="135">
        <v>33</v>
      </c>
      <c r="B60" s="136">
        <v>174</v>
      </c>
      <c r="C60" s="136">
        <v>175</v>
      </c>
      <c r="D60" s="136">
        <v>2</v>
      </c>
      <c r="E60" s="135" t="s">
        <v>885</v>
      </c>
      <c r="F60" s="87" t="s">
        <v>952</v>
      </c>
    </row>
    <row r="61" spans="1:6" x14ac:dyDescent="0.2">
      <c r="A61" s="135">
        <v>34</v>
      </c>
      <c r="B61" s="136">
        <v>176</v>
      </c>
      <c r="C61" s="136">
        <v>181</v>
      </c>
      <c r="D61" s="136">
        <v>6</v>
      </c>
      <c r="E61" s="135" t="s">
        <v>890</v>
      </c>
      <c r="F61" s="62" t="s">
        <v>1654</v>
      </c>
    </row>
    <row r="62" spans="1:6" x14ac:dyDescent="0.2">
      <c r="A62" s="135">
        <v>35</v>
      </c>
      <c r="B62" s="136">
        <v>182</v>
      </c>
      <c r="C62" s="136">
        <v>188</v>
      </c>
      <c r="D62" s="136">
        <v>7</v>
      </c>
      <c r="E62" s="135" t="s">
        <v>920</v>
      </c>
      <c r="F62" s="62" t="s">
        <v>919</v>
      </c>
    </row>
    <row r="63" spans="1:6" x14ac:dyDescent="0.2">
      <c r="A63" s="135">
        <v>36</v>
      </c>
      <c r="B63" s="136">
        <v>189</v>
      </c>
      <c r="C63" s="136">
        <v>201</v>
      </c>
      <c r="D63" s="136">
        <v>13</v>
      </c>
      <c r="E63" s="135" t="s">
        <v>903</v>
      </c>
      <c r="F63" s="62" t="s">
        <v>921</v>
      </c>
    </row>
    <row r="64" spans="1:6" x14ac:dyDescent="0.2">
      <c r="A64" s="135">
        <v>37</v>
      </c>
      <c r="B64" s="136">
        <v>202</v>
      </c>
      <c r="C64" s="136">
        <v>214</v>
      </c>
      <c r="D64" s="136">
        <v>13</v>
      </c>
      <c r="E64" s="135" t="s">
        <v>903</v>
      </c>
      <c r="F64" s="62" t="s">
        <v>922</v>
      </c>
    </row>
    <row r="65" spans="1:6" x14ac:dyDescent="0.2">
      <c r="A65" s="135">
        <v>38</v>
      </c>
      <c r="B65" s="136">
        <v>215</v>
      </c>
      <c r="C65" s="136">
        <v>227</v>
      </c>
      <c r="D65" s="136">
        <v>13</v>
      </c>
      <c r="E65" s="135" t="s">
        <v>903</v>
      </c>
      <c r="F65" s="62" t="s">
        <v>923</v>
      </c>
    </row>
    <row r="66" spans="1:6" x14ac:dyDescent="0.2">
      <c r="A66" s="135">
        <v>39</v>
      </c>
      <c r="B66" s="136">
        <v>228</v>
      </c>
      <c r="C66" s="136">
        <v>240</v>
      </c>
      <c r="D66" s="136">
        <v>13</v>
      </c>
      <c r="E66" s="135" t="s">
        <v>903</v>
      </c>
      <c r="F66" s="62" t="s">
        <v>1655</v>
      </c>
    </row>
    <row r="67" spans="1:6" x14ac:dyDescent="0.2">
      <c r="A67" s="135">
        <v>40</v>
      </c>
      <c r="B67" s="136">
        <v>241</v>
      </c>
      <c r="C67" s="136">
        <v>253</v>
      </c>
      <c r="D67" s="136">
        <v>13</v>
      </c>
      <c r="E67" s="135" t="s">
        <v>903</v>
      </c>
      <c r="F67" s="62" t="s">
        <v>1656</v>
      </c>
    </row>
    <row r="68" spans="1:6" x14ac:dyDescent="0.2">
      <c r="A68" s="135">
        <v>41</v>
      </c>
      <c r="B68" s="136">
        <v>254</v>
      </c>
      <c r="C68" s="136">
        <v>266</v>
      </c>
      <c r="D68" s="136">
        <v>13</v>
      </c>
      <c r="E68" s="135" t="s">
        <v>903</v>
      </c>
      <c r="F68" s="62" t="s">
        <v>1657</v>
      </c>
    </row>
    <row r="69" spans="1:6" x14ac:dyDescent="0.2">
      <c r="A69" s="135">
        <v>42</v>
      </c>
      <c r="B69" s="136">
        <v>267</v>
      </c>
      <c r="C69" s="136">
        <v>279</v>
      </c>
      <c r="D69" s="136">
        <v>13</v>
      </c>
      <c r="E69" s="135" t="s">
        <v>903</v>
      </c>
      <c r="F69" s="62" t="s">
        <v>924</v>
      </c>
    </row>
    <row r="70" spans="1:6" x14ac:dyDescent="0.2">
      <c r="A70" s="135">
        <v>43</v>
      </c>
      <c r="B70" s="136">
        <v>280</v>
      </c>
      <c r="C70" s="136">
        <v>292</v>
      </c>
      <c r="D70" s="136">
        <v>13</v>
      </c>
      <c r="E70" s="135" t="s">
        <v>903</v>
      </c>
      <c r="F70" s="62" t="s">
        <v>925</v>
      </c>
    </row>
    <row r="71" spans="1:6" x14ac:dyDescent="0.2">
      <c r="A71" s="135">
        <v>44</v>
      </c>
      <c r="B71" s="136">
        <v>293</v>
      </c>
      <c r="C71" s="136">
        <v>305</v>
      </c>
      <c r="D71" s="136">
        <v>13</v>
      </c>
      <c r="E71" s="135" t="s">
        <v>903</v>
      </c>
      <c r="F71" s="62" t="s">
        <v>750</v>
      </c>
    </row>
    <row r="72" spans="1:6" x14ac:dyDescent="0.2">
      <c r="A72" s="135">
        <v>45</v>
      </c>
      <c r="B72" s="136">
        <v>306</v>
      </c>
      <c r="C72" s="136">
        <v>318</v>
      </c>
      <c r="D72" s="136">
        <v>13</v>
      </c>
      <c r="E72" s="135" t="s">
        <v>903</v>
      </c>
      <c r="F72" s="62" t="s">
        <v>926</v>
      </c>
    </row>
    <row r="73" spans="1:6" x14ac:dyDescent="0.2">
      <c r="A73" s="135">
        <v>46</v>
      </c>
      <c r="B73" s="136">
        <v>319</v>
      </c>
      <c r="C73" s="136">
        <v>319</v>
      </c>
      <c r="D73" s="136">
        <v>1</v>
      </c>
      <c r="E73" s="135" t="s">
        <v>884</v>
      </c>
      <c r="F73" s="62" t="s">
        <v>927</v>
      </c>
    </row>
    <row r="74" spans="1:6" x14ac:dyDescent="0.2">
      <c r="A74" s="135">
        <v>47</v>
      </c>
      <c r="B74" s="136">
        <v>320</v>
      </c>
      <c r="C74" s="136">
        <v>320</v>
      </c>
      <c r="D74" s="136">
        <v>1</v>
      </c>
      <c r="E74" s="135" t="s">
        <v>884</v>
      </c>
      <c r="F74" s="62" t="s">
        <v>928</v>
      </c>
    </row>
    <row r="75" spans="1:6" x14ac:dyDescent="0.2">
      <c r="A75" s="135">
        <v>48</v>
      </c>
      <c r="B75" s="136">
        <v>321</v>
      </c>
      <c r="C75" s="136">
        <v>332</v>
      </c>
      <c r="D75" s="136">
        <v>12</v>
      </c>
      <c r="E75" s="135" t="s">
        <v>930</v>
      </c>
      <c r="F75" s="62" t="s">
        <v>929</v>
      </c>
    </row>
    <row r="76" spans="1:6" x14ac:dyDescent="0.2">
      <c r="A76" s="135">
        <v>49</v>
      </c>
      <c r="B76" s="136">
        <v>333</v>
      </c>
      <c r="C76" s="136">
        <v>342</v>
      </c>
      <c r="D76" s="136">
        <v>10</v>
      </c>
      <c r="E76" s="135" t="s">
        <v>898</v>
      </c>
      <c r="F76" s="74" t="s">
        <v>2063</v>
      </c>
    </row>
    <row r="77" spans="1:6" x14ac:dyDescent="0.2">
      <c r="A77" s="135">
        <v>50</v>
      </c>
      <c r="B77" s="136">
        <v>343</v>
      </c>
      <c r="C77" s="136">
        <v>357</v>
      </c>
      <c r="D77" s="136">
        <v>14</v>
      </c>
      <c r="E77" s="135" t="s">
        <v>886</v>
      </c>
      <c r="F77" s="62" t="s">
        <v>751</v>
      </c>
    </row>
    <row r="78" spans="1:6" x14ac:dyDescent="0.2">
      <c r="A78" s="135">
        <v>51</v>
      </c>
      <c r="B78" s="136">
        <v>358</v>
      </c>
      <c r="C78" s="136">
        <v>394</v>
      </c>
      <c r="D78" s="136">
        <v>38</v>
      </c>
      <c r="E78" s="135" t="s">
        <v>931</v>
      </c>
      <c r="F78" s="74" t="s">
        <v>2063</v>
      </c>
    </row>
    <row r="79" spans="1:6" x14ac:dyDescent="0.2">
      <c r="A79" s="135">
        <v>52</v>
      </c>
      <c r="B79" s="136">
        <v>395</v>
      </c>
      <c r="C79" s="136">
        <v>400</v>
      </c>
      <c r="D79" s="136">
        <v>6</v>
      </c>
      <c r="E79" s="135" t="s">
        <v>890</v>
      </c>
      <c r="F79" s="60" t="s">
        <v>956</v>
      </c>
    </row>
    <row r="80" spans="1:6" x14ac:dyDescent="0.2"/>
    <row r="81" spans="1:6" ht="18" customHeight="1" x14ac:dyDescent="0.2">
      <c r="A81" s="259" t="s">
        <v>911</v>
      </c>
      <c r="B81" s="259"/>
      <c r="C81" s="259"/>
      <c r="D81" s="259"/>
      <c r="E81" s="259"/>
      <c r="F81" s="259"/>
    </row>
    <row r="82" spans="1:6" ht="25.5" x14ac:dyDescent="0.2">
      <c r="A82" s="130" t="s">
        <v>866</v>
      </c>
      <c r="B82" s="130" t="s">
        <v>867</v>
      </c>
      <c r="C82" s="130" t="s">
        <v>868</v>
      </c>
      <c r="D82" s="130" t="s">
        <v>869</v>
      </c>
      <c r="E82" s="130" t="s">
        <v>932</v>
      </c>
      <c r="F82" s="106" t="s">
        <v>934</v>
      </c>
    </row>
    <row r="83" spans="1:6" x14ac:dyDescent="0.2">
      <c r="A83" s="124">
        <v>1</v>
      </c>
      <c r="B83" s="137">
        <v>1</v>
      </c>
      <c r="C83" s="137">
        <v>1</v>
      </c>
      <c r="D83" s="137">
        <v>1</v>
      </c>
      <c r="E83" s="124" t="s">
        <v>884</v>
      </c>
      <c r="F83" s="1" t="s">
        <v>1663</v>
      </c>
    </row>
    <row r="84" spans="1:6" x14ac:dyDescent="0.2">
      <c r="A84" s="124">
        <v>2</v>
      </c>
      <c r="B84" s="137">
        <v>2</v>
      </c>
      <c r="C84" s="137">
        <v>3</v>
      </c>
      <c r="D84" s="137">
        <v>2</v>
      </c>
      <c r="E84" s="124" t="s">
        <v>885</v>
      </c>
      <c r="F84" s="62" t="s">
        <v>1664</v>
      </c>
    </row>
    <row r="85" spans="1:6" x14ac:dyDescent="0.2">
      <c r="A85" s="124">
        <v>3</v>
      </c>
      <c r="B85" s="137">
        <v>4</v>
      </c>
      <c r="C85" s="137">
        <v>6</v>
      </c>
      <c r="D85" s="137">
        <v>3</v>
      </c>
      <c r="E85" s="124" t="s">
        <v>895</v>
      </c>
      <c r="F85" s="60" t="s">
        <v>951</v>
      </c>
    </row>
    <row r="86" spans="1:6" x14ac:dyDescent="0.2">
      <c r="A86" s="124">
        <v>4</v>
      </c>
      <c r="B86" s="137">
        <v>7</v>
      </c>
      <c r="C86" s="137">
        <v>10</v>
      </c>
      <c r="D86" s="137">
        <v>4</v>
      </c>
      <c r="E86" s="124" t="s">
        <v>887</v>
      </c>
      <c r="F86" s="1" t="s">
        <v>1665</v>
      </c>
    </row>
    <row r="87" spans="1:6" x14ac:dyDescent="0.2">
      <c r="A87" s="124">
        <v>5</v>
      </c>
      <c r="B87" s="137">
        <v>11</v>
      </c>
      <c r="C87" s="137">
        <v>35</v>
      </c>
      <c r="D87" s="137">
        <v>25</v>
      </c>
      <c r="E87" s="124" t="s">
        <v>1658</v>
      </c>
      <c r="F87" s="1" t="s">
        <v>1666</v>
      </c>
    </row>
    <row r="88" spans="1:6" x14ac:dyDescent="0.2">
      <c r="A88" s="124">
        <v>6</v>
      </c>
      <c r="B88" s="137">
        <v>36</v>
      </c>
      <c r="C88" s="137">
        <v>85</v>
      </c>
      <c r="D88" s="137">
        <v>50</v>
      </c>
      <c r="E88" s="124" t="s">
        <v>1659</v>
      </c>
      <c r="F88" s="1" t="s">
        <v>1667</v>
      </c>
    </row>
    <row r="89" spans="1:6" x14ac:dyDescent="0.2">
      <c r="A89" s="124">
        <v>7</v>
      </c>
      <c r="B89" s="137">
        <v>86</v>
      </c>
      <c r="C89" s="137">
        <v>115</v>
      </c>
      <c r="D89" s="137">
        <v>30</v>
      </c>
      <c r="E89" s="124" t="s">
        <v>1660</v>
      </c>
      <c r="F89" s="1" t="s">
        <v>1668</v>
      </c>
    </row>
    <row r="90" spans="1:6" x14ac:dyDescent="0.2">
      <c r="A90" s="124">
        <v>8</v>
      </c>
      <c r="B90" s="137">
        <v>116</v>
      </c>
      <c r="C90" s="137">
        <v>123</v>
      </c>
      <c r="D90" s="137">
        <v>8</v>
      </c>
      <c r="E90" s="124" t="s">
        <v>1661</v>
      </c>
      <c r="F90" s="1" t="s">
        <v>1669</v>
      </c>
    </row>
    <row r="91" spans="1:6" x14ac:dyDescent="0.2">
      <c r="A91" s="124">
        <v>9</v>
      </c>
      <c r="B91" s="137">
        <v>124</v>
      </c>
      <c r="C91" s="137">
        <v>153</v>
      </c>
      <c r="D91" s="137">
        <v>30</v>
      </c>
      <c r="E91" s="124" t="s">
        <v>1660</v>
      </c>
      <c r="F91" s="1" t="s">
        <v>1670</v>
      </c>
    </row>
    <row r="92" spans="1:6" x14ac:dyDescent="0.2">
      <c r="A92" s="124">
        <v>10</v>
      </c>
      <c r="B92" s="137">
        <v>154</v>
      </c>
      <c r="C92" s="137">
        <v>155</v>
      </c>
      <c r="D92" s="137">
        <v>2</v>
      </c>
      <c r="E92" s="124" t="s">
        <v>908</v>
      </c>
      <c r="F92" s="1" t="s">
        <v>1671</v>
      </c>
    </row>
    <row r="93" spans="1:6" x14ac:dyDescent="0.2">
      <c r="A93" s="124">
        <v>11</v>
      </c>
      <c r="B93" s="137">
        <v>156</v>
      </c>
      <c r="C93" s="137">
        <v>163</v>
      </c>
      <c r="D93" s="137">
        <v>8</v>
      </c>
      <c r="E93" s="124" t="s">
        <v>888</v>
      </c>
      <c r="F93" s="77" t="s">
        <v>1972</v>
      </c>
    </row>
    <row r="94" spans="1:6" x14ac:dyDescent="0.2">
      <c r="A94" s="124">
        <v>12</v>
      </c>
      <c r="B94" s="137">
        <v>164</v>
      </c>
      <c r="C94" s="137">
        <v>171</v>
      </c>
      <c r="D94" s="137">
        <v>8</v>
      </c>
      <c r="E94" s="124" t="s">
        <v>888</v>
      </c>
      <c r="F94" s="1" t="s">
        <v>1672</v>
      </c>
    </row>
    <row r="95" spans="1:6" x14ac:dyDescent="0.2">
      <c r="A95" s="124">
        <v>13</v>
      </c>
      <c r="B95" s="137">
        <v>172</v>
      </c>
      <c r="C95" s="137">
        <v>182</v>
      </c>
      <c r="D95" s="137">
        <v>11</v>
      </c>
      <c r="E95" s="124" t="s">
        <v>892</v>
      </c>
      <c r="F95" s="1" t="s">
        <v>736</v>
      </c>
    </row>
    <row r="96" spans="1:6" x14ac:dyDescent="0.2">
      <c r="A96" s="124">
        <v>14</v>
      </c>
      <c r="B96" s="137">
        <v>183</v>
      </c>
      <c r="C96" s="137">
        <v>394</v>
      </c>
      <c r="D96" s="137">
        <v>212</v>
      </c>
      <c r="E96" s="124" t="s">
        <v>1662</v>
      </c>
      <c r="F96" s="74" t="s">
        <v>2063</v>
      </c>
    </row>
    <row r="97" spans="1:6" x14ac:dyDescent="0.2">
      <c r="A97" s="124">
        <v>15</v>
      </c>
      <c r="B97" s="137">
        <v>395</v>
      </c>
      <c r="C97" s="137">
        <v>400</v>
      </c>
      <c r="D97" s="137">
        <v>6</v>
      </c>
      <c r="E97" s="124" t="s">
        <v>890</v>
      </c>
      <c r="F97" s="60" t="s">
        <v>956</v>
      </c>
    </row>
    <row r="98" spans="1:6" x14ac:dyDescent="0.2"/>
  </sheetData>
  <sheetProtection password="B9A9" sheet="1"/>
  <mergeCells count="6">
    <mergeCell ref="A81:F81"/>
    <mergeCell ref="A6:F6"/>
    <mergeCell ref="A26:F26"/>
    <mergeCell ref="A4:F4"/>
    <mergeCell ref="A1:E2"/>
    <mergeCell ref="F1:F2"/>
  </mergeCells>
  <phoneticPr fontId="2" type="noConversion"/>
  <pageMargins left="0.51181102362204722" right="0.51181102362204722" top="0.78740157480314965" bottom="0.78740157480314965" header="0.31496062992125984" footer="0.31496062992125984"/>
  <pageSetup paperSize="9" scale="80" fitToHeight="6" orientation="portrait" r:id="rId1"/>
  <rowBreaks count="5" manualBreakCount="5">
    <brk id="25" max="16383" man="1"/>
    <brk id="49" max="16383" man="1"/>
    <brk id="51" max="16383" man="1"/>
    <brk id="60" max="16383" man="1"/>
    <brk id="80"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08">
    <tabColor rgb="FF003641"/>
    <pageSetUpPr fitToPage="1"/>
  </sheetPr>
  <dimension ref="A1:N225"/>
  <sheetViews>
    <sheetView tabSelected="1" topLeftCell="A90" zoomScale="80" zoomScaleNormal="80" zoomScaleSheetLayoutView="100" workbookViewId="0">
      <selection activeCell="K102" sqref="K102"/>
    </sheetView>
  </sheetViews>
  <sheetFormatPr defaultColWidth="0" defaultRowHeight="12.75" zeroHeight="1" x14ac:dyDescent="0.2"/>
  <cols>
    <col min="1" max="1" width="7.28515625" style="141" bestFit="1" customWidth="1"/>
    <col min="2" max="5" width="5.42578125" style="140" customWidth="1"/>
    <col min="6" max="6" width="7.28515625" style="141" bestFit="1" customWidth="1"/>
    <col min="7" max="7" width="22.85546875" style="108" bestFit="1" customWidth="1"/>
    <col min="8" max="8" width="15.7109375" style="108" bestFit="1" customWidth="1"/>
    <col min="9" max="10" width="8.28515625" style="108" bestFit="1" customWidth="1"/>
    <col min="11" max="11" width="91.140625" style="108" bestFit="1" customWidth="1"/>
    <col min="12" max="12" width="1.85546875" customWidth="1"/>
    <col min="13" max="14" width="10" customWidth="1"/>
    <col min="15" max="16384" width="9.140625" hidden="1"/>
  </cols>
  <sheetData>
    <row r="1" spans="1:13" ht="12.75" customHeight="1" x14ac:dyDescent="0.2">
      <c r="A1" s="286"/>
      <c r="B1" s="287"/>
      <c r="C1" s="287"/>
      <c r="D1" s="287"/>
      <c r="E1" s="287"/>
      <c r="F1" s="288"/>
      <c r="G1" s="292" t="s">
        <v>1648</v>
      </c>
      <c r="H1" s="293"/>
      <c r="I1" s="293"/>
      <c r="J1" s="293"/>
      <c r="K1" s="294"/>
    </row>
    <row r="2" spans="1:13" ht="33.75" customHeight="1" thickBot="1" x14ac:dyDescent="0.25">
      <c r="A2" s="289"/>
      <c r="B2" s="290"/>
      <c r="C2" s="290"/>
      <c r="D2" s="290"/>
      <c r="E2" s="290"/>
      <c r="F2" s="291"/>
      <c r="G2" s="214"/>
      <c r="H2" s="215"/>
      <c r="I2" s="215"/>
      <c r="J2" s="215"/>
      <c r="K2" s="216"/>
    </row>
    <row r="3" spans="1:13" ht="12" customHeight="1" x14ac:dyDescent="0.2">
      <c r="B3" s="141"/>
      <c r="C3" s="141"/>
      <c r="D3" s="141"/>
      <c r="E3" s="141"/>
      <c r="G3" s="154"/>
      <c r="H3" s="154"/>
      <c r="I3" s="154"/>
      <c r="J3" s="154"/>
      <c r="K3" s="154"/>
    </row>
    <row r="4" spans="1:13" ht="12" customHeight="1" x14ac:dyDescent="0.2">
      <c r="A4" s="133"/>
      <c r="B4" s="133"/>
      <c r="C4" s="133"/>
      <c r="D4" s="133"/>
      <c r="E4" s="133"/>
      <c r="F4" s="133"/>
      <c r="G4" s="285" t="s">
        <v>2073</v>
      </c>
      <c r="H4" s="285"/>
      <c r="I4" s="285"/>
      <c r="J4" s="285"/>
      <c r="K4" s="285"/>
      <c r="M4" s="126"/>
    </row>
    <row r="5" spans="1:13" x14ac:dyDescent="0.2">
      <c r="A5" s="133"/>
      <c r="G5" s="110"/>
      <c r="H5" s="110"/>
      <c r="I5" s="110"/>
      <c r="J5" s="110"/>
      <c r="K5" s="110"/>
      <c r="M5" s="126"/>
    </row>
    <row r="6" spans="1:13" ht="18.75" customHeight="1" x14ac:dyDescent="0.2">
      <c r="A6" s="259" t="s">
        <v>1730</v>
      </c>
      <c r="B6" s="259"/>
      <c r="C6" s="259"/>
      <c r="D6" s="259"/>
      <c r="E6" s="259"/>
      <c r="F6" s="259"/>
      <c r="G6" s="259"/>
      <c r="H6" s="259"/>
      <c r="I6" s="259"/>
      <c r="J6" s="259"/>
      <c r="K6" s="259"/>
    </row>
    <row r="7" spans="1:13" x14ac:dyDescent="0.2">
      <c r="A7" s="270" t="s">
        <v>866</v>
      </c>
      <c r="B7" s="280" t="s">
        <v>1673</v>
      </c>
      <c r="C7" s="280"/>
      <c r="D7" s="313" t="s">
        <v>1649</v>
      </c>
      <c r="E7" s="313" t="s">
        <v>1650</v>
      </c>
      <c r="F7" s="270" t="s">
        <v>1651</v>
      </c>
      <c r="G7" s="271" t="s">
        <v>1735</v>
      </c>
      <c r="H7" s="272"/>
      <c r="I7" s="272"/>
      <c r="J7" s="272"/>
      <c r="K7" s="273"/>
    </row>
    <row r="8" spans="1:13" x14ac:dyDescent="0.2">
      <c r="A8" s="270"/>
      <c r="B8" s="139" t="s">
        <v>1675</v>
      </c>
      <c r="C8" s="139" t="s">
        <v>1676</v>
      </c>
      <c r="D8" s="314"/>
      <c r="E8" s="314"/>
      <c r="F8" s="270"/>
      <c r="G8" s="274"/>
      <c r="H8" s="275"/>
      <c r="I8" s="275"/>
      <c r="J8" s="275"/>
      <c r="K8" s="276"/>
      <c r="M8" s="80" t="s">
        <v>1897</v>
      </c>
    </row>
    <row r="9" spans="1:13" x14ac:dyDescent="0.2">
      <c r="A9" s="143" t="s">
        <v>1679</v>
      </c>
      <c r="B9" s="144">
        <v>1</v>
      </c>
      <c r="C9" s="144">
        <v>3</v>
      </c>
      <c r="D9" s="144">
        <v>3</v>
      </c>
      <c r="E9" s="144" t="s">
        <v>1681</v>
      </c>
      <c r="F9" s="143" t="s">
        <v>1682</v>
      </c>
      <c r="G9" s="284" t="s">
        <v>2031</v>
      </c>
      <c r="H9" s="284" t="s">
        <v>792</v>
      </c>
      <c r="I9" s="284"/>
      <c r="J9" s="284"/>
      <c r="K9" s="114" t="s">
        <v>1737</v>
      </c>
    </row>
    <row r="10" spans="1:13" x14ac:dyDescent="0.2">
      <c r="A10" s="143" t="s">
        <v>1683</v>
      </c>
      <c r="B10" s="144">
        <v>4</v>
      </c>
      <c r="C10" s="144">
        <v>7</v>
      </c>
      <c r="D10" s="144">
        <v>4</v>
      </c>
      <c r="E10" s="144" t="s">
        <v>1681</v>
      </c>
      <c r="F10" s="143" t="s">
        <v>1682</v>
      </c>
      <c r="G10" s="284"/>
      <c r="H10" s="284" t="s">
        <v>1684</v>
      </c>
      <c r="I10" s="284"/>
      <c r="J10" s="284"/>
      <c r="K10" s="114" t="s">
        <v>1738</v>
      </c>
    </row>
    <row r="11" spans="1:13" x14ac:dyDescent="0.2">
      <c r="A11" s="143" t="s">
        <v>1685</v>
      </c>
      <c r="B11" s="144">
        <v>8</v>
      </c>
      <c r="C11" s="144">
        <v>8</v>
      </c>
      <c r="D11" s="144">
        <v>1</v>
      </c>
      <c r="E11" s="144" t="s">
        <v>1681</v>
      </c>
      <c r="F11" s="143" t="s">
        <v>1682</v>
      </c>
      <c r="G11" s="284"/>
      <c r="H11" s="284" t="s">
        <v>1686</v>
      </c>
      <c r="I11" s="284"/>
      <c r="J11" s="284"/>
      <c r="K11" s="114" t="s">
        <v>1739</v>
      </c>
    </row>
    <row r="12" spans="1:13" x14ac:dyDescent="0.2">
      <c r="A12" s="143" t="s">
        <v>1687</v>
      </c>
      <c r="B12" s="144">
        <v>9</v>
      </c>
      <c r="C12" s="144">
        <v>17</v>
      </c>
      <c r="D12" s="144">
        <v>9</v>
      </c>
      <c r="E12" s="144" t="s">
        <v>1681</v>
      </c>
      <c r="F12" s="143" t="s">
        <v>1689</v>
      </c>
      <c r="G12" s="284" t="s">
        <v>1688</v>
      </c>
      <c r="H12" s="284"/>
      <c r="I12" s="284"/>
      <c r="J12" s="284"/>
      <c r="K12" s="112" t="s">
        <v>2043</v>
      </c>
    </row>
    <row r="13" spans="1:13" ht="38.25" x14ac:dyDescent="0.2">
      <c r="A13" s="143" t="s">
        <v>1690</v>
      </c>
      <c r="B13" s="144">
        <v>18</v>
      </c>
      <c r="C13" s="144">
        <v>18</v>
      </c>
      <c r="D13" s="144">
        <v>1</v>
      </c>
      <c r="E13" s="144" t="s">
        <v>1681</v>
      </c>
      <c r="F13" s="143" t="s">
        <v>1682</v>
      </c>
      <c r="G13" s="299" t="s">
        <v>2030</v>
      </c>
      <c r="H13" s="284" t="s">
        <v>1691</v>
      </c>
      <c r="I13" s="284" t="s">
        <v>1692</v>
      </c>
      <c r="J13" s="284"/>
      <c r="K13" s="112" t="s">
        <v>1736</v>
      </c>
    </row>
    <row r="14" spans="1:13" x14ac:dyDescent="0.2">
      <c r="A14" s="143" t="s">
        <v>1693</v>
      </c>
      <c r="B14" s="144">
        <v>19</v>
      </c>
      <c r="C14" s="144">
        <v>32</v>
      </c>
      <c r="D14" s="144">
        <v>14</v>
      </c>
      <c r="E14" s="144" t="s">
        <v>1681</v>
      </c>
      <c r="F14" s="143" t="s">
        <v>1682</v>
      </c>
      <c r="G14" s="300"/>
      <c r="H14" s="284"/>
      <c r="I14" s="284" t="s">
        <v>1694</v>
      </c>
      <c r="J14" s="284"/>
      <c r="K14" s="112" t="s">
        <v>1695</v>
      </c>
    </row>
    <row r="15" spans="1:13" x14ac:dyDescent="0.2">
      <c r="A15" s="143" t="s">
        <v>1696</v>
      </c>
      <c r="B15" s="144">
        <v>33</v>
      </c>
      <c r="C15" s="144">
        <v>52</v>
      </c>
      <c r="D15" s="144">
        <v>20</v>
      </c>
      <c r="E15" s="144" t="s">
        <v>1681</v>
      </c>
      <c r="F15" s="143" t="s">
        <v>1689</v>
      </c>
      <c r="G15" s="300"/>
      <c r="H15" s="284" t="s">
        <v>1697</v>
      </c>
      <c r="I15" s="284"/>
      <c r="J15" s="284"/>
      <c r="K15" s="112" t="s">
        <v>2044</v>
      </c>
    </row>
    <row r="16" spans="1:13" x14ac:dyDescent="0.2">
      <c r="A16" s="143" t="s">
        <v>1698</v>
      </c>
      <c r="B16" s="144">
        <v>53</v>
      </c>
      <c r="C16" s="144">
        <v>57</v>
      </c>
      <c r="D16" s="144">
        <v>5</v>
      </c>
      <c r="E16" s="144" t="s">
        <v>1681</v>
      </c>
      <c r="F16" s="143" t="s">
        <v>1682</v>
      </c>
      <c r="G16" s="300"/>
      <c r="H16" s="284" t="s">
        <v>2032</v>
      </c>
      <c r="I16" s="284" t="s">
        <v>1699</v>
      </c>
      <c r="J16" s="143" t="s">
        <v>1700</v>
      </c>
      <c r="K16" s="112" t="s">
        <v>2083</v>
      </c>
    </row>
    <row r="17" spans="1:11" x14ac:dyDescent="0.2">
      <c r="A17" s="143" t="s">
        <v>1701</v>
      </c>
      <c r="B17" s="144">
        <v>58</v>
      </c>
      <c r="C17" s="144">
        <v>58</v>
      </c>
      <c r="D17" s="144">
        <v>1</v>
      </c>
      <c r="E17" s="144" t="s">
        <v>1681</v>
      </c>
      <c r="F17" s="143" t="s">
        <v>1689</v>
      </c>
      <c r="G17" s="300"/>
      <c r="H17" s="284"/>
      <c r="I17" s="284"/>
      <c r="J17" s="143" t="s">
        <v>897</v>
      </c>
      <c r="K17" s="112" t="s">
        <v>2087</v>
      </c>
    </row>
    <row r="18" spans="1:11" x14ac:dyDescent="0.2">
      <c r="A18" s="107" t="s">
        <v>1702</v>
      </c>
      <c r="B18" s="142">
        <v>59</v>
      </c>
      <c r="C18" s="142">
        <v>70</v>
      </c>
      <c r="D18" s="142">
        <v>12</v>
      </c>
      <c r="E18" s="142" t="s">
        <v>1681</v>
      </c>
      <c r="F18" s="107" t="s">
        <v>1682</v>
      </c>
      <c r="G18" s="300"/>
      <c r="H18" s="284"/>
      <c r="I18" s="269" t="s">
        <v>1703</v>
      </c>
      <c r="J18" s="107" t="s">
        <v>1694</v>
      </c>
      <c r="K18" s="112" t="s">
        <v>2088</v>
      </c>
    </row>
    <row r="19" spans="1:11" x14ac:dyDescent="0.2">
      <c r="A19" s="107" t="s">
        <v>1704</v>
      </c>
      <c r="B19" s="142">
        <v>71</v>
      </c>
      <c r="C19" s="142">
        <v>71</v>
      </c>
      <c r="D19" s="142">
        <v>1</v>
      </c>
      <c r="E19" s="142" t="s">
        <v>1681</v>
      </c>
      <c r="F19" s="107" t="s">
        <v>1682</v>
      </c>
      <c r="G19" s="300"/>
      <c r="H19" s="284"/>
      <c r="I19" s="269"/>
      <c r="J19" s="107" t="s">
        <v>897</v>
      </c>
      <c r="K19" s="112" t="s">
        <v>2089</v>
      </c>
    </row>
    <row r="20" spans="1:11" x14ac:dyDescent="0.2">
      <c r="A20" s="143" t="s">
        <v>1705</v>
      </c>
      <c r="B20" s="144">
        <v>72</v>
      </c>
      <c r="C20" s="144">
        <v>72</v>
      </c>
      <c r="D20" s="144">
        <v>1</v>
      </c>
      <c r="E20" s="144" t="s">
        <v>1681</v>
      </c>
      <c r="F20" s="143" t="s">
        <v>1689</v>
      </c>
      <c r="G20" s="300"/>
      <c r="H20" s="284"/>
      <c r="I20" s="284" t="s">
        <v>897</v>
      </c>
      <c r="J20" s="284"/>
      <c r="K20" s="112" t="s">
        <v>2100</v>
      </c>
    </row>
    <row r="21" spans="1:11" x14ac:dyDescent="0.2">
      <c r="A21" s="143" t="s">
        <v>1706</v>
      </c>
      <c r="B21" s="144">
        <v>73</v>
      </c>
      <c r="C21" s="144">
        <v>102</v>
      </c>
      <c r="D21" s="144">
        <v>30</v>
      </c>
      <c r="E21" s="144" t="s">
        <v>1681</v>
      </c>
      <c r="F21" s="143" t="s">
        <v>1689</v>
      </c>
      <c r="G21" s="301"/>
      <c r="H21" s="284" t="s">
        <v>775</v>
      </c>
      <c r="I21" s="284"/>
      <c r="J21" s="284"/>
      <c r="K21" s="112" t="s">
        <v>1707</v>
      </c>
    </row>
    <row r="22" spans="1:11" x14ac:dyDescent="0.2">
      <c r="A22" s="143" t="s">
        <v>1708</v>
      </c>
      <c r="B22" s="144">
        <v>103</v>
      </c>
      <c r="C22" s="144">
        <v>132</v>
      </c>
      <c r="D22" s="144">
        <v>30</v>
      </c>
      <c r="E22" s="144" t="s">
        <v>1681</v>
      </c>
      <c r="F22" s="143" t="s">
        <v>1689</v>
      </c>
      <c r="G22" s="284" t="s">
        <v>1709</v>
      </c>
      <c r="H22" s="284"/>
      <c r="I22" s="284"/>
      <c r="J22" s="284"/>
      <c r="K22" s="112" t="s">
        <v>1741</v>
      </c>
    </row>
    <row r="23" spans="1:11" x14ac:dyDescent="0.2">
      <c r="A23" s="143" t="s">
        <v>1710</v>
      </c>
      <c r="B23" s="144">
        <v>133</v>
      </c>
      <c r="C23" s="144">
        <v>142</v>
      </c>
      <c r="D23" s="144">
        <v>10</v>
      </c>
      <c r="E23" s="144" t="s">
        <v>1681</v>
      </c>
      <c r="F23" s="143" t="s">
        <v>1689</v>
      </c>
      <c r="G23" s="284" t="s">
        <v>1711</v>
      </c>
      <c r="H23" s="284"/>
      <c r="I23" s="284"/>
      <c r="J23" s="284"/>
      <c r="K23" s="112" t="s">
        <v>2043</v>
      </c>
    </row>
    <row r="24" spans="1:11" x14ac:dyDescent="0.2">
      <c r="A24" s="143" t="s">
        <v>1712</v>
      </c>
      <c r="B24" s="144">
        <v>143</v>
      </c>
      <c r="C24" s="144">
        <v>143</v>
      </c>
      <c r="D24" s="144">
        <v>1</v>
      </c>
      <c r="E24" s="144" t="s">
        <v>1681</v>
      </c>
      <c r="F24" s="143" t="s">
        <v>1682</v>
      </c>
      <c r="G24" s="299" t="s">
        <v>1729</v>
      </c>
      <c r="H24" s="284" t="s">
        <v>1700</v>
      </c>
      <c r="I24" s="284"/>
      <c r="J24" s="284"/>
      <c r="K24" s="114" t="s">
        <v>1742</v>
      </c>
    </row>
    <row r="25" spans="1:11" x14ac:dyDescent="0.2">
      <c r="A25" s="143" t="s">
        <v>1713</v>
      </c>
      <c r="B25" s="144">
        <v>144</v>
      </c>
      <c r="C25" s="144">
        <v>151</v>
      </c>
      <c r="D25" s="144">
        <v>8</v>
      </c>
      <c r="E25" s="144" t="s">
        <v>1681</v>
      </c>
      <c r="F25" s="143" t="s">
        <v>1682</v>
      </c>
      <c r="G25" s="300"/>
      <c r="H25" s="284" t="s">
        <v>1714</v>
      </c>
      <c r="I25" s="284"/>
      <c r="J25" s="284"/>
      <c r="K25" s="114" t="s">
        <v>1715</v>
      </c>
    </row>
    <row r="26" spans="1:11" x14ac:dyDescent="0.2">
      <c r="A26" s="143" t="s">
        <v>1716</v>
      </c>
      <c r="B26" s="144">
        <v>152</v>
      </c>
      <c r="C26" s="144">
        <v>157</v>
      </c>
      <c r="D26" s="144">
        <v>6</v>
      </c>
      <c r="E26" s="144" t="s">
        <v>1681</v>
      </c>
      <c r="F26" s="143" t="s">
        <v>1682</v>
      </c>
      <c r="G26" s="300"/>
      <c r="H26" s="284" t="s">
        <v>1717</v>
      </c>
      <c r="I26" s="284"/>
      <c r="J26" s="284"/>
      <c r="K26" s="114" t="s">
        <v>1718</v>
      </c>
    </row>
    <row r="27" spans="1:11" ht="38.25" x14ac:dyDescent="0.2">
      <c r="A27" s="143" t="s">
        <v>1719</v>
      </c>
      <c r="B27" s="144">
        <v>158</v>
      </c>
      <c r="C27" s="144">
        <v>163</v>
      </c>
      <c r="D27" s="144">
        <v>6</v>
      </c>
      <c r="E27" s="144" t="s">
        <v>1681</v>
      </c>
      <c r="F27" s="143" t="s">
        <v>1682</v>
      </c>
      <c r="G27" s="300"/>
      <c r="H27" s="284" t="s">
        <v>2163</v>
      </c>
      <c r="I27" s="284"/>
      <c r="J27" s="284"/>
      <c r="K27" s="114" t="s">
        <v>2172</v>
      </c>
    </row>
    <row r="28" spans="1:11" ht="14.25" x14ac:dyDescent="0.2">
      <c r="A28" s="143" t="s">
        <v>1720</v>
      </c>
      <c r="B28" s="144">
        <v>164</v>
      </c>
      <c r="C28" s="144">
        <v>166</v>
      </c>
      <c r="D28" s="144">
        <v>3</v>
      </c>
      <c r="E28" s="144" t="s">
        <v>1681</v>
      </c>
      <c r="F28" s="143" t="s">
        <v>1682</v>
      </c>
      <c r="G28" s="300"/>
      <c r="H28" s="284" t="s">
        <v>1721</v>
      </c>
      <c r="I28" s="284"/>
      <c r="J28" s="284"/>
      <c r="K28" s="114" t="s">
        <v>1743</v>
      </c>
    </row>
    <row r="29" spans="1:11" x14ac:dyDescent="0.2">
      <c r="A29" s="284" t="s">
        <v>1722</v>
      </c>
      <c r="B29" s="298">
        <v>167</v>
      </c>
      <c r="C29" s="298">
        <v>171</v>
      </c>
      <c r="D29" s="298">
        <v>5</v>
      </c>
      <c r="E29" s="298" t="s">
        <v>1681</v>
      </c>
      <c r="F29" s="284" t="s">
        <v>1682</v>
      </c>
      <c r="G29" s="300"/>
      <c r="H29" s="284" t="s">
        <v>1723</v>
      </c>
      <c r="I29" s="284"/>
      <c r="J29" s="284"/>
      <c r="K29" s="297" t="s">
        <v>1744</v>
      </c>
    </row>
    <row r="30" spans="1:11" x14ac:dyDescent="0.2">
      <c r="A30" s="284"/>
      <c r="B30" s="298"/>
      <c r="C30" s="298"/>
      <c r="D30" s="298"/>
      <c r="E30" s="298"/>
      <c r="F30" s="284"/>
      <c r="G30" s="301"/>
      <c r="H30" s="284"/>
      <c r="I30" s="284"/>
      <c r="J30" s="284"/>
      <c r="K30" s="297"/>
    </row>
    <row r="31" spans="1:11" x14ac:dyDescent="0.2">
      <c r="A31" s="143" t="s">
        <v>1724</v>
      </c>
      <c r="B31" s="144">
        <v>172</v>
      </c>
      <c r="C31" s="144">
        <v>191</v>
      </c>
      <c r="D31" s="144">
        <v>20</v>
      </c>
      <c r="E31" s="144" t="s">
        <v>1681</v>
      </c>
      <c r="F31" s="143" t="s">
        <v>1689</v>
      </c>
      <c r="G31" s="269" t="s">
        <v>1725</v>
      </c>
      <c r="H31" s="269"/>
      <c r="I31" s="269"/>
      <c r="J31" s="269"/>
      <c r="K31" s="112" t="s">
        <v>2046</v>
      </c>
    </row>
    <row r="32" spans="1:11" x14ac:dyDescent="0.2">
      <c r="A32" s="143" t="s">
        <v>1726</v>
      </c>
      <c r="B32" s="144">
        <v>192</v>
      </c>
      <c r="C32" s="144">
        <v>211</v>
      </c>
      <c r="D32" s="144">
        <v>20</v>
      </c>
      <c r="E32" s="144" t="s">
        <v>1681</v>
      </c>
      <c r="F32" s="143" t="s">
        <v>1689</v>
      </c>
      <c r="G32" s="269" t="s">
        <v>1727</v>
      </c>
      <c r="H32" s="269"/>
      <c r="I32" s="269"/>
      <c r="J32" s="269"/>
      <c r="K32" s="112" t="s">
        <v>2047</v>
      </c>
    </row>
    <row r="33" spans="1:11" x14ac:dyDescent="0.2">
      <c r="A33" s="143" t="s">
        <v>1728</v>
      </c>
      <c r="B33" s="144">
        <v>212</v>
      </c>
      <c r="C33" s="144">
        <v>240</v>
      </c>
      <c r="D33" s="144">
        <v>29</v>
      </c>
      <c r="E33" s="144" t="s">
        <v>1681</v>
      </c>
      <c r="F33" s="143" t="s">
        <v>1689</v>
      </c>
      <c r="G33" s="269" t="s">
        <v>1688</v>
      </c>
      <c r="H33" s="269"/>
      <c r="I33" s="269"/>
      <c r="J33" s="269"/>
      <c r="K33" s="112" t="s">
        <v>2043</v>
      </c>
    </row>
    <row r="34" spans="1:11" ht="15" x14ac:dyDescent="0.2">
      <c r="A34" s="164" t="s">
        <v>1731</v>
      </c>
      <c r="B34" s="296" t="s">
        <v>1734</v>
      </c>
      <c r="C34" s="296"/>
      <c r="D34" s="296"/>
      <c r="E34" s="296"/>
      <c r="F34" s="296"/>
      <c r="G34" s="296"/>
      <c r="H34" s="296"/>
      <c r="I34" s="296"/>
      <c r="J34" s="296"/>
      <c r="K34" s="296"/>
    </row>
    <row r="35" spans="1:11" ht="15" x14ac:dyDescent="0.2">
      <c r="A35" s="164" t="s">
        <v>1732</v>
      </c>
      <c r="B35" s="191" t="s">
        <v>738</v>
      </c>
      <c r="C35" s="191"/>
      <c r="D35" s="191"/>
      <c r="E35" s="191"/>
      <c r="F35" s="191"/>
      <c r="G35" s="191"/>
      <c r="H35" s="191"/>
      <c r="I35" s="191"/>
      <c r="J35" s="191"/>
      <c r="K35" s="191"/>
    </row>
    <row r="36" spans="1:11" ht="15" x14ac:dyDescent="0.2">
      <c r="A36" s="164" t="s">
        <v>1733</v>
      </c>
      <c r="B36" s="191" t="s">
        <v>739</v>
      </c>
      <c r="C36" s="191"/>
      <c r="D36" s="191"/>
      <c r="E36" s="191"/>
      <c r="F36" s="191"/>
      <c r="G36" s="191"/>
      <c r="H36" s="191"/>
      <c r="I36" s="191"/>
      <c r="J36" s="191"/>
      <c r="K36" s="191"/>
    </row>
    <row r="37" spans="1:11" x14ac:dyDescent="0.2"/>
    <row r="38" spans="1:11" ht="18.75" customHeight="1" x14ac:dyDescent="0.2">
      <c r="A38" s="259" t="s">
        <v>1745</v>
      </c>
      <c r="B38" s="259"/>
      <c r="C38" s="259"/>
      <c r="D38" s="259"/>
      <c r="E38" s="259"/>
      <c r="F38" s="259"/>
      <c r="G38" s="259"/>
      <c r="H38" s="259"/>
      <c r="I38" s="259"/>
      <c r="J38" s="259"/>
      <c r="K38" s="259"/>
    </row>
    <row r="39" spans="1:11" x14ac:dyDescent="0.2">
      <c r="A39" s="270" t="s">
        <v>866</v>
      </c>
      <c r="B39" s="280" t="s">
        <v>1673</v>
      </c>
      <c r="C39" s="280"/>
      <c r="D39" s="139" t="s">
        <v>1674</v>
      </c>
      <c r="E39" s="139" t="s">
        <v>1674</v>
      </c>
      <c r="F39" s="270" t="s">
        <v>1651</v>
      </c>
      <c r="G39" s="271" t="s">
        <v>1735</v>
      </c>
      <c r="H39" s="272"/>
      <c r="I39" s="272"/>
      <c r="J39" s="272"/>
      <c r="K39" s="273"/>
    </row>
    <row r="40" spans="1:11" x14ac:dyDescent="0.2">
      <c r="A40" s="295"/>
      <c r="B40" s="111" t="s">
        <v>1675</v>
      </c>
      <c r="C40" s="111" t="s">
        <v>1676</v>
      </c>
      <c r="D40" s="111" t="s">
        <v>1677</v>
      </c>
      <c r="E40" s="111" t="s">
        <v>1678</v>
      </c>
      <c r="F40" s="270"/>
      <c r="G40" s="274"/>
      <c r="H40" s="275"/>
      <c r="I40" s="275"/>
      <c r="J40" s="275"/>
      <c r="K40" s="276"/>
    </row>
    <row r="41" spans="1:11" x14ac:dyDescent="0.2">
      <c r="A41" s="107" t="s">
        <v>1746</v>
      </c>
      <c r="B41" s="142">
        <v>1</v>
      </c>
      <c r="C41" s="142">
        <v>3</v>
      </c>
      <c r="D41" s="142">
        <v>3</v>
      </c>
      <c r="E41" s="142" t="s">
        <v>1681</v>
      </c>
      <c r="F41" s="107" t="s">
        <v>1682</v>
      </c>
      <c r="G41" s="269" t="s">
        <v>1680</v>
      </c>
      <c r="H41" s="269" t="s">
        <v>792</v>
      </c>
      <c r="I41" s="269"/>
      <c r="J41" s="269"/>
      <c r="K41" s="112" t="s">
        <v>762</v>
      </c>
    </row>
    <row r="42" spans="1:11" ht="51" x14ac:dyDescent="0.2">
      <c r="A42" s="107" t="s">
        <v>1747</v>
      </c>
      <c r="B42" s="142">
        <v>4</v>
      </c>
      <c r="C42" s="142">
        <v>7</v>
      </c>
      <c r="D42" s="142">
        <v>4</v>
      </c>
      <c r="E42" s="142" t="s">
        <v>1681</v>
      </c>
      <c r="F42" s="107" t="s">
        <v>1682</v>
      </c>
      <c r="G42" s="269"/>
      <c r="H42" s="269" t="s">
        <v>1684</v>
      </c>
      <c r="I42" s="269"/>
      <c r="J42" s="269"/>
      <c r="K42" s="112" t="s">
        <v>2165</v>
      </c>
    </row>
    <row r="43" spans="1:11" x14ac:dyDescent="0.2">
      <c r="A43" s="107" t="s">
        <v>1748</v>
      </c>
      <c r="B43" s="142">
        <v>8</v>
      </c>
      <c r="C43" s="142">
        <v>8</v>
      </c>
      <c r="D43" s="142">
        <v>1</v>
      </c>
      <c r="E43" s="142" t="s">
        <v>1681</v>
      </c>
      <c r="F43" s="107" t="s">
        <v>1682</v>
      </c>
      <c r="G43" s="269"/>
      <c r="H43" s="269" t="s">
        <v>1686</v>
      </c>
      <c r="I43" s="269"/>
      <c r="J43" s="269"/>
      <c r="K43" s="112" t="s">
        <v>1782</v>
      </c>
    </row>
    <row r="44" spans="1:11" x14ac:dyDescent="0.2">
      <c r="A44" s="107" t="s">
        <v>1749</v>
      </c>
      <c r="B44" s="142">
        <v>9</v>
      </c>
      <c r="C44" s="142">
        <v>9</v>
      </c>
      <c r="D44" s="142">
        <v>1</v>
      </c>
      <c r="E44" s="142" t="s">
        <v>1681</v>
      </c>
      <c r="F44" s="107" t="s">
        <v>1689</v>
      </c>
      <c r="G44" s="269" t="s">
        <v>1769</v>
      </c>
      <c r="H44" s="269" t="s">
        <v>1770</v>
      </c>
      <c r="I44" s="269"/>
      <c r="J44" s="269"/>
      <c r="K44" s="112" t="s">
        <v>1783</v>
      </c>
    </row>
    <row r="45" spans="1:11" x14ac:dyDescent="0.2">
      <c r="A45" s="107" t="s">
        <v>1750</v>
      </c>
      <c r="B45" s="142">
        <v>10</v>
      </c>
      <c r="C45" s="142">
        <v>11</v>
      </c>
      <c r="D45" s="142">
        <v>2</v>
      </c>
      <c r="E45" s="142" t="s">
        <v>1681</v>
      </c>
      <c r="F45" s="107" t="s">
        <v>1682</v>
      </c>
      <c r="G45" s="269"/>
      <c r="H45" s="269" t="s">
        <v>1769</v>
      </c>
      <c r="I45" s="269"/>
      <c r="J45" s="269"/>
      <c r="K45" s="112" t="s">
        <v>1784</v>
      </c>
    </row>
    <row r="46" spans="1:11" x14ac:dyDescent="0.2">
      <c r="A46" s="107" t="s">
        <v>1751</v>
      </c>
      <c r="B46" s="142">
        <v>12</v>
      </c>
      <c r="C46" s="142">
        <v>13</v>
      </c>
      <c r="D46" s="142">
        <v>2</v>
      </c>
      <c r="E46" s="142" t="s">
        <v>1681</v>
      </c>
      <c r="F46" s="107" t="s">
        <v>1689</v>
      </c>
      <c r="G46" s="269"/>
      <c r="H46" s="269" t="s">
        <v>1688</v>
      </c>
      <c r="I46" s="269"/>
      <c r="J46" s="269"/>
      <c r="K46" s="112" t="s">
        <v>2048</v>
      </c>
    </row>
    <row r="47" spans="1:11" x14ac:dyDescent="0.2">
      <c r="A47" s="107" t="s">
        <v>1752</v>
      </c>
      <c r="B47" s="142">
        <v>14</v>
      </c>
      <c r="C47" s="142">
        <v>16</v>
      </c>
      <c r="D47" s="142">
        <v>3</v>
      </c>
      <c r="E47" s="142" t="s">
        <v>1681</v>
      </c>
      <c r="F47" s="107" t="s">
        <v>1682</v>
      </c>
      <c r="G47" s="269"/>
      <c r="H47" s="269" t="s">
        <v>1772</v>
      </c>
      <c r="I47" s="269"/>
      <c r="J47" s="269"/>
      <c r="K47" s="112" t="s">
        <v>1785</v>
      </c>
    </row>
    <row r="48" spans="1:11" x14ac:dyDescent="0.2">
      <c r="A48" s="107" t="s">
        <v>1753</v>
      </c>
      <c r="B48" s="142">
        <v>17</v>
      </c>
      <c r="C48" s="142">
        <v>17</v>
      </c>
      <c r="D48" s="142">
        <v>1</v>
      </c>
      <c r="E48" s="142" t="s">
        <v>1681</v>
      </c>
      <c r="F48" s="107" t="s">
        <v>1689</v>
      </c>
      <c r="G48" s="269" t="s">
        <v>1688</v>
      </c>
      <c r="H48" s="269"/>
      <c r="I48" s="269"/>
      <c r="J48" s="269"/>
      <c r="K48" s="112" t="s">
        <v>2048</v>
      </c>
    </row>
    <row r="49" spans="1:11" ht="38.25" x14ac:dyDescent="0.2">
      <c r="A49" s="107" t="s">
        <v>1754</v>
      </c>
      <c r="B49" s="142">
        <v>18</v>
      </c>
      <c r="C49" s="142">
        <v>18</v>
      </c>
      <c r="D49" s="142">
        <v>1</v>
      </c>
      <c r="E49" s="142" t="s">
        <v>1681</v>
      </c>
      <c r="F49" s="107" t="s">
        <v>1682</v>
      </c>
      <c r="G49" s="281" t="s">
        <v>976</v>
      </c>
      <c r="H49" s="284" t="s">
        <v>1691</v>
      </c>
      <c r="I49" s="269" t="s">
        <v>1692</v>
      </c>
      <c r="J49" s="269"/>
      <c r="K49" s="112" t="s">
        <v>1736</v>
      </c>
    </row>
    <row r="50" spans="1:11" x14ac:dyDescent="0.2">
      <c r="A50" s="107" t="s">
        <v>1755</v>
      </c>
      <c r="B50" s="142">
        <v>19</v>
      </c>
      <c r="C50" s="142">
        <v>33</v>
      </c>
      <c r="D50" s="142">
        <v>15</v>
      </c>
      <c r="E50" s="142" t="s">
        <v>1681</v>
      </c>
      <c r="F50" s="107" t="s">
        <v>1682</v>
      </c>
      <c r="G50" s="282"/>
      <c r="H50" s="284"/>
      <c r="I50" s="269" t="s">
        <v>1694</v>
      </c>
      <c r="J50" s="269"/>
      <c r="K50" s="112" t="s">
        <v>1773</v>
      </c>
    </row>
    <row r="51" spans="1:11" x14ac:dyDescent="0.2">
      <c r="A51" s="107" t="s">
        <v>1756</v>
      </c>
      <c r="B51" s="142">
        <v>34</v>
      </c>
      <c r="C51" s="142">
        <v>53</v>
      </c>
      <c r="D51" s="142">
        <v>20</v>
      </c>
      <c r="E51" s="142" t="s">
        <v>1681</v>
      </c>
      <c r="F51" s="107" t="s">
        <v>1689</v>
      </c>
      <c r="G51" s="282"/>
      <c r="H51" s="269" t="s">
        <v>1697</v>
      </c>
      <c r="I51" s="269"/>
      <c r="J51" s="269"/>
      <c r="K51" s="112" t="s">
        <v>2049</v>
      </c>
    </row>
    <row r="52" spans="1:11" x14ac:dyDescent="0.2">
      <c r="A52" s="107" t="s">
        <v>1757</v>
      </c>
      <c r="B52" s="142">
        <v>54</v>
      </c>
      <c r="C52" s="142">
        <v>58</v>
      </c>
      <c r="D52" s="142">
        <v>5</v>
      </c>
      <c r="E52" s="142" t="s">
        <v>1681</v>
      </c>
      <c r="F52" s="107" t="s">
        <v>1682</v>
      </c>
      <c r="G52" s="282"/>
      <c r="H52" s="269" t="s">
        <v>1774</v>
      </c>
      <c r="I52" s="269" t="s">
        <v>1699</v>
      </c>
      <c r="J52" s="107" t="s">
        <v>1700</v>
      </c>
      <c r="K52" s="112" t="s">
        <v>2083</v>
      </c>
    </row>
    <row r="53" spans="1:11" x14ac:dyDescent="0.2">
      <c r="A53" s="107" t="s">
        <v>1758</v>
      </c>
      <c r="B53" s="142">
        <v>59</v>
      </c>
      <c r="C53" s="142">
        <v>59</v>
      </c>
      <c r="D53" s="142">
        <v>1</v>
      </c>
      <c r="E53" s="142" t="s">
        <v>1681</v>
      </c>
      <c r="F53" s="107" t="s">
        <v>1689</v>
      </c>
      <c r="G53" s="282"/>
      <c r="H53" s="269"/>
      <c r="I53" s="269"/>
      <c r="J53" s="107" t="s">
        <v>897</v>
      </c>
      <c r="K53" s="112" t="s">
        <v>2087</v>
      </c>
    </row>
    <row r="54" spans="1:11" x14ac:dyDescent="0.2">
      <c r="A54" s="107" t="s">
        <v>1759</v>
      </c>
      <c r="B54" s="142">
        <v>60</v>
      </c>
      <c r="C54" s="142">
        <v>71</v>
      </c>
      <c r="D54" s="142">
        <v>12</v>
      </c>
      <c r="E54" s="142" t="s">
        <v>1681</v>
      </c>
      <c r="F54" s="107" t="s">
        <v>1682</v>
      </c>
      <c r="G54" s="282"/>
      <c r="H54" s="269"/>
      <c r="I54" s="269" t="s">
        <v>1703</v>
      </c>
      <c r="J54" s="107" t="s">
        <v>1694</v>
      </c>
      <c r="K54" s="112" t="s">
        <v>2088</v>
      </c>
    </row>
    <row r="55" spans="1:11" x14ac:dyDescent="0.2">
      <c r="A55" s="107" t="s">
        <v>1760</v>
      </c>
      <c r="B55" s="142">
        <v>72</v>
      </c>
      <c r="C55" s="142">
        <v>72</v>
      </c>
      <c r="D55" s="142">
        <v>1</v>
      </c>
      <c r="E55" s="142" t="s">
        <v>1681</v>
      </c>
      <c r="F55" s="107" t="s">
        <v>1682</v>
      </c>
      <c r="G55" s="282"/>
      <c r="H55" s="269"/>
      <c r="I55" s="269"/>
      <c r="J55" s="107" t="s">
        <v>897</v>
      </c>
      <c r="K55" s="112" t="s">
        <v>2089</v>
      </c>
    </row>
    <row r="56" spans="1:11" x14ac:dyDescent="0.2">
      <c r="A56" s="107" t="s">
        <v>1761</v>
      </c>
      <c r="B56" s="142">
        <v>73</v>
      </c>
      <c r="C56" s="142">
        <v>73</v>
      </c>
      <c r="D56" s="142">
        <v>1</v>
      </c>
      <c r="E56" s="142" t="s">
        <v>1681</v>
      </c>
      <c r="F56" s="107" t="s">
        <v>1689</v>
      </c>
      <c r="G56" s="282"/>
      <c r="H56" s="269"/>
      <c r="I56" s="269" t="s">
        <v>897</v>
      </c>
      <c r="J56" s="269"/>
      <c r="K56" s="112" t="s">
        <v>2045</v>
      </c>
    </row>
    <row r="57" spans="1:11" x14ac:dyDescent="0.2">
      <c r="A57" s="107" t="s">
        <v>1762</v>
      </c>
      <c r="B57" s="142">
        <v>74</v>
      </c>
      <c r="C57" s="142">
        <v>103</v>
      </c>
      <c r="D57" s="142">
        <v>30</v>
      </c>
      <c r="E57" s="142" t="s">
        <v>1681</v>
      </c>
      <c r="F57" s="107" t="s">
        <v>1689</v>
      </c>
      <c r="G57" s="283"/>
      <c r="H57" s="269" t="s">
        <v>775</v>
      </c>
      <c r="I57" s="269"/>
      <c r="J57" s="269"/>
      <c r="K57" s="112" t="s">
        <v>1707</v>
      </c>
    </row>
    <row r="58" spans="1:11" x14ac:dyDescent="0.2">
      <c r="A58" s="107" t="s">
        <v>1763</v>
      </c>
      <c r="B58" s="142">
        <v>104</v>
      </c>
      <c r="C58" s="142">
        <v>143</v>
      </c>
      <c r="D58" s="142">
        <v>40</v>
      </c>
      <c r="E58" s="142" t="s">
        <v>1681</v>
      </c>
      <c r="F58" s="107" t="s">
        <v>1689</v>
      </c>
      <c r="G58" s="277" t="s">
        <v>1775</v>
      </c>
      <c r="H58" s="278"/>
      <c r="I58" s="278"/>
      <c r="J58" s="279"/>
      <c r="K58" s="112" t="s">
        <v>2124</v>
      </c>
    </row>
    <row r="59" spans="1:11" x14ac:dyDescent="0.2">
      <c r="A59" s="107" t="s">
        <v>1764</v>
      </c>
      <c r="B59" s="142">
        <v>144</v>
      </c>
      <c r="C59" s="142">
        <v>183</v>
      </c>
      <c r="D59" s="142">
        <v>40</v>
      </c>
      <c r="E59" s="142" t="s">
        <v>1681</v>
      </c>
      <c r="F59" s="107" t="s">
        <v>1689</v>
      </c>
      <c r="G59" s="277" t="s">
        <v>1776</v>
      </c>
      <c r="H59" s="278"/>
      <c r="I59" s="278"/>
      <c r="J59" s="279"/>
      <c r="K59" s="112" t="s">
        <v>2125</v>
      </c>
    </row>
    <row r="60" spans="1:11" ht="51" x14ac:dyDescent="0.2">
      <c r="A60" s="107" t="s">
        <v>1765</v>
      </c>
      <c r="B60" s="142">
        <v>184</v>
      </c>
      <c r="C60" s="142">
        <v>191</v>
      </c>
      <c r="D60" s="142">
        <v>8</v>
      </c>
      <c r="E60" s="142" t="s">
        <v>1681</v>
      </c>
      <c r="F60" s="107" t="s">
        <v>1682</v>
      </c>
      <c r="G60" s="269" t="s">
        <v>1777</v>
      </c>
      <c r="H60" s="269"/>
      <c r="I60" s="269" t="s">
        <v>1778</v>
      </c>
      <c r="J60" s="269"/>
      <c r="K60" s="112" t="s">
        <v>2164</v>
      </c>
    </row>
    <row r="61" spans="1:11" x14ac:dyDescent="0.2">
      <c r="A61" s="107" t="s">
        <v>1766</v>
      </c>
      <c r="B61" s="142">
        <v>192</v>
      </c>
      <c r="C61" s="142">
        <v>199</v>
      </c>
      <c r="D61" s="142">
        <v>8</v>
      </c>
      <c r="E61" s="142" t="s">
        <v>1681</v>
      </c>
      <c r="F61" s="107" t="s">
        <v>1682</v>
      </c>
      <c r="G61" s="269"/>
      <c r="H61" s="269"/>
      <c r="I61" s="269" t="s">
        <v>1779</v>
      </c>
      <c r="J61" s="269"/>
      <c r="K61" s="112" t="s">
        <v>1780</v>
      </c>
    </row>
    <row r="62" spans="1:11" x14ac:dyDescent="0.2">
      <c r="A62" s="107" t="s">
        <v>1767</v>
      </c>
      <c r="B62" s="142">
        <v>200</v>
      </c>
      <c r="C62" s="142">
        <v>207</v>
      </c>
      <c r="D62" s="142">
        <v>8</v>
      </c>
      <c r="E62" s="142" t="s">
        <v>1681</v>
      </c>
      <c r="F62" s="107" t="s">
        <v>1682</v>
      </c>
      <c r="G62" s="269" t="s">
        <v>1781</v>
      </c>
      <c r="H62" s="269"/>
      <c r="I62" s="269"/>
      <c r="J62" s="269"/>
      <c r="K62" s="112" t="s">
        <v>1786</v>
      </c>
    </row>
    <row r="63" spans="1:11" x14ac:dyDescent="0.2">
      <c r="A63" s="107" t="s">
        <v>1768</v>
      </c>
      <c r="B63" s="142">
        <v>208</v>
      </c>
      <c r="C63" s="142">
        <v>240</v>
      </c>
      <c r="D63" s="142">
        <v>33</v>
      </c>
      <c r="E63" s="142" t="s">
        <v>1681</v>
      </c>
      <c r="F63" s="107" t="s">
        <v>1689</v>
      </c>
      <c r="G63" s="269" t="s">
        <v>1688</v>
      </c>
      <c r="H63" s="269"/>
      <c r="I63" s="269"/>
      <c r="J63" s="269"/>
      <c r="K63" s="112" t="s">
        <v>2048</v>
      </c>
    </row>
    <row r="64" spans="1:11" x14ac:dyDescent="0.2"/>
    <row r="65" spans="1:11" ht="18.75" customHeight="1" x14ac:dyDescent="0.2">
      <c r="A65" s="259" t="s">
        <v>977</v>
      </c>
      <c r="B65" s="259"/>
      <c r="C65" s="259"/>
      <c r="D65" s="259"/>
      <c r="E65" s="259"/>
      <c r="F65" s="259"/>
      <c r="G65" s="259"/>
      <c r="H65" s="259"/>
      <c r="I65" s="259"/>
      <c r="J65" s="259"/>
      <c r="K65" s="259"/>
    </row>
    <row r="66" spans="1:11" x14ac:dyDescent="0.2">
      <c r="A66" s="270" t="s">
        <v>866</v>
      </c>
      <c r="B66" s="280" t="s">
        <v>1673</v>
      </c>
      <c r="C66" s="280"/>
      <c r="D66" s="139" t="s">
        <v>1674</v>
      </c>
      <c r="E66" s="139" t="s">
        <v>1674</v>
      </c>
      <c r="F66" s="270" t="s">
        <v>1651</v>
      </c>
      <c r="G66" s="271" t="s">
        <v>1735</v>
      </c>
      <c r="H66" s="272"/>
      <c r="I66" s="272"/>
      <c r="J66" s="272"/>
      <c r="K66" s="273"/>
    </row>
    <row r="67" spans="1:11" x14ac:dyDescent="0.2">
      <c r="A67" s="270"/>
      <c r="B67" s="139" t="s">
        <v>1675</v>
      </c>
      <c r="C67" s="139" t="s">
        <v>1676</v>
      </c>
      <c r="D67" s="139" t="s">
        <v>1677</v>
      </c>
      <c r="E67" s="139" t="s">
        <v>1678</v>
      </c>
      <c r="F67" s="270"/>
      <c r="G67" s="274"/>
      <c r="H67" s="275"/>
      <c r="I67" s="275"/>
      <c r="J67" s="275"/>
      <c r="K67" s="276"/>
    </row>
    <row r="68" spans="1:11" x14ac:dyDescent="0.2">
      <c r="A68" s="107" t="s">
        <v>1787</v>
      </c>
      <c r="B68" s="142">
        <v>1</v>
      </c>
      <c r="C68" s="142">
        <v>3</v>
      </c>
      <c r="D68" s="142">
        <v>3</v>
      </c>
      <c r="E68" s="142" t="s">
        <v>1681</v>
      </c>
      <c r="F68" s="107" t="s">
        <v>1682</v>
      </c>
      <c r="G68" s="269" t="s">
        <v>1740</v>
      </c>
      <c r="H68" s="269" t="s">
        <v>792</v>
      </c>
      <c r="I68" s="269"/>
      <c r="J68" s="269"/>
      <c r="K68" s="112" t="s">
        <v>762</v>
      </c>
    </row>
    <row r="69" spans="1:11" ht="51" x14ac:dyDescent="0.2">
      <c r="A69" s="107" t="s">
        <v>1788</v>
      </c>
      <c r="B69" s="142">
        <v>4</v>
      </c>
      <c r="C69" s="142">
        <v>7</v>
      </c>
      <c r="D69" s="142">
        <v>4</v>
      </c>
      <c r="E69" s="142" t="s">
        <v>1681</v>
      </c>
      <c r="F69" s="107" t="s">
        <v>1682</v>
      </c>
      <c r="G69" s="269"/>
      <c r="H69" s="269" t="s">
        <v>1684</v>
      </c>
      <c r="I69" s="269"/>
      <c r="J69" s="269"/>
      <c r="K69" s="112" t="s">
        <v>2165</v>
      </c>
    </row>
    <row r="70" spans="1:11" x14ac:dyDescent="0.2">
      <c r="A70" s="107" t="s">
        <v>1789</v>
      </c>
      <c r="B70" s="142">
        <v>8</v>
      </c>
      <c r="C70" s="142">
        <v>8</v>
      </c>
      <c r="D70" s="142">
        <v>1</v>
      </c>
      <c r="E70" s="142" t="s">
        <v>1681</v>
      </c>
      <c r="F70" s="107" t="s">
        <v>1682</v>
      </c>
      <c r="G70" s="269"/>
      <c r="H70" s="269" t="s">
        <v>1686</v>
      </c>
      <c r="I70" s="269"/>
      <c r="J70" s="269"/>
      <c r="K70" s="112" t="s">
        <v>970</v>
      </c>
    </row>
    <row r="71" spans="1:11" ht="38.25" x14ac:dyDescent="0.2">
      <c r="A71" s="107" t="s">
        <v>1790</v>
      </c>
      <c r="B71" s="142">
        <v>9</v>
      </c>
      <c r="C71" s="142">
        <v>13</v>
      </c>
      <c r="D71" s="142">
        <v>5</v>
      </c>
      <c r="E71" s="142" t="s">
        <v>1681</v>
      </c>
      <c r="F71" s="107" t="s">
        <v>1682</v>
      </c>
      <c r="G71" s="269" t="s">
        <v>1769</v>
      </c>
      <c r="H71" s="269" t="s">
        <v>1829</v>
      </c>
      <c r="I71" s="269"/>
      <c r="J71" s="269"/>
      <c r="K71" s="112" t="s">
        <v>2074</v>
      </c>
    </row>
    <row r="72" spans="1:11" x14ac:dyDescent="0.2">
      <c r="A72" s="107" t="s">
        <v>1791</v>
      </c>
      <c r="B72" s="142">
        <v>14</v>
      </c>
      <c r="C72" s="142">
        <v>14</v>
      </c>
      <c r="D72" s="142">
        <v>1</v>
      </c>
      <c r="E72" s="142" t="s">
        <v>1681</v>
      </c>
      <c r="F72" s="107" t="s">
        <v>1689</v>
      </c>
      <c r="G72" s="269"/>
      <c r="H72" s="269" t="s">
        <v>1830</v>
      </c>
      <c r="I72" s="269"/>
      <c r="J72" s="269"/>
      <c r="K72" s="112" t="s">
        <v>971</v>
      </c>
    </row>
    <row r="73" spans="1:11" x14ac:dyDescent="0.2">
      <c r="A73" s="107" t="s">
        <v>1792</v>
      </c>
      <c r="B73" s="142">
        <v>15</v>
      </c>
      <c r="C73" s="142">
        <v>15</v>
      </c>
      <c r="D73" s="142">
        <v>1</v>
      </c>
      <c r="E73" s="142" t="s">
        <v>1681</v>
      </c>
      <c r="F73" s="107" t="s">
        <v>1689</v>
      </c>
      <c r="G73" s="269"/>
      <c r="H73" s="269" t="s">
        <v>1688</v>
      </c>
      <c r="I73" s="269"/>
      <c r="J73" s="269"/>
      <c r="K73" s="112" t="s">
        <v>2048</v>
      </c>
    </row>
    <row r="74" spans="1:11" ht="255" x14ac:dyDescent="0.2">
      <c r="A74" s="107" t="s">
        <v>1793</v>
      </c>
      <c r="B74" s="142">
        <v>16</v>
      </c>
      <c r="C74" s="142">
        <v>17</v>
      </c>
      <c r="D74" s="142">
        <v>2</v>
      </c>
      <c r="E74" s="142" t="s">
        <v>1681</v>
      </c>
      <c r="F74" s="107" t="s">
        <v>1682</v>
      </c>
      <c r="G74" s="269"/>
      <c r="H74" s="269" t="s">
        <v>1831</v>
      </c>
      <c r="I74" s="269"/>
      <c r="J74" s="269"/>
      <c r="K74" s="112" t="s">
        <v>2162</v>
      </c>
    </row>
    <row r="75" spans="1:11" x14ac:dyDescent="0.2">
      <c r="A75" s="107" t="s">
        <v>1794</v>
      </c>
      <c r="B75" s="142">
        <v>18</v>
      </c>
      <c r="C75" s="142">
        <v>22</v>
      </c>
      <c r="D75" s="142">
        <v>5</v>
      </c>
      <c r="E75" s="142" t="s">
        <v>1681</v>
      </c>
      <c r="F75" s="107" t="s">
        <v>1682</v>
      </c>
      <c r="G75" s="269" t="s">
        <v>1774</v>
      </c>
      <c r="H75" s="269" t="s">
        <v>1699</v>
      </c>
      <c r="I75" s="269" t="s">
        <v>1700</v>
      </c>
      <c r="J75" s="269"/>
      <c r="K75" s="114" t="s">
        <v>2083</v>
      </c>
    </row>
    <row r="76" spans="1:11" x14ac:dyDescent="0.2">
      <c r="A76" s="107" t="s">
        <v>1795</v>
      </c>
      <c r="B76" s="142">
        <v>23</v>
      </c>
      <c r="C76" s="142">
        <v>23</v>
      </c>
      <c r="D76" s="142">
        <v>1</v>
      </c>
      <c r="E76" s="142" t="s">
        <v>1681</v>
      </c>
      <c r="F76" s="107" t="s">
        <v>1689</v>
      </c>
      <c r="G76" s="269"/>
      <c r="H76" s="269"/>
      <c r="I76" s="269" t="s">
        <v>897</v>
      </c>
      <c r="J76" s="269"/>
      <c r="K76" s="114" t="s">
        <v>2087</v>
      </c>
    </row>
    <row r="77" spans="1:11" x14ac:dyDescent="0.2">
      <c r="A77" s="107" t="s">
        <v>1796</v>
      </c>
      <c r="B77" s="142">
        <v>24</v>
      </c>
      <c r="C77" s="142">
        <v>35</v>
      </c>
      <c r="D77" s="142">
        <v>12</v>
      </c>
      <c r="E77" s="142" t="s">
        <v>1681</v>
      </c>
      <c r="F77" s="107" t="s">
        <v>1682</v>
      </c>
      <c r="G77" s="269"/>
      <c r="H77" s="269" t="s">
        <v>1703</v>
      </c>
      <c r="I77" s="269" t="s">
        <v>1694</v>
      </c>
      <c r="J77" s="269"/>
      <c r="K77" s="112" t="s">
        <v>2088</v>
      </c>
    </row>
    <row r="78" spans="1:11" x14ac:dyDescent="0.2">
      <c r="A78" s="107" t="s">
        <v>1797</v>
      </c>
      <c r="B78" s="142">
        <v>36</v>
      </c>
      <c r="C78" s="142">
        <v>36</v>
      </c>
      <c r="D78" s="142">
        <v>1</v>
      </c>
      <c r="E78" s="142" t="s">
        <v>1681</v>
      </c>
      <c r="F78" s="107" t="s">
        <v>1682</v>
      </c>
      <c r="G78" s="269"/>
      <c r="H78" s="269"/>
      <c r="I78" s="269" t="s">
        <v>897</v>
      </c>
      <c r="J78" s="269"/>
      <c r="K78" s="112" t="s">
        <v>2089</v>
      </c>
    </row>
    <row r="79" spans="1:11" x14ac:dyDescent="0.2">
      <c r="A79" s="107" t="s">
        <v>1798</v>
      </c>
      <c r="B79" s="142">
        <v>37</v>
      </c>
      <c r="C79" s="142">
        <v>37</v>
      </c>
      <c r="D79" s="142">
        <v>1</v>
      </c>
      <c r="E79" s="142" t="s">
        <v>1681</v>
      </c>
      <c r="F79" s="107" t="s">
        <v>1689</v>
      </c>
      <c r="G79" s="269"/>
      <c r="H79" s="269" t="s">
        <v>897</v>
      </c>
      <c r="I79" s="269"/>
      <c r="J79" s="269"/>
      <c r="K79" s="112" t="s">
        <v>2045</v>
      </c>
    </row>
    <row r="80" spans="1:11" ht="276.75" customHeight="1" x14ac:dyDescent="0.2">
      <c r="A80" s="107" t="s">
        <v>1799</v>
      </c>
      <c r="B80" s="142">
        <v>38</v>
      </c>
      <c r="C80" s="142">
        <v>57</v>
      </c>
      <c r="D80" s="142">
        <v>20</v>
      </c>
      <c r="E80" s="142" t="s">
        <v>1681</v>
      </c>
      <c r="F80" s="107" t="s">
        <v>1689</v>
      </c>
      <c r="G80" s="277" t="s">
        <v>786</v>
      </c>
      <c r="H80" s="278"/>
      <c r="I80" s="278"/>
      <c r="J80" s="279"/>
      <c r="K80" s="112" t="s">
        <v>2091</v>
      </c>
    </row>
    <row r="81" spans="1:13" x14ac:dyDescent="0.2">
      <c r="A81" s="107" t="s">
        <v>1800</v>
      </c>
      <c r="B81" s="142">
        <v>58</v>
      </c>
      <c r="C81" s="142">
        <v>58</v>
      </c>
      <c r="D81" s="142">
        <v>1</v>
      </c>
      <c r="E81" s="142" t="s">
        <v>1681</v>
      </c>
      <c r="F81" s="107" t="s">
        <v>1682</v>
      </c>
      <c r="G81" s="281" t="s">
        <v>969</v>
      </c>
      <c r="H81" s="277" t="s">
        <v>796</v>
      </c>
      <c r="I81" s="278"/>
      <c r="J81" s="279"/>
      <c r="K81" s="112" t="s">
        <v>2092</v>
      </c>
    </row>
    <row r="82" spans="1:13" x14ac:dyDescent="0.2">
      <c r="A82" s="107" t="s">
        <v>1801</v>
      </c>
      <c r="B82" s="142">
        <v>59</v>
      </c>
      <c r="C82" s="142">
        <v>59</v>
      </c>
      <c r="D82" s="142">
        <v>1</v>
      </c>
      <c r="E82" s="142" t="s">
        <v>1681</v>
      </c>
      <c r="F82" s="107" t="s">
        <v>1682</v>
      </c>
      <c r="G82" s="282"/>
      <c r="H82" s="277" t="s">
        <v>1832</v>
      </c>
      <c r="I82" s="278"/>
      <c r="J82" s="279"/>
      <c r="K82" s="112" t="s">
        <v>2166</v>
      </c>
    </row>
    <row r="83" spans="1:13" x14ac:dyDescent="0.2">
      <c r="A83" s="107" t="s">
        <v>1802</v>
      </c>
      <c r="B83" s="142">
        <v>60</v>
      </c>
      <c r="C83" s="142">
        <v>60</v>
      </c>
      <c r="D83" s="142">
        <v>1</v>
      </c>
      <c r="E83" s="142" t="s">
        <v>1681</v>
      </c>
      <c r="F83" s="107" t="s">
        <v>1689</v>
      </c>
      <c r="G83" s="282"/>
      <c r="H83" s="277" t="s">
        <v>1833</v>
      </c>
      <c r="I83" s="278"/>
      <c r="J83" s="279"/>
      <c r="K83" s="112" t="s">
        <v>2050</v>
      </c>
    </row>
    <row r="84" spans="1:13" ht="38.25" x14ac:dyDescent="0.2">
      <c r="A84" s="107" t="s">
        <v>1803</v>
      </c>
      <c r="B84" s="142">
        <v>61</v>
      </c>
      <c r="C84" s="142">
        <v>61</v>
      </c>
      <c r="D84" s="142">
        <v>1</v>
      </c>
      <c r="E84" s="142" t="s">
        <v>1681</v>
      </c>
      <c r="F84" s="107" t="s">
        <v>1682</v>
      </c>
      <c r="G84" s="282"/>
      <c r="H84" s="277" t="s">
        <v>982</v>
      </c>
      <c r="I84" s="278"/>
      <c r="J84" s="279"/>
      <c r="K84" s="112" t="s">
        <v>2093</v>
      </c>
    </row>
    <row r="85" spans="1:13" ht="38.25" x14ac:dyDescent="0.2">
      <c r="A85" s="107" t="s">
        <v>1804</v>
      </c>
      <c r="B85" s="142">
        <v>62</v>
      </c>
      <c r="C85" s="142">
        <v>62</v>
      </c>
      <c r="D85" s="142">
        <v>1</v>
      </c>
      <c r="E85" s="142" t="s">
        <v>1681</v>
      </c>
      <c r="F85" s="107" t="s">
        <v>1689</v>
      </c>
      <c r="G85" s="283"/>
      <c r="H85" s="277" t="s">
        <v>983</v>
      </c>
      <c r="I85" s="278"/>
      <c r="J85" s="279"/>
      <c r="K85" s="112" t="s">
        <v>2094</v>
      </c>
    </row>
    <row r="86" spans="1:13" ht="51" x14ac:dyDescent="0.2">
      <c r="A86" s="107" t="s">
        <v>1805</v>
      </c>
      <c r="B86" s="142">
        <v>63</v>
      </c>
      <c r="C86" s="142">
        <v>77</v>
      </c>
      <c r="D86" s="142">
        <v>15</v>
      </c>
      <c r="E86" s="142" t="s">
        <v>1681</v>
      </c>
      <c r="F86" s="107" t="s">
        <v>1689</v>
      </c>
      <c r="G86" s="269" t="s">
        <v>1834</v>
      </c>
      <c r="H86" s="269"/>
      <c r="I86" s="269"/>
      <c r="J86" s="269"/>
      <c r="K86" s="112" t="s">
        <v>2033</v>
      </c>
    </row>
    <row r="87" spans="1:13" x14ac:dyDescent="0.2">
      <c r="A87" s="107" t="s">
        <v>1806</v>
      </c>
      <c r="B87" s="142">
        <v>78</v>
      </c>
      <c r="C87" s="142">
        <v>85</v>
      </c>
      <c r="D87" s="142">
        <v>8</v>
      </c>
      <c r="E87" s="142" t="s">
        <v>1681</v>
      </c>
      <c r="F87" s="107" t="s">
        <v>1682</v>
      </c>
      <c r="G87" s="269" t="s">
        <v>825</v>
      </c>
      <c r="H87" s="269"/>
      <c r="I87" s="269"/>
      <c r="J87" s="269"/>
      <c r="K87" s="112" t="s">
        <v>1835</v>
      </c>
    </row>
    <row r="88" spans="1:13" x14ac:dyDescent="0.2">
      <c r="A88" s="107" t="s">
        <v>1807</v>
      </c>
      <c r="B88" s="142">
        <v>86</v>
      </c>
      <c r="C88" s="142">
        <v>100</v>
      </c>
      <c r="D88" s="142">
        <v>13</v>
      </c>
      <c r="E88" s="142">
        <v>2</v>
      </c>
      <c r="F88" s="107" t="s">
        <v>1682</v>
      </c>
      <c r="G88" s="269" t="s">
        <v>1836</v>
      </c>
      <c r="H88" s="269"/>
      <c r="I88" s="269"/>
      <c r="J88" s="269"/>
      <c r="K88" s="112" t="s">
        <v>1837</v>
      </c>
    </row>
    <row r="89" spans="1:13" x14ac:dyDescent="0.2">
      <c r="A89" s="107" t="s">
        <v>1808</v>
      </c>
      <c r="B89" s="142">
        <v>101</v>
      </c>
      <c r="C89" s="142">
        <v>105</v>
      </c>
      <c r="D89" s="142">
        <v>5</v>
      </c>
      <c r="E89" s="142" t="s">
        <v>1681</v>
      </c>
      <c r="F89" s="107" t="s">
        <v>1682</v>
      </c>
      <c r="G89" s="269" t="s">
        <v>1838</v>
      </c>
      <c r="H89" s="269"/>
      <c r="I89" s="269"/>
      <c r="J89" s="269"/>
      <c r="K89" s="112" t="s">
        <v>973</v>
      </c>
    </row>
    <row r="90" spans="1:13" x14ac:dyDescent="0.2">
      <c r="A90" s="107" t="s">
        <v>1809</v>
      </c>
      <c r="B90" s="142">
        <v>106</v>
      </c>
      <c r="C90" s="142">
        <v>106</v>
      </c>
      <c r="D90" s="142">
        <v>1</v>
      </c>
      <c r="E90" s="142" t="s">
        <v>1681</v>
      </c>
      <c r="F90" s="107" t="s">
        <v>1689</v>
      </c>
      <c r="G90" s="269" t="s">
        <v>897</v>
      </c>
      <c r="H90" s="269"/>
      <c r="I90" s="269"/>
      <c r="J90" s="269"/>
      <c r="K90" s="112" t="s">
        <v>2051</v>
      </c>
    </row>
    <row r="91" spans="1:13" ht="369.75" x14ac:dyDescent="0.2">
      <c r="A91" s="107" t="s">
        <v>1810</v>
      </c>
      <c r="B91" s="142">
        <v>107</v>
      </c>
      <c r="C91" s="142">
        <v>108</v>
      </c>
      <c r="D91" s="142">
        <v>2</v>
      </c>
      <c r="E91" s="142" t="s">
        <v>1681</v>
      </c>
      <c r="F91" s="107" t="s">
        <v>1682</v>
      </c>
      <c r="G91" s="269" t="s">
        <v>1839</v>
      </c>
      <c r="H91" s="269"/>
      <c r="I91" s="269"/>
      <c r="J91" s="269"/>
      <c r="K91" s="112" t="s">
        <v>2130</v>
      </c>
    </row>
    <row r="92" spans="1:13" ht="51" x14ac:dyDescent="0.2">
      <c r="A92" s="107" t="s">
        <v>1811</v>
      </c>
      <c r="B92" s="142">
        <v>109</v>
      </c>
      <c r="C92" s="142">
        <v>109</v>
      </c>
      <c r="D92" s="142">
        <v>1</v>
      </c>
      <c r="E92" s="142" t="s">
        <v>1681</v>
      </c>
      <c r="F92" s="107" t="s">
        <v>1689</v>
      </c>
      <c r="G92" s="269" t="s">
        <v>1840</v>
      </c>
      <c r="H92" s="269"/>
      <c r="I92" s="269"/>
      <c r="J92" s="269"/>
      <c r="K92" s="112" t="s">
        <v>2167</v>
      </c>
    </row>
    <row r="93" spans="1:13" x14ac:dyDescent="0.2">
      <c r="A93" s="107" t="s">
        <v>1812</v>
      </c>
      <c r="B93" s="142">
        <v>110</v>
      </c>
      <c r="C93" s="142">
        <v>117</v>
      </c>
      <c r="D93" s="142">
        <v>8</v>
      </c>
      <c r="E93" s="142" t="s">
        <v>1681</v>
      </c>
      <c r="F93" s="107" t="s">
        <v>1682</v>
      </c>
      <c r="G93" s="269" t="s">
        <v>1841</v>
      </c>
      <c r="H93" s="269"/>
      <c r="I93" s="269"/>
      <c r="J93" s="269"/>
      <c r="K93" s="112" t="s">
        <v>1842</v>
      </c>
    </row>
    <row r="94" spans="1:13" ht="51" x14ac:dyDescent="0.2">
      <c r="A94" s="107" t="s">
        <v>1813</v>
      </c>
      <c r="B94" s="142">
        <v>118</v>
      </c>
      <c r="C94" s="142">
        <v>118</v>
      </c>
      <c r="D94" s="142">
        <v>1</v>
      </c>
      <c r="E94" s="142" t="s">
        <v>1681</v>
      </c>
      <c r="F94" s="107" t="s">
        <v>1682</v>
      </c>
      <c r="G94" s="269" t="s">
        <v>1843</v>
      </c>
      <c r="H94" s="269" t="s">
        <v>1844</v>
      </c>
      <c r="I94" s="269"/>
      <c r="J94" s="269"/>
      <c r="K94" s="112" t="s">
        <v>2060</v>
      </c>
    </row>
    <row r="95" spans="1:13" ht="102" x14ac:dyDescent="0.2">
      <c r="A95" s="107" t="s">
        <v>1814</v>
      </c>
      <c r="B95" s="142">
        <v>119</v>
      </c>
      <c r="C95" s="142">
        <v>126</v>
      </c>
      <c r="D95" s="142">
        <v>8</v>
      </c>
      <c r="E95" s="142" t="s">
        <v>1681</v>
      </c>
      <c r="F95" s="107" t="s">
        <v>1682</v>
      </c>
      <c r="G95" s="269"/>
      <c r="H95" s="269" t="s">
        <v>1845</v>
      </c>
      <c r="I95" s="269"/>
      <c r="J95" s="269"/>
      <c r="K95" s="112" t="s">
        <v>2152</v>
      </c>
      <c r="M95" s="80"/>
    </row>
    <row r="96" spans="1:13" ht="51" x14ac:dyDescent="0.2">
      <c r="A96" s="107" t="s">
        <v>1815</v>
      </c>
      <c r="B96" s="142">
        <v>127</v>
      </c>
      <c r="C96" s="142">
        <v>141</v>
      </c>
      <c r="D96" s="142">
        <v>13</v>
      </c>
      <c r="E96" s="142">
        <v>2</v>
      </c>
      <c r="F96" s="107" t="s">
        <v>1682</v>
      </c>
      <c r="G96" s="269"/>
      <c r="H96" s="269" t="s">
        <v>1846</v>
      </c>
      <c r="I96" s="269"/>
      <c r="J96" s="269"/>
      <c r="K96" s="112" t="s">
        <v>2061</v>
      </c>
      <c r="M96" s="80"/>
    </row>
    <row r="97" spans="1:11" ht="51" x14ac:dyDescent="0.2">
      <c r="A97" s="107" t="s">
        <v>1816</v>
      </c>
      <c r="B97" s="142">
        <v>142</v>
      </c>
      <c r="C97" s="142">
        <v>142</v>
      </c>
      <c r="D97" s="142">
        <v>1</v>
      </c>
      <c r="E97" s="142" t="s">
        <v>1681</v>
      </c>
      <c r="F97" s="107" t="s">
        <v>1682</v>
      </c>
      <c r="G97" s="269" t="s">
        <v>1847</v>
      </c>
      <c r="H97" s="269" t="s">
        <v>1848</v>
      </c>
      <c r="I97" s="269"/>
      <c r="J97" s="269"/>
      <c r="K97" s="112" t="s">
        <v>4</v>
      </c>
    </row>
    <row r="98" spans="1:11" x14ac:dyDescent="0.2">
      <c r="A98" s="107" t="s">
        <v>1817</v>
      </c>
      <c r="B98" s="142">
        <v>143</v>
      </c>
      <c r="C98" s="142">
        <v>150</v>
      </c>
      <c r="D98" s="142">
        <v>8</v>
      </c>
      <c r="E98" s="142" t="s">
        <v>1681</v>
      </c>
      <c r="F98" s="107" t="s">
        <v>1682</v>
      </c>
      <c r="G98" s="269"/>
      <c r="H98" s="269" t="s">
        <v>1849</v>
      </c>
      <c r="I98" s="269"/>
      <c r="J98" s="269"/>
      <c r="K98" s="112" t="s">
        <v>1850</v>
      </c>
    </row>
    <row r="99" spans="1:11" x14ac:dyDescent="0.2">
      <c r="A99" s="107" t="s">
        <v>1818</v>
      </c>
      <c r="B99" s="142">
        <v>151</v>
      </c>
      <c r="C99" s="142">
        <v>165</v>
      </c>
      <c r="D99" s="142">
        <v>13</v>
      </c>
      <c r="E99" s="142">
        <v>2</v>
      </c>
      <c r="F99" s="107" t="s">
        <v>1682</v>
      </c>
      <c r="G99" s="269"/>
      <c r="H99" s="269" t="s">
        <v>1851</v>
      </c>
      <c r="I99" s="269"/>
      <c r="J99" s="269"/>
      <c r="K99" s="112" t="s">
        <v>1852</v>
      </c>
    </row>
    <row r="100" spans="1:11" x14ac:dyDescent="0.2">
      <c r="A100" s="107" t="s">
        <v>1819</v>
      </c>
      <c r="B100" s="142">
        <v>166</v>
      </c>
      <c r="C100" s="142">
        <v>180</v>
      </c>
      <c r="D100" s="142">
        <v>13</v>
      </c>
      <c r="E100" s="142">
        <v>2</v>
      </c>
      <c r="F100" s="107" t="s">
        <v>1682</v>
      </c>
      <c r="G100" s="269" t="s">
        <v>2168</v>
      </c>
      <c r="H100" s="269"/>
      <c r="I100" s="269"/>
      <c r="J100" s="269"/>
      <c r="K100" s="112" t="s">
        <v>1853</v>
      </c>
    </row>
    <row r="101" spans="1:11" x14ac:dyDescent="0.2">
      <c r="A101" s="107" t="s">
        <v>1820</v>
      </c>
      <c r="B101" s="142">
        <v>181</v>
      </c>
      <c r="C101" s="142">
        <v>195</v>
      </c>
      <c r="D101" s="142">
        <v>13</v>
      </c>
      <c r="E101" s="142">
        <v>2</v>
      </c>
      <c r="F101" s="107" t="s">
        <v>1682</v>
      </c>
      <c r="G101" s="269" t="s">
        <v>2169</v>
      </c>
      <c r="H101" s="269"/>
      <c r="I101" s="269"/>
      <c r="J101" s="269"/>
      <c r="K101" s="112" t="s">
        <v>1854</v>
      </c>
    </row>
    <row r="102" spans="1:11" ht="25.5" x14ac:dyDescent="0.2">
      <c r="A102" s="107" t="s">
        <v>1821</v>
      </c>
      <c r="B102" s="142">
        <v>196</v>
      </c>
      <c r="C102" s="142">
        <v>220</v>
      </c>
      <c r="D102" s="142">
        <v>25</v>
      </c>
      <c r="E102" s="142" t="s">
        <v>1681</v>
      </c>
      <c r="F102" s="107" t="s">
        <v>1689</v>
      </c>
      <c r="G102" s="269" t="s">
        <v>740</v>
      </c>
      <c r="H102" s="269"/>
      <c r="I102" s="269"/>
      <c r="J102" s="269"/>
      <c r="K102" s="112" t="s">
        <v>741</v>
      </c>
    </row>
    <row r="103" spans="1:11" ht="89.25" x14ac:dyDescent="0.2">
      <c r="A103" s="165" t="s">
        <v>1822</v>
      </c>
      <c r="B103" s="166">
        <v>221</v>
      </c>
      <c r="C103" s="166">
        <v>221</v>
      </c>
      <c r="D103" s="166">
        <v>1</v>
      </c>
      <c r="E103" s="166" t="s">
        <v>1681</v>
      </c>
      <c r="F103" s="165" t="s">
        <v>1682</v>
      </c>
      <c r="G103" s="284" t="s">
        <v>1855</v>
      </c>
      <c r="H103" s="284"/>
      <c r="I103" s="284"/>
      <c r="J103" s="284"/>
      <c r="K103" s="175" t="s">
        <v>2160</v>
      </c>
    </row>
    <row r="104" spans="1:11" ht="25.5" x14ac:dyDescent="0.2">
      <c r="A104" s="165" t="s">
        <v>1823</v>
      </c>
      <c r="B104" s="166">
        <v>222</v>
      </c>
      <c r="C104" s="166">
        <v>223</v>
      </c>
      <c r="D104" s="166">
        <v>2</v>
      </c>
      <c r="E104" s="166" t="s">
        <v>1681</v>
      </c>
      <c r="F104" s="165" t="s">
        <v>1682</v>
      </c>
      <c r="G104" s="284" t="s">
        <v>1856</v>
      </c>
      <c r="H104" s="284"/>
      <c r="I104" s="284"/>
      <c r="J104" s="284"/>
      <c r="K104" s="167" t="s">
        <v>2103</v>
      </c>
    </row>
    <row r="105" spans="1:11" x14ac:dyDescent="0.2">
      <c r="A105" s="107" t="s">
        <v>1824</v>
      </c>
      <c r="B105" s="142">
        <v>224</v>
      </c>
      <c r="C105" s="142">
        <v>224</v>
      </c>
      <c r="D105" s="142">
        <v>1</v>
      </c>
      <c r="E105" s="142" t="s">
        <v>1681</v>
      </c>
      <c r="F105" s="107" t="s">
        <v>1682</v>
      </c>
      <c r="G105" s="269" t="s">
        <v>758</v>
      </c>
      <c r="H105" s="269"/>
      <c r="I105" s="269"/>
      <c r="J105" s="269"/>
      <c r="K105" s="112" t="s">
        <v>974</v>
      </c>
    </row>
    <row r="106" spans="1:11" x14ac:dyDescent="0.2">
      <c r="A106" s="107" t="s">
        <v>1825</v>
      </c>
      <c r="B106" s="142">
        <v>225</v>
      </c>
      <c r="C106" s="142">
        <v>227</v>
      </c>
      <c r="D106" s="142">
        <v>3</v>
      </c>
      <c r="E106" s="142" t="s">
        <v>1681</v>
      </c>
      <c r="F106" s="107" t="s">
        <v>1689</v>
      </c>
      <c r="G106" s="269" t="s">
        <v>759</v>
      </c>
      <c r="H106" s="269"/>
      <c r="I106" s="269"/>
      <c r="J106" s="269"/>
      <c r="K106" s="112" t="s">
        <v>2052</v>
      </c>
    </row>
    <row r="107" spans="1:11" ht="25.5" x14ac:dyDescent="0.2">
      <c r="A107" s="107" t="s">
        <v>1826</v>
      </c>
      <c r="B107" s="142">
        <v>228</v>
      </c>
      <c r="C107" s="142">
        <v>229</v>
      </c>
      <c r="D107" s="142">
        <v>2</v>
      </c>
      <c r="E107" s="142" t="s">
        <v>1681</v>
      </c>
      <c r="F107" s="107" t="s">
        <v>1682</v>
      </c>
      <c r="G107" s="269" t="s">
        <v>760</v>
      </c>
      <c r="H107" s="269"/>
      <c r="I107" s="269"/>
      <c r="J107" s="269"/>
      <c r="K107" s="112" t="s">
        <v>2128</v>
      </c>
    </row>
    <row r="108" spans="1:11" ht="25.5" x14ac:dyDescent="0.2">
      <c r="A108" s="107" t="s">
        <v>1827</v>
      </c>
      <c r="B108" s="142">
        <v>230</v>
      </c>
      <c r="C108" s="142">
        <v>239</v>
      </c>
      <c r="D108" s="142">
        <v>10</v>
      </c>
      <c r="E108" s="142" t="s">
        <v>1681</v>
      </c>
      <c r="F108" s="107" t="s">
        <v>1682</v>
      </c>
      <c r="G108" s="269" t="s">
        <v>761</v>
      </c>
      <c r="H108" s="269"/>
      <c r="I108" s="269"/>
      <c r="J108" s="269"/>
      <c r="K108" s="112" t="s">
        <v>2131</v>
      </c>
    </row>
    <row r="109" spans="1:11" x14ac:dyDescent="0.2">
      <c r="A109" s="107" t="s">
        <v>1828</v>
      </c>
      <c r="B109" s="142">
        <v>240</v>
      </c>
      <c r="C109" s="142">
        <v>240</v>
      </c>
      <c r="D109" s="142">
        <v>1</v>
      </c>
      <c r="E109" s="142" t="s">
        <v>1681</v>
      </c>
      <c r="F109" s="107" t="s">
        <v>1689</v>
      </c>
      <c r="G109" s="269" t="s">
        <v>1688</v>
      </c>
      <c r="H109" s="269"/>
      <c r="I109" s="269"/>
      <c r="J109" s="269"/>
      <c r="K109" s="112" t="s">
        <v>2048</v>
      </c>
    </row>
    <row r="110" spans="1:11" x14ac:dyDescent="0.2">
      <c r="A110" s="145"/>
    </row>
    <row r="111" spans="1:11" ht="18.75" customHeight="1" x14ac:dyDescent="0.2">
      <c r="A111" s="259" t="s">
        <v>1513</v>
      </c>
      <c r="B111" s="259"/>
      <c r="C111" s="259"/>
      <c r="D111" s="259"/>
      <c r="E111" s="259"/>
      <c r="F111" s="259"/>
      <c r="G111" s="259"/>
      <c r="H111" s="259"/>
      <c r="I111" s="259"/>
      <c r="J111" s="259"/>
      <c r="K111" s="259"/>
    </row>
    <row r="112" spans="1:11" x14ac:dyDescent="0.2">
      <c r="A112" s="270" t="s">
        <v>866</v>
      </c>
      <c r="B112" s="280" t="s">
        <v>1673</v>
      </c>
      <c r="C112" s="280"/>
      <c r="D112" s="139" t="s">
        <v>1674</v>
      </c>
      <c r="E112" s="139" t="s">
        <v>1674</v>
      </c>
      <c r="F112" s="270" t="s">
        <v>1651</v>
      </c>
      <c r="G112" s="271" t="s">
        <v>1735</v>
      </c>
      <c r="H112" s="272"/>
      <c r="I112" s="272"/>
      <c r="J112" s="272"/>
      <c r="K112" s="273"/>
    </row>
    <row r="113" spans="1:12" x14ac:dyDescent="0.2">
      <c r="A113" s="270"/>
      <c r="B113" s="139" t="s">
        <v>1675</v>
      </c>
      <c r="C113" s="139" t="s">
        <v>1676</v>
      </c>
      <c r="D113" s="139" t="s">
        <v>1677</v>
      </c>
      <c r="E113" s="139" t="s">
        <v>1678</v>
      </c>
      <c r="F113" s="270"/>
      <c r="G113" s="274"/>
      <c r="H113" s="275"/>
      <c r="I113" s="275"/>
      <c r="J113" s="275"/>
      <c r="K113" s="276"/>
    </row>
    <row r="114" spans="1:12" ht="15" x14ac:dyDescent="0.25">
      <c r="A114" s="147" t="s">
        <v>1491</v>
      </c>
      <c r="B114" s="147">
        <v>1</v>
      </c>
      <c r="C114" s="147">
        <v>3</v>
      </c>
      <c r="D114" s="147">
        <v>3</v>
      </c>
      <c r="E114" s="146" t="s">
        <v>978</v>
      </c>
      <c r="F114" s="147" t="s">
        <v>1682</v>
      </c>
      <c r="G114" s="302" t="s">
        <v>1680</v>
      </c>
      <c r="H114" s="303"/>
      <c r="I114" s="303"/>
      <c r="J114" s="304"/>
      <c r="K114" s="65" t="s">
        <v>762</v>
      </c>
      <c r="L114" s="64"/>
    </row>
    <row r="115" spans="1:12" ht="51" x14ac:dyDescent="0.25">
      <c r="A115" s="147" t="s">
        <v>1492</v>
      </c>
      <c r="B115" s="147">
        <v>4</v>
      </c>
      <c r="C115" s="147">
        <v>7</v>
      </c>
      <c r="D115" s="147">
        <v>4</v>
      </c>
      <c r="E115" s="146" t="s">
        <v>1681</v>
      </c>
      <c r="F115" s="147" t="s">
        <v>1682</v>
      </c>
      <c r="G115" s="305"/>
      <c r="H115" s="285"/>
      <c r="I115" s="285"/>
      <c r="J115" s="306"/>
      <c r="K115" s="65" t="s">
        <v>2165</v>
      </c>
      <c r="L115" s="64"/>
    </row>
    <row r="116" spans="1:12" ht="15" x14ac:dyDescent="0.25">
      <c r="A116" s="147" t="s">
        <v>1493</v>
      </c>
      <c r="B116" s="147">
        <v>8</v>
      </c>
      <c r="C116" s="147">
        <v>8</v>
      </c>
      <c r="D116" s="147">
        <v>1</v>
      </c>
      <c r="E116" s="146" t="s">
        <v>1681</v>
      </c>
      <c r="F116" s="147" t="s">
        <v>1682</v>
      </c>
      <c r="G116" s="307"/>
      <c r="H116" s="308"/>
      <c r="I116" s="308"/>
      <c r="J116" s="309"/>
      <c r="K116" s="65" t="s">
        <v>970</v>
      </c>
      <c r="L116" s="64"/>
    </row>
    <row r="117" spans="1:12" ht="51" x14ac:dyDescent="0.25">
      <c r="A117" s="147" t="s">
        <v>1494</v>
      </c>
      <c r="B117" s="147">
        <v>9</v>
      </c>
      <c r="C117" s="147">
        <v>13</v>
      </c>
      <c r="D117" s="147">
        <v>5</v>
      </c>
      <c r="E117" s="146" t="s">
        <v>1681</v>
      </c>
      <c r="F117" s="147" t="s">
        <v>1682</v>
      </c>
      <c r="G117" s="302" t="s">
        <v>1769</v>
      </c>
      <c r="H117" s="303"/>
      <c r="I117" s="303"/>
      <c r="J117" s="304"/>
      <c r="K117" s="158" t="s">
        <v>2075</v>
      </c>
      <c r="L117" s="64"/>
    </row>
    <row r="118" spans="1:12" ht="15" x14ac:dyDescent="0.25">
      <c r="A118" s="147" t="s">
        <v>1495</v>
      </c>
      <c r="B118" s="147">
        <v>14</v>
      </c>
      <c r="C118" s="147">
        <v>14</v>
      </c>
      <c r="D118" s="147">
        <v>1</v>
      </c>
      <c r="E118" s="146" t="s">
        <v>1681</v>
      </c>
      <c r="F118" s="147" t="s">
        <v>1689</v>
      </c>
      <c r="G118" s="305"/>
      <c r="H118" s="285"/>
      <c r="I118" s="285"/>
      <c r="J118" s="306"/>
      <c r="K118" s="158" t="s">
        <v>1518</v>
      </c>
      <c r="L118" s="64"/>
    </row>
    <row r="119" spans="1:12" ht="15" x14ac:dyDescent="0.25">
      <c r="A119" s="147" t="s">
        <v>1496</v>
      </c>
      <c r="B119" s="147">
        <v>15</v>
      </c>
      <c r="C119" s="147">
        <v>15</v>
      </c>
      <c r="D119" s="147">
        <v>1</v>
      </c>
      <c r="E119" s="146" t="s">
        <v>1681</v>
      </c>
      <c r="F119" s="147" t="s">
        <v>1689</v>
      </c>
      <c r="G119" s="305"/>
      <c r="H119" s="285"/>
      <c r="I119" s="285"/>
      <c r="J119" s="306"/>
      <c r="K119" s="158" t="s">
        <v>2048</v>
      </c>
      <c r="L119" s="64"/>
    </row>
    <row r="120" spans="1:12" ht="255" x14ac:dyDescent="0.25">
      <c r="A120" s="147" t="s">
        <v>1497</v>
      </c>
      <c r="B120" s="147">
        <v>16</v>
      </c>
      <c r="C120" s="147">
        <v>17</v>
      </c>
      <c r="D120" s="147">
        <v>2</v>
      </c>
      <c r="E120" s="146" t="s">
        <v>1681</v>
      </c>
      <c r="F120" s="147" t="s">
        <v>1682</v>
      </c>
      <c r="G120" s="307"/>
      <c r="H120" s="308"/>
      <c r="I120" s="308"/>
      <c r="J120" s="309"/>
      <c r="K120" s="112" t="s">
        <v>2162</v>
      </c>
      <c r="L120" s="64"/>
    </row>
    <row r="121" spans="1:12" ht="38.25" x14ac:dyDescent="0.25">
      <c r="A121" s="147" t="s">
        <v>1498</v>
      </c>
      <c r="B121" s="147">
        <v>18</v>
      </c>
      <c r="C121" s="147">
        <v>18</v>
      </c>
      <c r="D121" s="147">
        <v>1</v>
      </c>
      <c r="E121" s="146" t="s">
        <v>1681</v>
      </c>
      <c r="F121" s="147" t="s">
        <v>1682</v>
      </c>
      <c r="G121" s="302" t="s">
        <v>752</v>
      </c>
      <c r="H121" s="303"/>
      <c r="I121" s="303"/>
      <c r="J121" s="304"/>
      <c r="K121" s="65" t="s">
        <v>753</v>
      </c>
      <c r="L121" s="64"/>
    </row>
    <row r="122" spans="1:12" ht="15" x14ac:dyDescent="0.25">
      <c r="A122" s="147" t="s">
        <v>1499</v>
      </c>
      <c r="B122" s="147">
        <v>19</v>
      </c>
      <c r="C122" s="147">
        <v>33</v>
      </c>
      <c r="D122" s="147">
        <v>15</v>
      </c>
      <c r="E122" s="146" t="s">
        <v>1681</v>
      </c>
      <c r="F122" s="147" t="s">
        <v>1682</v>
      </c>
      <c r="G122" s="305"/>
      <c r="H122" s="285"/>
      <c r="I122" s="285"/>
      <c r="J122" s="306"/>
      <c r="K122" s="65" t="s">
        <v>979</v>
      </c>
      <c r="L122" s="64"/>
    </row>
    <row r="123" spans="1:12" ht="15" x14ac:dyDescent="0.25">
      <c r="A123" s="147" t="s">
        <v>1500</v>
      </c>
      <c r="B123" s="147">
        <v>34</v>
      </c>
      <c r="C123" s="147">
        <v>73</v>
      </c>
      <c r="D123" s="147">
        <v>40</v>
      </c>
      <c r="E123" s="146" t="s">
        <v>1681</v>
      </c>
      <c r="F123" s="147" t="s">
        <v>1689</v>
      </c>
      <c r="G123" s="305"/>
      <c r="H123" s="285"/>
      <c r="I123" s="285"/>
      <c r="J123" s="306"/>
      <c r="K123" s="65" t="s">
        <v>775</v>
      </c>
      <c r="L123" s="64"/>
    </row>
    <row r="124" spans="1:12" ht="15" x14ac:dyDescent="0.25">
      <c r="A124" s="147" t="s">
        <v>1501</v>
      </c>
      <c r="B124" s="147">
        <v>74</v>
      </c>
      <c r="C124" s="147">
        <v>113</v>
      </c>
      <c r="D124" s="147">
        <v>40</v>
      </c>
      <c r="E124" s="146" t="s">
        <v>1681</v>
      </c>
      <c r="F124" s="147" t="s">
        <v>1689</v>
      </c>
      <c r="G124" s="305"/>
      <c r="H124" s="285"/>
      <c r="I124" s="285"/>
      <c r="J124" s="306"/>
      <c r="K124" s="148" t="s">
        <v>1520</v>
      </c>
      <c r="L124" s="64"/>
    </row>
    <row r="125" spans="1:12" ht="15" x14ac:dyDescent="0.25">
      <c r="A125" s="147" t="s">
        <v>1502</v>
      </c>
      <c r="B125" s="147">
        <v>114</v>
      </c>
      <c r="C125" s="147">
        <v>128</v>
      </c>
      <c r="D125" s="147">
        <v>15</v>
      </c>
      <c r="E125" s="146" t="s">
        <v>1681</v>
      </c>
      <c r="F125" s="147" t="s">
        <v>1689</v>
      </c>
      <c r="G125" s="305"/>
      <c r="H125" s="285"/>
      <c r="I125" s="285"/>
      <c r="J125" s="306"/>
      <c r="K125" s="148" t="s">
        <v>1521</v>
      </c>
      <c r="L125" s="64"/>
    </row>
    <row r="126" spans="1:12" ht="15" x14ac:dyDescent="0.25">
      <c r="A126" s="147" t="s">
        <v>1503</v>
      </c>
      <c r="B126" s="147">
        <v>129</v>
      </c>
      <c r="C126" s="147">
        <v>133</v>
      </c>
      <c r="D126" s="147">
        <v>5</v>
      </c>
      <c r="E126" s="146" t="s">
        <v>1681</v>
      </c>
      <c r="F126" s="147" t="s">
        <v>1682</v>
      </c>
      <c r="G126" s="305"/>
      <c r="H126" s="285"/>
      <c r="I126" s="285"/>
      <c r="J126" s="306"/>
      <c r="K126" s="148" t="s">
        <v>1523</v>
      </c>
      <c r="L126" s="64"/>
    </row>
    <row r="127" spans="1:12" ht="15" x14ac:dyDescent="0.25">
      <c r="A127" s="147" t="s">
        <v>1504</v>
      </c>
      <c r="B127" s="147">
        <v>134</v>
      </c>
      <c r="C127" s="147">
        <v>136</v>
      </c>
      <c r="D127" s="147">
        <v>3</v>
      </c>
      <c r="E127" s="146" t="s">
        <v>1681</v>
      </c>
      <c r="F127" s="147" t="s">
        <v>1682</v>
      </c>
      <c r="G127" s="305"/>
      <c r="H127" s="285"/>
      <c r="I127" s="285"/>
      <c r="J127" s="306"/>
      <c r="K127" s="148" t="s">
        <v>1514</v>
      </c>
      <c r="L127" s="64"/>
    </row>
    <row r="128" spans="1:12" ht="15" x14ac:dyDescent="0.25">
      <c r="A128" s="147" t="s">
        <v>1505</v>
      </c>
      <c r="B128" s="147">
        <v>137</v>
      </c>
      <c r="C128" s="147">
        <v>151</v>
      </c>
      <c r="D128" s="147">
        <v>15</v>
      </c>
      <c r="E128" s="146" t="s">
        <v>1681</v>
      </c>
      <c r="F128" s="147" t="s">
        <v>1689</v>
      </c>
      <c r="G128" s="305"/>
      <c r="H128" s="285"/>
      <c r="I128" s="285"/>
      <c r="J128" s="306"/>
      <c r="K128" s="148" t="s">
        <v>1522</v>
      </c>
      <c r="L128" s="64"/>
    </row>
    <row r="129" spans="1:13" ht="15" x14ac:dyDescent="0.25">
      <c r="A129" s="147" t="s">
        <v>1506</v>
      </c>
      <c r="B129" s="147">
        <v>152</v>
      </c>
      <c r="C129" s="147">
        <v>153</v>
      </c>
      <c r="D129" s="147">
        <v>2</v>
      </c>
      <c r="E129" s="146" t="s">
        <v>1681</v>
      </c>
      <c r="F129" s="147" t="s">
        <v>1689</v>
      </c>
      <c r="G129" s="307"/>
      <c r="H129" s="308"/>
      <c r="I129" s="308"/>
      <c r="J129" s="309"/>
      <c r="K129" s="65" t="s">
        <v>1517</v>
      </c>
      <c r="L129" s="64"/>
    </row>
    <row r="130" spans="1:13" ht="51" x14ac:dyDescent="0.25">
      <c r="A130" s="147" t="s">
        <v>1507</v>
      </c>
      <c r="B130" s="147">
        <v>154</v>
      </c>
      <c r="C130" s="147">
        <v>154</v>
      </c>
      <c r="D130" s="147">
        <v>1</v>
      </c>
      <c r="E130" s="146" t="s">
        <v>1681</v>
      </c>
      <c r="F130" s="147" t="s">
        <v>1682</v>
      </c>
      <c r="G130" s="302" t="s">
        <v>980</v>
      </c>
      <c r="H130" s="303"/>
      <c r="I130" s="303"/>
      <c r="J130" s="304"/>
      <c r="K130" s="65" t="s">
        <v>2178</v>
      </c>
      <c r="L130" s="64"/>
    </row>
    <row r="131" spans="1:13" ht="15" x14ac:dyDescent="0.25">
      <c r="A131" s="147" t="s">
        <v>1508</v>
      </c>
      <c r="B131" s="147">
        <v>155</v>
      </c>
      <c r="C131" s="147">
        <v>169</v>
      </c>
      <c r="D131" s="147">
        <v>15</v>
      </c>
      <c r="E131" s="146" t="s">
        <v>1681</v>
      </c>
      <c r="F131" s="147" t="s">
        <v>1682</v>
      </c>
      <c r="G131" s="307"/>
      <c r="H131" s="308"/>
      <c r="I131" s="308"/>
      <c r="J131" s="309"/>
      <c r="K131" s="65" t="s">
        <v>979</v>
      </c>
      <c r="L131" s="64"/>
    </row>
    <row r="132" spans="1:13" ht="15" customHeight="1" x14ac:dyDescent="0.25">
      <c r="A132" s="147" t="s">
        <v>1509</v>
      </c>
      <c r="B132" s="147">
        <v>170</v>
      </c>
      <c r="C132" s="147">
        <v>209</v>
      </c>
      <c r="D132" s="147">
        <v>40</v>
      </c>
      <c r="E132" s="146" t="s">
        <v>1681</v>
      </c>
      <c r="F132" s="147" t="s">
        <v>1689</v>
      </c>
      <c r="G132" s="310" t="s">
        <v>981</v>
      </c>
      <c r="H132" s="311"/>
      <c r="I132" s="311"/>
      <c r="J132" s="312"/>
      <c r="K132" s="65" t="s">
        <v>981</v>
      </c>
      <c r="L132" s="64"/>
    </row>
    <row r="133" spans="1:13" ht="102" customHeight="1" x14ac:dyDescent="0.25">
      <c r="A133" s="147" t="s">
        <v>1510</v>
      </c>
      <c r="B133" s="147">
        <v>210</v>
      </c>
      <c r="C133" s="147">
        <v>212</v>
      </c>
      <c r="D133" s="147">
        <v>3</v>
      </c>
      <c r="E133" s="146" t="s">
        <v>1681</v>
      </c>
      <c r="F133" s="147" t="s">
        <v>1682</v>
      </c>
      <c r="G133" s="277" t="s">
        <v>1515</v>
      </c>
      <c r="H133" s="278"/>
      <c r="I133" s="278"/>
      <c r="J133" s="279"/>
      <c r="K133" s="158" t="s">
        <v>2034</v>
      </c>
      <c r="L133" s="64"/>
      <c r="M133" s="80"/>
    </row>
    <row r="134" spans="1:13" ht="64.5" customHeight="1" x14ac:dyDescent="0.25">
      <c r="A134" s="147" t="s">
        <v>1511</v>
      </c>
      <c r="B134" s="147">
        <v>213</v>
      </c>
      <c r="C134" s="147">
        <v>232</v>
      </c>
      <c r="D134" s="147">
        <v>20</v>
      </c>
      <c r="E134" s="146" t="s">
        <v>1681</v>
      </c>
      <c r="F134" s="147" t="s">
        <v>1689</v>
      </c>
      <c r="G134" s="277" t="s">
        <v>1516</v>
      </c>
      <c r="H134" s="278"/>
      <c r="I134" s="278"/>
      <c r="J134" s="279"/>
      <c r="K134" s="158" t="s">
        <v>2112</v>
      </c>
      <c r="L134" s="64"/>
      <c r="M134" s="80"/>
    </row>
    <row r="135" spans="1:13" ht="15" x14ac:dyDescent="0.25">
      <c r="A135" s="147" t="s">
        <v>1512</v>
      </c>
      <c r="B135" s="147">
        <v>233</v>
      </c>
      <c r="C135" s="147">
        <v>240</v>
      </c>
      <c r="D135" s="147">
        <v>8</v>
      </c>
      <c r="E135" s="146" t="s">
        <v>1681</v>
      </c>
      <c r="F135" s="147" t="s">
        <v>1689</v>
      </c>
      <c r="G135" s="277" t="s">
        <v>1688</v>
      </c>
      <c r="H135" s="278"/>
      <c r="I135" s="278"/>
      <c r="J135" s="279"/>
      <c r="K135" s="148" t="s">
        <v>1771</v>
      </c>
      <c r="L135" s="64"/>
    </row>
    <row r="136" spans="1:13" x14ac:dyDescent="0.2"/>
    <row r="137" spans="1:13" ht="18.75" customHeight="1" x14ac:dyDescent="0.2">
      <c r="A137" s="259" t="s">
        <v>1524</v>
      </c>
      <c r="B137" s="259"/>
      <c r="C137" s="259"/>
      <c r="D137" s="259"/>
      <c r="E137" s="259"/>
      <c r="F137" s="259"/>
      <c r="G137" s="259"/>
      <c r="H137" s="259"/>
      <c r="I137" s="259"/>
      <c r="J137" s="259"/>
      <c r="K137" s="259"/>
    </row>
    <row r="138" spans="1:13" x14ac:dyDescent="0.2">
      <c r="A138" s="270" t="s">
        <v>866</v>
      </c>
      <c r="B138" s="280" t="s">
        <v>1673</v>
      </c>
      <c r="C138" s="280"/>
      <c r="D138" s="139" t="s">
        <v>1674</v>
      </c>
      <c r="E138" s="139" t="s">
        <v>1674</v>
      </c>
      <c r="F138" s="270" t="s">
        <v>1651</v>
      </c>
      <c r="G138" s="271" t="s">
        <v>1735</v>
      </c>
      <c r="H138" s="272"/>
      <c r="I138" s="272"/>
      <c r="J138" s="272"/>
      <c r="K138" s="273"/>
    </row>
    <row r="139" spans="1:13" x14ac:dyDescent="0.2">
      <c r="A139" s="270"/>
      <c r="B139" s="139" t="s">
        <v>1675</v>
      </c>
      <c r="C139" s="139" t="s">
        <v>1676</v>
      </c>
      <c r="D139" s="139" t="s">
        <v>1677</v>
      </c>
      <c r="E139" s="139" t="s">
        <v>1678</v>
      </c>
      <c r="F139" s="270"/>
      <c r="G139" s="274"/>
      <c r="H139" s="275"/>
      <c r="I139" s="275"/>
      <c r="J139" s="275"/>
      <c r="K139" s="276"/>
    </row>
    <row r="140" spans="1:13" x14ac:dyDescent="0.2">
      <c r="A140" s="107" t="s">
        <v>1525</v>
      </c>
      <c r="B140" s="142">
        <v>1</v>
      </c>
      <c r="C140" s="142">
        <v>3</v>
      </c>
      <c r="D140" s="142">
        <v>3</v>
      </c>
      <c r="E140" s="142" t="s">
        <v>978</v>
      </c>
      <c r="F140" s="107" t="s">
        <v>1682</v>
      </c>
      <c r="G140" s="269" t="s">
        <v>1680</v>
      </c>
      <c r="H140" s="269" t="s">
        <v>792</v>
      </c>
      <c r="I140" s="269"/>
      <c r="J140" s="269"/>
      <c r="K140" s="112" t="s">
        <v>762</v>
      </c>
    </row>
    <row r="141" spans="1:13" ht="51" x14ac:dyDescent="0.2">
      <c r="A141" s="107" t="s">
        <v>1526</v>
      </c>
      <c r="B141" s="142">
        <v>4</v>
      </c>
      <c r="C141" s="142">
        <v>7</v>
      </c>
      <c r="D141" s="142">
        <v>4</v>
      </c>
      <c r="E141" s="142" t="s">
        <v>1681</v>
      </c>
      <c r="F141" s="107" t="s">
        <v>1682</v>
      </c>
      <c r="G141" s="269"/>
      <c r="H141" s="269" t="s">
        <v>1684</v>
      </c>
      <c r="I141" s="269"/>
      <c r="J141" s="269"/>
      <c r="K141" s="112" t="s">
        <v>2165</v>
      </c>
    </row>
    <row r="142" spans="1:13" x14ac:dyDescent="0.2">
      <c r="A142" s="107" t="s">
        <v>1527</v>
      </c>
      <c r="B142" s="142">
        <v>8</v>
      </c>
      <c r="C142" s="142">
        <v>8</v>
      </c>
      <c r="D142" s="142">
        <v>1</v>
      </c>
      <c r="E142" s="142" t="s">
        <v>1681</v>
      </c>
      <c r="F142" s="107" t="s">
        <v>1682</v>
      </c>
      <c r="G142" s="269"/>
      <c r="H142" s="269" t="s">
        <v>1686</v>
      </c>
      <c r="I142" s="269"/>
      <c r="J142" s="269"/>
      <c r="K142" s="112" t="s">
        <v>970</v>
      </c>
    </row>
    <row r="143" spans="1:13" ht="63.75" x14ac:dyDescent="0.2">
      <c r="A143" s="107" t="s">
        <v>1528</v>
      </c>
      <c r="B143" s="142">
        <v>9</v>
      </c>
      <c r="C143" s="142">
        <v>13</v>
      </c>
      <c r="D143" s="142">
        <v>5</v>
      </c>
      <c r="E143" s="142" t="s">
        <v>1681</v>
      </c>
      <c r="F143" s="107" t="s">
        <v>1682</v>
      </c>
      <c r="G143" s="269" t="s">
        <v>1769</v>
      </c>
      <c r="H143" s="269" t="s">
        <v>1829</v>
      </c>
      <c r="I143" s="269"/>
      <c r="J143" s="269"/>
      <c r="K143" s="112" t="s">
        <v>2076</v>
      </c>
    </row>
    <row r="144" spans="1:13" x14ac:dyDescent="0.2">
      <c r="A144" s="107" t="s">
        <v>1529</v>
      </c>
      <c r="B144" s="142">
        <v>14</v>
      </c>
      <c r="C144" s="142">
        <v>14</v>
      </c>
      <c r="D144" s="142">
        <v>1</v>
      </c>
      <c r="E144" s="142" t="s">
        <v>1681</v>
      </c>
      <c r="F144" s="107" t="s">
        <v>1689</v>
      </c>
      <c r="G144" s="269"/>
      <c r="H144" s="269" t="s">
        <v>1830</v>
      </c>
      <c r="I144" s="269"/>
      <c r="J144" s="269"/>
      <c r="K144" s="112" t="s">
        <v>1571</v>
      </c>
    </row>
    <row r="145" spans="1:13" x14ac:dyDescent="0.2">
      <c r="A145" s="107" t="s">
        <v>1530</v>
      </c>
      <c r="B145" s="142">
        <v>15</v>
      </c>
      <c r="C145" s="142">
        <v>15</v>
      </c>
      <c r="D145" s="142">
        <v>1</v>
      </c>
      <c r="E145" s="142" t="s">
        <v>1681</v>
      </c>
      <c r="F145" s="107" t="s">
        <v>1689</v>
      </c>
      <c r="G145" s="269"/>
      <c r="H145" s="269" t="s">
        <v>1688</v>
      </c>
      <c r="I145" s="269"/>
      <c r="J145" s="269"/>
      <c r="K145" s="112" t="s">
        <v>2048</v>
      </c>
    </row>
    <row r="146" spans="1:13" ht="255" x14ac:dyDescent="0.2">
      <c r="A146" s="107" t="s">
        <v>1531</v>
      </c>
      <c r="B146" s="142">
        <v>16</v>
      </c>
      <c r="C146" s="142">
        <v>17</v>
      </c>
      <c r="D146" s="142">
        <v>2</v>
      </c>
      <c r="E146" s="142" t="s">
        <v>1681</v>
      </c>
      <c r="F146" s="107" t="s">
        <v>1682</v>
      </c>
      <c r="G146" s="269"/>
      <c r="H146" s="269" t="s">
        <v>1831</v>
      </c>
      <c r="I146" s="269"/>
      <c r="J146" s="269"/>
      <c r="K146" s="112" t="s">
        <v>2162</v>
      </c>
    </row>
    <row r="147" spans="1:13" ht="51" x14ac:dyDescent="0.2">
      <c r="A147" s="107" t="s">
        <v>1532</v>
      </c>
      <c r="B147" s="142">
        <v>18</v>
      </c>
      <c r="C147" s="142">
        <v>18</v>
      </c>
      <c r="D147" s="142">
        <v>1</v>
      </c>
      <c r="E147" s="142" t="s">
        <v>1681</v>
      </c>
      <c r="F147" s="107" t="s">
        <v>1682</v>
      </c>
      <c r="G147" s="269" t="s">
        <v>1554</v>
      </c>
      <c r="H147" s="269" t="s">
        <v>1555</v>
      </c>
      <c r="I147" s="269"/>
      <c r="J147" s="269"/>
      <c r="K147" s="112" t="s">
        <v>2</v>
      </c>
    </row>
    <row r="148" spans="1:13" x14ac:dyDescent="0.2">
      <c r="A148" s="107" t="s">
        <v>1533</v>
      </c>
      <c r="B148" s="142">
        <v>19</v>
      </c>
      <c r="C148" s="142">
        <v>26</v>
      </c>
      <c r="D148" s="142">
        <v>8</v>
      </c>
      <c r="E148" s="142" t="s">
        <v>1681</v>
      </c>
      <c r="F148" s="107" t="s">
        <v>1682</v>
      </c>
      <c r="G148" s="269"/>
      <c r="H148" s="269" t="s">
        <v>1556</v>
      </c>
      <c r="I148" s="269"/>
      <c r="J148" s="269"/>
      <c r="K148" s="112" t="s">
        <v>1557</v>
      </c>
    </row>
    <row r="149" spans="1:13" x14ac:dyDescent="0.2">
      <c r="A149" s="107" t="s">
        <v>1534</v>
      </c>
      <c r="B149" s="142">
        <v>27</v>
      </c>
      <c r="C149" s="142">
        <v>41</v>
      </c>
      <c r="D149" s="142">
        <v>13</v>
      </c>
      <c r="E149" s="142">
        <v>2</v>
      </c>
      <c r="F149" s="107" t="s">
        <v>1682</v>
      </c>
      <c r="G149" s="269"/>
      <c r="H149" s="269" t="s">
        <v>1558</v>
      </c>
      <c r="I149" s="269"/>
      <c r="J149" s="269"/>
      <c r="K149" s="112" t="s">
        <v>1852</v>
      </c>
    </row>
    <row r="150" spans="1:13" ht="51" x14ac:dyDescent="0.2">
      <c r="A150" s="107" t="s">
        <v>1535</v>
      </c>
      <c r="B150" s="142">
        <v>42</v>
      </c>
      <c r="C150" s="142">
        <v>42</v>
      </c>
      <c r="D150" s="142">
        <v>1</v>
      </c>
      <c r="E150" s="142" t="s">
        <v>1681</v>
      </c>
      <c r="F150" s="107" t="s">
        <v>1682</v>
      </c>
      <c r="G150" s="269" t="s">
        <v>1559</v>
      </c>
      <c r="H150" s="269" t="s">
        <v>1560</v>
      </c>
      <c r="I150" s="269"/>
      <c r="J150" s="269"/>
      <c r="K150" s="112" t="s">
        <v>3</v>
      </c>
    </row>
    <row r="151" spans="1:13" x14ac:dyDescent="0.2">
      <c r="A151" s="107" t="s">
        <v>1536</v>
      </c>
      <c r="B151" s="142">
        <v>43</v>
      </c>
      <c r="C151" s="142">
        <v>50</v>
      </c>
      <c r="D151" s="142">
        <v>8</v>
      </c>
      <c r="E151" s="142" t="s">
        <v>1681</v>
      </c>
      <c r="F151" s="107" t="s">
        <v>1682</v>
      </c>
      <c r="G151" s="269"/>
      <c r="H151" s="269" t="s">
        <v>1561</v>
      </c>
      <c r="I151" s="269"/>
      <c r="J151" s="269"/>
      <c r="K151" s="112" t="s">
        <v>2143</v>
      </c>
    </row>
    <row r="152" spans="1:13" x14ac:dyDescent="0.2">
      <c r="A152" s="107" t="s">
        <v>1537</v>
      </c>
      <c r="B152" s="142">
        <v>51</v>
      </c>
      <c r="C152" s="142">
        <v>65</v>
      </c>
      <c r="D152" s="142">
        <v>13</v>
      </c>
      <c r="E152" s="142">
        <v>2</v>
      </c>
      <c r="F152" s="107" t="s">
        <v>1682</v>
      </c>
      <c r="G152" s="269"/>
      <c r="H152" s="269" t="s">
        <v>1562</v>
      </c>
      <c r="I152" s="269"/>
      <c r="J152" s="269"/>
      <c r="K152" s="112" t="s">
        <v>1852</v>
      </c>
    </row>
    <row r="153" spans="1:13" ht="51" x14ac:dyDescent="0.2">
      <c r="A153" s="107" t="s">
        <v>1538</v>
      </c>
      <c r="B153" s="142">
        <v>66</v>
      </c>
      <c r="C153" s="142">
        <v>66</v>
      </c>
      <c r="D153" s="142">
        <v>1</v>
      </c>
      <c r="E153" s="142" t="s">
        <v>1681</v>
      </c>
      <c r="F153" s="107" t="s">
        <v>1689</v>
      </c>
      <c r="G153" s="269" t="s">
        <v>1563</v>
      </c>
      <c r="H153" s="269" t="s">
        <v>1564</v>
      </c>
      <c r="I153" s="269"/>
      <c r="J153" s="269"/>
      <c r="K153" s="112" t="s">
        <v>727</v>
      </c>
    </row>
    <row r="154" spans="1:13" ht="102" x14ac:dyDescent="0.2">
      <c r="A154" s="107" t="s">
        <v>1539</v>
      </c>
      <c r="B154" s="142">
        <v>67</v>
      </c>
      <c r="C154" s="142">
        <v>74</v>
      </c>
      <c r="D154" s="142">
        <v>8</v>
      </c>
      <c r="E154" s="142" t="s">
        <v>1681</v>
      </c>
      <c r="F154" s="107" t="s">
        <v>1682</v>
      </c>
      <c r="G154" s="269"/>
      <c r="H154" s="269" t="s">
        <v>1565</v>
      </c>
      <c r="I154" s="269"/>
      <c r="J154" s="269"/>
      <c r="K154" s="112" t="s">
        <v>2153</v>
      </c>
      <c r="M154" s="80"/>
    </row>
    <row r="155" spans="1:13" ht="25.5" x14ac:dyDescent="0.2">
      <c r="A155" s="107" t="s">
        <v>1540</v>
      </c>
      <c r="B155" s="142">
        <v>75</v>
      </c>
      <c r="C155" s="142">
        <v>89</v>
      </c>
      <c r="D155" s="142">
        <v>13</v>
      </c>
      <c r="E155" s="142">
        <v>2</v>
      </c>
      <c r="F155" s="107" t="s">
        <v>1682</v>
      </c>
      <c r="G155" s="269"/>
      <c r="H155" s="269" t="s">
        <v>1563</v>
      </c>
      <c r="I155" s="269"/>
      <c r="J155" s="269"/>
      <c r="K155" s="112" t="s">
        <v>2062</v>
      </c>
      <c r="M155" s="80"/>
    </row>
    <row r="156" spans="1:13" x14ac:dyDescent="0.2">
      <c r="A156" s="107" t="s">
        <v>1541</v>
      </c>
      <c r="B156" s="142">
        <v>90</v>
      </c>
      <c r="C156" s="142">
        <v>99</v>
      </c>
      <c r="D156" s="142">
        <v>10</v>
      </c>
      <c r="E156" s="142" t="s">
        <v>1681</v>
      </c>
      <c r="F156" s="107" t="s">
        <v>1689</v>
      </c>
      <c r="G156" s="269" t="s">
        <v>754</v>
      </c>
      <c r="H156" s="269"/>
      <c r="I156" s="269"/>
      <c r="J156" s="269"/>
      <c r="K156" s="112" t="s">
        <v>2053</v>
      </c>
    </row>
    <row r="157" spans="1:13" x14ac:dyDescent="0.2">
      <c r="A157" s="107" t="s">
        <v>1542</v>
      </c>
      <c r="B157" s="142">
        <v>100</v>
      </c>
      <c r="C157" s="142">
        <v>139</v>
      </c>
      <c r="D157" s="142">
        <v>40</v>
      </c>
      <c r="E157" s="142" t="s">
        <v>1681</v>
      </c>
      <c r="F157" s="107" t="s">
        <v>1689</v>
      </c>
      <c r="G157" s="269" t="s">
        <v>1566</v>
      </c>
      <c r="H157" s="269"/>
      <c r="I157" s="269"/>
      <c r="J157" s="269"/>
      <c r="K157" s="112" t="s">
        <v>2126</v>
      </c>
    </row>
    <row r="158" spans="1:13" x14ac:dyDescent="0.2">
      <c r="A158" s="107" t="s">
        <v>1543</v>
      </c>
      <c r="B158" s="142">
        <v>140</v>
      </c>
      <c r="C158" s="142">
        <v>179</v>
      </c>
      <c r="D158" s="142">
        <v>40</v>
      </c>
      <c r="E158" s="142" t="s">
        <v>1681</v>
      </c>
      <c r="F158" s="107" t="s">
        <v>1689</v>
      </c>
      <c r="G158" s="269" t="s">
        <v>1567</v>
      </c>
      <c r="H158" s="269"/>
      <c r="I158" s="269"/>
      <c r="J158" s="269"/>
      <c r="K158" s="112" t="s">
        <v>2127</v>
      </c>
    </row>
    <row r="159" spans="1:13" x14ac:dyDescent="0.2">
      <c r="A159" s="107" t="s">
        <v>1544</v>
      </c>
      <c r="B159" s="142">
        <v>180</v>
      </c>
      <c r="C159" s="142">
        <v>199</v>
      </c>
      <c r="D159" s="142">
        <v>20</v>
      </c>
      <c r="E159" s="142" t="s">
        <v>1681</v>
      </c>
      <c r="F159" s="107" t="s">
        <v>1689</v>
      </c>
      <c r="G159" s="269" t="s">
        <v>1688</v>
      </c>
      <c r="H159" s="269"/>
      <c r="I159" s="269"/>
      <c r="J159" s="269"/>
      <c r="K159" s="112" t="s">
        <v>2048</v>
      </c>
    </row>
    <row r="160" spans="1:13" x14ac:dyDescent="0.2">
      <c r="A160" s="107" t="s">
        <v>1545</v>
      </c>
      <c r="B160" s="142">
        <v>200</v>
      </c>
      <c r="C160" s="142">
        <v>207</v>
      </c>
      <c r="D160" s="142">
        <v>8</v>
      </c>
      <c r="E160" s="142" t="s">
        <v>1681</v>
      </c>
      <c r="F160" s="107" t="s">
        <v>1682</v>
      </c>
      <c r="G160" s="269" t="s">
        <v>2141</v>
      </c>
      <c r="H160" s="269"/>
      <c r="I160" s="269"/>
      <c r="J160" s="269"/>
      <c r="K160" s="112" t="s">
        <v>2142</v>
      </c>
    </row>
    <row r="161" spans="1:11" x14ac:dyDescent="0.2">
      <c r="A161" s="107" t="s">
        <v>1546</v>
      </c>
      <c r="B161" s="142">
        <v>208</v>
      </c>
      <c r="C161" s="142">
        <v>210</v>
      </c>
      <c r="D161" s="142">
        <v>3</v>
      </c>
      <c r="E161" s="142" t="s">
        <v>1681</v>
      </c>
      <c r="F161" s="107" t="s">
        <v>1682</v>
      </c>
      <c r="G161" s="269" t="s">
        <v>1568</v>
      </c>
      <c r="H161" s="269" t="s">
        <v>792</v>
      </c>
      <c r="I161" s="269"/>
      <c r="J161" s="269"/>
      <c r="K161" s="112" t="s">
        <v>1572</v>
      </c>
    </row>
    <row r="162" spans="1:11" x14ac:dyDescent="0.2">
      <c r="A162" s="107" t="s">
        <v>1547</v>
      </c>
      <c r="B162" s="142">
        <v>211</v>
      </c>
      <c r="C162" s="142">
        <v>215</v>
      </c>
      <c r="D162" s="142">
        <v>5</v>
      </c>
      <c r="E162" s="142" t="s">
        <v>1681</v>
      </c>
      <c r="F162" s="107" t="s">
        <v>1682</v>
      </c>
      <c r="G162" s="269"/>
      <c r="H162" s="269" t="s">
        <v>1699</v>
      </c>
      <c r="I162" s="269"/>
      <c r="J162" s="269"/>
      <c r="K162" s="112" t="s">
        <v>1573</v>
      </c>
    </row>
    <row r="163" spans="1:11" x14ac:dyDescent="0.2">
      <c r="A163" s="107" t="s">
        <v>1548</v>
      </c>
      <c r="B163" s="142">
        <v>216</v>
      </c>
      <c r="C163" s="142">
        <v>216</v>
      </c>
      <c r="D163" s="142">
        <v>1</v>
      </c>
      <c r="E163" s="142" t="s">
        <v>1681</v>
      </c>
      <c r="F163" s="107" t="s">
        <v>1689</v>
      </c>
      <c r="G163" s="269"/>
      <c r="H163" s="269"/>
      <c r="I163" s="269"/>
      <c r="J163" s="269"/>
      <c r="K163" s="112" t="s">
        <v>2051</v>
      </c>
    </row>
    <row r="164" spans="1:11" x14ac:dyDescent="0.2">
      <c r="A164" s="107" t="s">
        <v>1549</v>
      </c>
      <c r="B164" s="142">
        <v>217</v>
      </c>
      <c r="C164" s="142">
        <v>228</v>
      </c>
      <c r="D164" s="142">
        <v>12</v>
      </c>
      <c r="E164" s="142" t="s">
        <v>1681</v>
      </c>
      <c r="F164" s="107" t="s">
        <v>1682</v>
      </c>
      <c r="G164" s="269"/>
      <c r="H164" s="269" t="s">
        <v>1569</v>
      </c>
      <c r="I164" s="269"/>
      <c r="J164" s="269"/>
      <c r="K164" s="112" t="s">
        <v>1574</v>
      </c>
    </row>
    <row r="165" spans="1:11" x14ac:dyDescent="0.2">
      <c r="A165" s="107" t="s">
        <v>1550</v>
      </c>
      <c r="B165" s="142">
        <v>229</v>
      </c>
      <c r="C165" s="142">
        <v>229</v>
      </c>
      <c r="D165" s="142">
        <v>1</v>
      </c>
      <c r="E165" s="142" t="s">
        <v>1681</v>
      </c>
      <c r="F165" s="107" t="s">
        <v>1689</v>
      </c>
      <c r="G165" s="269"/>
      <c r="H165" s="269"/>
      <c r="I165" s="269"/>
      <c r="J165" s="269"/>
      <c r="K165" s="112" t="s">
        <v>2054</v>
      </c>
    </row>
    <row r="166" spans="1:11" x14ac:dyDescent="0.2">
      <c r="A166" s="107" t="s">
        <v>1551</v>
      </c>
      <c r="B166" s="142">
        <v>230</v>
      </c>
      <c r="C166" s="142">
        <v>230</v>
      </c>
      <c r="D166" s="142">
        <v>1</v>
      </c>
      <c r="E166" s="142" t="s">
        <v>1681</v>
      </c>
      <c r="F166" s="107" t="s">
        <v>1689</v>
      </c>
      <c r="G166" s="269"/>
      <c r="H166" s="269" t="s">
        <v>897</v>
      </c>
      <c r="I166" s="269"/>
      <c r="J166" s="269"/>
      <c r="K166" s="112" t="s">
        <v>2055</v>
      </c>
    </row>
    <row r="167" spans="1:11" x14ac:dyDescent="0.2">
      <c r="A167" s="107" t="s">
        <v>1552</v>
      </c>
      <c r="B167" s="142">
        <v>231</v>
      </c>
      <c r="C167" s="142">
        <v>231</v>
      </c>
      <c r="D167" s="142">
        <v>1</v>
      </c>
      <c r="E167" s="142" t="s">
        <v>1681</v>
      </c>
      <c r="F167" s="107" t="s">
        <v>1682</v>
      </c>
      <c r="G167" s="269" t="s">
        <v>1570</v>
      </c>
      <c r="H167" s="269"/>
      <c r="I167" s="269"/>
      <c r="J167" s="269"/>
      <c r="K167" s="112" t="s">
        <v>1575</v>
      </c>
    </row>
    <row r="168" spans="1:11" x14ac:dyDescent="0.2">
      <c r="A168" s="107" t="s">
        <v>1553</v>
      </c>
      <c r="B168" s="142">
        <v>232</v>
      </c>
      <c r="C168" s="142">
        <v>240</v>
      </c>
      <c r="D168" s="142">
        <v>9</v>
      </c>
      <c r="E168" s="142" t="s">
        <v>1681</v>
      </c>
      <c r="F168" s="107" t="s">
        <v>1689</v>
      </c>
      <c r="G168" s="269" t="s">
        <v>1688</v>
      </c>
      <c r="H168" s="269"/>
      <c r="I168" s="269"/>
      <c r="J168" s="269"/>
      <c r="K168" s="112" t="s">
        <v>2048</v>
      </c>
    </row>
    <row r="169" spans="1:11" x14ac:dyDescent="0.2"/>
    <row r="170" spans="1:11" ht="18.75" customHeight="1" x14ac:dyDescent="0.2">
      <c r="A170" s="259" t="s">
        <v>1576</v>
      </c>
      <c r="B170" s="259"/>
      <c r="C170" s="259"/>
      <c r="D170" s="259"/>
      <c r="E170" s="259"/>
      <c r="F170" s="259"/>
      <c r="G170" s="259"/>
      <c r="H170" s="259"/>
      <c r="I170" s="259"/>
      <c r="J170" s="259"/>
      <c r="K170" s="259"/>
    </row>
    <row r="171" spans="1:11" x14ac:dyDescent="0.2">
      <c r="A171" s="270" t="s">
        <v>866</v>
      </c>
      <c r="B171" s="280" t="s">
        <v>1673</v>
      </c>
      <c r="C171" s="280"/>
      <c r="D171" s="139" t="s">
        <v>1674</v>
      </c>
      <c r="E171" s="139" t="s">
        <v>1674</v>
      </c>
      <c r="F171" s="270" t="s">
        <v>1651</v>
      </c>
      <c r="G171" s="271" t="s">
        <v>1735</v>
      </c>
      <c r="H171" s="272"/>
      <c r="I171" s="272"/>
      <c r="J171" s="272"/>
      <c r="K171" s="273"/>
    </row>
    <row r="172" spans="1:11" x14ac:dyDescent="0.2">
      <c r="A172" s="270"/>
      <c r="B172" s="139" t="s">
        <v>1675</v>
      </c>
      <c r="C172" s="139" t="s">
        <v>1676</v>
      </c>
      <c r="D172" s="139" t="s">
        <v>1677</v>
      </c>
      <c r="E172" s="139" t="s">
        <v>1678</v>
      </c>
      <c r="F172" s="270"/>
      <c r="G172" s="274"/>
      <c r="H172" s="275"/>
      <c r="I172" s="275"/>
      <c r="J172" s="275"/>
      <c r="K172" s="276"/>
    </row>
    <row r="173" spans="1:11" x14ac:dyDescent="0.2">
      <c r="A173" s="107" t="s">
        <v>1577</v>
      </c>
      <c r="B173" s="142">
        <v>1</v>
      </c>
      <c r="C173" s="142">
        <v>3</v>
      </c>
      <c r="D173" s="142">
        <v>3</v>
      </c>
      <c r="E173" s="142" t="s">
        <v>978</v>
      </c>
      <c r="F173" s="107" t="s">
        <v>1682</v>
      </c>
      <c r="G173" s="269" t="s">
        <v>1680</v>
      </c>
      <c r="H173" s="269" t="s">
        <v>792</v>
      </c>
      <c r="I173" s="269"/>
      <c r="J173" s="269"/>
      <c r="K173" s="112" t="s">
        <v>762</v>
      </c>
    </row>
    <row r="174" spans="1:11" ht="51" x14ac:dyDescent="0.2">
      <c r="A174" s="107" t="s">
        <v>1578</v>
      </c>
      <c r="B174" s="142">
        <v>4</v>
      </c>
      <c r="C174" s="142">
        <v>7</v>
      </c>
      <c r="D174" s="142">
        <v>4</v>
      </c>
      <c r="E174" s="142" t="s">
        <v>1681</v>
      </c>
      <c r="F174" s="107" t="s">
        <v>1682</v>
      </c>
      <c r="G174" s="269"/>
      <c r="H174" s="269" t="s">
        <v>1684</v>
      </c>
      <c r="I174" s="269"/>
      <c r="J174" s="269"/>
      <c r="K174" s="112" t="s">
        <v>2165</v>
      </c>
    </row>
    <row r="175" spans="1:11" x14ac:dyDescent="0.2">
      <c r="A175" s="107" t="s">
        <v>1579</v>
      </c>
      <c r="B175" s="142">
        <v>8</v>
      </c>
      <c r="C175" s="142">
        <v>8</v>
      </c>
      <c r="D175" s="142">
        <v>1</v>
      </c>
      <c r="E175" s="142" t="s">
        <v>1681</v>
      </c>
      <c r="F175" s="107" t="s">
        <v>1682</v>
      </c>
      <c r="G175" s="269"/>
      <c r="H175" s="269" t="s">
        <v>1686</v>
      </c>
      <c r="I175" s="269"/>
      <c r="J175" s="269"/>
      <c r="K175" s="112" t="s">
        <v>970</v>
      </c>
    </row>
    <row r="176" spans="1:11" ht="63.75" x14ac:dyDescent="0.2">
      <c r="A176" s="107" t="s">
        <v>1580</v>
      </c>
      <c r="B176" s="142">
        <v>9</v>
      </c>
      <c r="C176" s="142">
        <v>13</v>
      </c>
      <c r="D176" s="142">
        <v>5</v>
      </c>
      <c r="E176" s="142" t="s">
        <v>1681</v>
      </c>
      <c r="F176" s="107" t="s">
        <v>1682</v>
      </c>
      <c r="G176" s="269" t="s">
        <v>1769</v>
      </c>
      <c r="H176" s="269" t="s">
        <v>1829</v>
      </c>
      <c r="I176" s="269"/>
      <c r="J176" s="269"/>
      <c r="K176" s="112" t="s">
        <v>2077</v>
      </c>
    </row>
    <row r="177" spans="1:11" x14ac:dyDescent="0.2">
      <c r="A177" s="107" t="s">
        <v>1581</v>
      </c>
      <c r="B177" s="142">
        <v>14</v>
      </c>
      <c r="C177" s="142">
        <v>14</v>
      </c>
      <c r="D177" s="142">
        <v>1</v>
      </c>
      <c r="E177" s="142" t="s">
        <v>1681</v>
      </c>
      <c r="F177" s="107" t="s">
        <v>1689</v>
      </c>
      <c r="G177" s="269"/>
      <c r="H177" s="269" t="s">
        <v>1830</v>
      </c>
      <c r="I177" s="269"/>
      <c r="J177" s="269"/>
      <c r="K177" s="112" t="s">
        <v>1603</v>
      </c>
    </row>
    <row r="178" spans="1:11" x14ac:dyDescent="0.2">
      <c r="A178" s="107" t="s">
        <v>1582</v>
      </c>
      <c r="B178" s="142">
        <v>15</v>
      </c>
      <c r="C178" s="142">
        <v>15</v>
      </c>
      <c r="D178" s="142">
        <v>1</v>
      </c>
      <c r="E178" s="142" t="s">
        <v>1681</v>
      </c>
      <c r="F178" s="107" t="s">
        <v>1689</v>
      </c>
      <c r="G178" s="269"/>
      <c r="H178" s="269" t="s">
        <v>1688</v>
      </c>
      <c r="I178" s="269"/>
      <c r="J178" s="269"/>
      <c r="K178" s="112" t="s">
        <v>2048</v>
      </c>
    </row>
    <row r="179" spans="1:11" ht="255" x14ac:dyDescent="0.2">
      <c r="A179" s="107" t="s">
        <v>1583</v>
      </c>
      <c r="B179" s="142">
        <v>16</v>
      </c>
      <c r="C179" s="142">
        <v>17</v>
      </c>
      <c r="D179" s="142">
        <v>2</v>
      </c>
      <c r="E179" s="142" t="s">
        <v>1681</v>
      </c>
      <c r="F179" s="107" t="s">
        <v>1682</v>
      </c>
      <c r="G179" s="269"/>
      <c r="H179" s="269" t="s">
        <v>1831</v>
      </c>
      <c r="I179" s="269"/>
      <c r="J179" s="269"/>
      <c r="K179" s="112" t="s">
        <v>2162</v>
      </c>
    </row>
    <row r="180" spans="1:11" x14ac:dyDescent="0.2">
      <c r="A180" s="315" t="s">
        <v>1584</v>
      </c>
      <c r="B180" s="316"/>
      <c r="C180" s="316"/>
      <c r="D180" s="316"/>
      <c r="E180" s="316"/>
      <c r="F180" s="316"/>
      <c r="G180" s="316"/>
      <c r="H180" s="316"/>
      <c r="I180" s="316"/>
      <c r="J180" s="316"/>
      <c r="K180" s="317"/>
    </row>
    <row r="181" spans="1:11" ht="51" x14ac:dyDescent="0.2">
      <c r="A181" s="107" t="s">
        <v>1585</v>
      </c>
      <c r="B181" s="142">
        <v>18</v>
      </c>
      <c r="C181" s="142">
        <v>18</v>
      </c>
      <c r="D181" s="142">
        <v>1</v>
      </c>
      <c r="E181" s="142" t="s">
        <v>1681</v>
      </c>
      <c r="F181" s="107" t="s">
        <v>1682</v>
      </c>
      <c r="G181" s="269" t="s">
        <v>1593</v>
      </c>
      <c r="H181" s="269"/>
      <c r="I181" s="269"/>
      <c r="J181" s="269"/>
      <c r="K181" s="112" t="s">
        <v>2064</v>
      </c>
    </row>
    <row r="182" spans="1:11" x14ac:dyDescent="0.2">
      <c r="A182" s="107" t="s">
        <v>1586</v>
      </c>
      <c r="B182" s="142">
        <v>19</v>
      </c>
      <c r="C182" s="142">
        <v>20</v>
      </c>
      <c r="D182" s="142">
        <v>2</v>
      </c>
      <c r="E182" s="142" t="s">
        <v>1681</v>
      </c>
      <c r="F182" s="107" t="s">
        <v>1682</v>
      </c>
      <c r="G182" s="269" t="s">
        <v>1594</v>
      </c>
      <c r="H182" s="269"/>
      <c r="I182" s="269"/>
      <c r="J182" s="269"/>
      <c r="K182" s="112" t="s">
        <v>1595</v>
      </c>
    </row>
    <row r="183" spans="1:11" ht="25.5" x14ac:dyDescent="0.2">
      <c r="A183" s="107" t="s">
        <v>1587</v>
      </c>
      <c r="B183" s="142">
        <v>21</v>
      </c>
      <c r="C183" s="142">
        <v>160</v>
      </c>
      <c r="D183" s="142">
        <v>140</v>
      </c>
      <c r="E183" s="142" t="s">
        <v>1681</v>
      </c>
      <c r="F183" s="107" t="s">
        <v>1689</v>
      </c>
      <c r="G183" s="269" t="s">
        <v>1596</v>
      </c>
      <c r="H183" s="269"/>
      <c r="I183" s="269"/>
      <c r="J183" s="269"/>
      <c r="K183" s="112" t="s">
        <v>2056</v>
      </c>
    </row>
    <row r="184" spans="1:11" x14ac:dyDescent="0.2">
      <c r="A184" s="107" t="s">
        <v>1588</v>
      </c>
      <c r="B184" s="142">
        <v>161</v>
      </c>
      <c r="C184" s="142">
        <v>162</v>
      </c>
      <c r="D184" s="142">
        <v>2</v>
      </c>
      <c r="E184" s="142" t="s">
        <v>1681</v>
      </c>
      <c r="F184" s="107" t="s">
        <v>1682</v>
      </c>
      <c r="G184" s="269" t="s">
        <v>1597</v>
      </c>
      <c r="H184" s="269"/>
      <c r="I184" s="269"/>
      <c r="J184" s="269"/>
      <c r="K184" s="112" t="s">
        <v>2170</v>
      </c>
    </row>
    <row r="185" spans="1:11" x14ac:dyDescent="0.2">
      <c r="A185" s="107" t="s">
        <v>1589</v>
      </c>
      <c r="B185" s="142">
        <v>163</v>
      </c>
      <c r="C185" s="142">
        <v>240</v>
      </c>
      <c r="D185" s="142">
        <v>78</v>
      </c>
      <c r="E185" s="142" t="s">
        <v>1681</v>
      </c>
      <c r="F185" s="107" t="s">
        <v>1689</v>
      </c>
      <c r="G185" s="269" t="s">
        <v>1688</v>
      </c>
      <c r="H185" s="269"/>
      <c r="I185" s="269"/>
      <c r="J185" s="269"/>
      <c r="K185" s="112" t="s">
        <v>1771</v>
      </c>
    </row>
    <row r="186" spans="1:11" x14ac:dyDescent="0.2">
      <c r="A186" s="315" t="s">
        <v>1590</v>
      </c>
      <c r="B186" s="318"/>
      <c r="C186" s="318"/>
      <c r="D186" s="318"/>
      <c r="E186" s="318"/>
      <c r="F186" s="318"/>
      <c r="G186" s="318"/>
      <c r="H186" s="318"/>
      <c r="I186" s="318"/>
      <c r="J186" s="318"/>
      <c r="K186" s="319"/>
    </row>
    <row r="187" spans="1:11" ht="25.5" x14ac:dyDescent="0.2">
      <c r="A187" s="107" t="s">
        <v>1585</v>
      </c>
      <c r="B187" s="142">
        <v>18</v>
      </c>
      <c r="C187" s="142">
        <v>18</v>
      </c>
      <c r="D187" s="142">
        <v>1</v>
      </c>
      <c r="E187" s="142" t="s">
        <v>1681</v>
      </c>
      <c r="F187" s="107" t="s">
        <v>1682</v>
      </c>
      <c r="G187" s="269" t="s">
        <v>1593</v>
      </c>
      <c r="H187" s="269"/>
      <c r="I187" s="269"/>
      <c r="J187" s="269"/>
      <c r="K187" s="112" t="s">
        <v>1604</v>
      </c>
    </row>
    <row r="188" spans="1:11" ht="38.25" x14ac:dyDescent="0.2">
      <c r="A188" s="107" t="s">
        <v>1586</v>
      </c>
      <c r="B188" s="142">
        <v>19</v>
      </c>
      <c r="C188" s="142">
        <v>58</v>
      </c>
      <c r="D188" s="142">
        <v>40</v>
      </c>
      <c r="E188" s="142" t="s">
        <v>1681</v>
      </c>
      <c r="F188" s="107" t="s">
        <v>1689</v>
      </c>
      <c r="G188" s="269" t="s">
        <v>1598</v>
      </c>
      <c r="H188" s="269"/>
      <c r="I188" s="269"/>
      <c r="J188" s="269"/>
      <c r="K188" s="112" t="s">
        <v>1952</v>
      </c>
    </row>
    <row r="189" spans="1:11" ht="38.25" x14ac:dyDescent="0.2">
      <c r="A189" s="107" t="s">
        <v>1587</v>
      </c>
      <c r="B189" s="142">
        <v>59</v>
      </c>
      <c r="C189" s="142">
        <v>98</v>
      </c>
      <c r="D189" s="142">
        <v>40</v>
      </c>
      <c r="E189" s="142" t="s">
        <v>1681</v>
      </c>
      <c r="F189" s="107" t="s">
        <v>1689</v>
      </c>
      <c r="G189" s="269" t="s">
        <v>1599</v>
      </c>
      <c r="H189" s="269"/>
      <c r="I189" s="269"/>
      <c r="J189" s="269"/>
      <c r="K189" s="112" t="s">
        <v>1953</v>
      </c>
    </row>
    <row r="190" spans="1:11" ht="38.25" x14ac:dyDescent="0.2">
      <c r="A190" s="107" t="s">
        <v>1588</v>
      </c>
      <c r="B190" s="142">
        <v>99</v>
      </c>
      <c r="C190" s="142">
        <v>138</v>
      </c>
      <c r="D190" s="142">
        <v>40</v>
      </c>
      <c r="E190" s="142" t="s">
        <v>1681</v>
      </c>
      <c r="F190" s="107" t="s">
        <v>1689</v>
      </c>
      <c r="G190" s="269" t="s">
        <v>1600</v>
      </c>
      <c r="H190" s="269"/>
      <c r="I190" s="269"/>
      <c r="J190" s="269"/>
      <c r="K190" s="112" t="s">
        <v>1954</v>
      </c>
    </row>
    <row r="191" spans="1:11" ht="38.25" x14ac:dyDescent="0.2">
      <c r="A191" s="107" t="s">
        <v>1589</v>
      </c>
      <c r="B191" s="142">
        <v>139</v>
      </c>
      <c r="C191" s="142">
        <v>178</v>
      </c>
      <c r="D191" s="142">
        <v>40</v>
      </c>
      <c r="E191" s="142" t="s">
        <v>1681</v>
      </c>
      <c r="F191" s="107" t="s">
        <v>1689</v>
      </c>
      <c r="G191" s="269" t="s">
        <v>1601</v>
      </c>
      <c r="H191" s="269"/>
      <c r="I191" s="269"/>
      <c r="J191" s="269"/>
      <c r="K191" s="112" t="s">
        <v>1955</v>
      </c>
    </row>
    <row r="192" spans="1:11" ht="38.25" x14ac:dyDescent="0.2">
      <c r="A192" s="107" t="s">
        <v>1591</v>
      </c>
      <c r="B192" s="142">
        <v>179</v>
      </c>
      <c r="C192" s="142">
        <v>218</v>
      </c>
      <c r="D192" s="142">
        <v>40</v>
      </c>
      <c r="E192" s="142" t="s">
        <v>1681</v>
      </c>
      <c r="F192" s="107" t="s">
        <v>1689</v>
      </c>
      <c r="G192" s="269" t="s">
        <v>1602</v>
      </c>
      <c r="H192" s="269"/>
      <c r="I192" s="269"/>
      <c r="J192" s="269"/>
      <c r="K192" s="112" t="s">
        <v>1956</v>
      </c>
    </row>
    <row r="193" spans="1:11" x14ac:dyDescent="0.2">
      <c r="A193" s="107" t="s">
        <v>1592</v>
      </c>
      <c r="B193" s="142">
        <v>219</v>
      </c>
      <c r="C193" s="142">
        <v>240</v>
      </c>
      <c r="D193" s="142">
        <v>22</v>
      </c>
      <c r="E193" s="142" t="s">
        <v>1681</v>
      </c>
      <c r="F193" s="107" t="s">
        <v>1689</v>
      </c>
      <c r="G193" s="269" t="s">
        <v>1688</v>
      </c>
      <c r="H193" s="269"/>
      <c r="I193" s="269"/>
      <c r="J193" s="269"/>
      <c r="K193" s="112" t="s">
        <v>2048</v>
      </c>
    </row>
    <row r="194" spans="1:11" x14ac:dyDescent="0.2"/>
    <row r="195" spans="1:11" ht="18.75" customHeight="1" x14ac:dyDescent="0.2">
      <c r="A195" s="259" t="s">
        <v>1605</v>
      </c>
      <c r="B195" s="259"/>
      <c r="C195" s="259"/>
      <c r="D195" s="259"/>
      <c r="E195" s="259"/>
      <c r="F195" s="259"/>
      <c r="G195" s="259"/>
      <c r="H195" s="259"/>
      <c r="I195" s="259"/>
      <c r="J195" s="259"/>
      <c r="K195" s="259"/>
    </row>
    <row r="196" spans="1:11" x14ac:dyDescent="0.2">
      <c r="A196" s="270" t="s">
        <v>866</v>
      </c>
      <c r="B196" s="280" t="s">
        <v>1673</v>
      </c>
      <c r="C196" s="280"/>
      <c r="D196" s="139" t="s">
        <v>1674</v>
      </c>
      <c r="E196" s="139" t="s">
        <v>1674</v>
      </c>
      <c r="F196" s="270" t="s">
        <v>1651</v>
      </c>
      <c r="G196" s="271" t="s">
        <v>1735</v>
      </c>
      <c r="H196" s="272"/>
      <c r="I196" s="272"/>
      <c r="J196" s="272"/>
      <c r="K196" s="273"/>
    </row>
    <row r="197" spans="1:11" x14ac:dyDescent="0.2">
      <c r="A197" s="295"/>
      <c r="B197" s="111" t="s">
        <v>1675</v>
      </c>
      <c r="C197" s="111" t="s">
        <v>1676</v>
      </c>
      <c r="D197" s="111" t="s">
        <v>1677</v>
      </c>
      <c r="E197" s="111" t="s">
        <v>1678</v>
      </c>
      <c r="F197" s="270"/>
      <c r="G197" s="274"/>
      <c r="H197" s="275"/>
      <c r="I197" s="275"/>
      <c r="J197" s="275"/>
      <c r="K197" s="276"/>
    </row>
    <row r="198" spans="1:11" x14ac:dyDescent="0.2">
      <c r="A198" s="107" t="s">
        <v>1606</v>
      </c>
      <c r="B198" s="142">
        <v>1</v>
      </c>
      <c r="C198" s="142">
        <v>3</v>
      </c>
      <c r="D198" s="142">
        <v>3</v>
      </c>
      <c r="E198" s="142" t="s">
        <v>1681</v>
      </c>
      <c r="F198" s="107" t="s">
        <v>1682</v>
      </c>
      <c r="G198" s="269" t="s">
        <v>1680</v>
      </c>
      <c r="H198" s="269" t="s">
        <v>792</v>
      </c>
      <c r="I198" s="269"/>
      <c r="J198" s="269"/>
      <c r="K198" s="112" t="s">
        <v>762</v>
      </c>
    </row>
    <row r="199" spans="1:11" ht="51" x14ac:dyDescent="0.2">
      <c r="A199" s="107" t="s">
        <v>1607</v>
      </c>
      <c r="B199" s="142">
        <v>4</v>
      </c>
      <c r="C199" s="142">
        <v>7</v>
      </c>
      <c r="D199" s="142">
        <v>4</v>
      </c>
      <c r="E199" s="142" t="s">
        <v>1681</v>
      </c>
      <c r="F199" s="107" t="s">
        <v>1682</v>
      </c>
      <c r="G199" s="269"/>
      <c r="H199" s="269" t="s">
        <v>1684</v>
      </c>
      <c r="I199" s="269"/>
      <c r="J199" s="269"/>
      <c r="K199" s="112" t="s">
        <v>2165</v>
      </c>
    </row>
    <row r="200" spans="1:11" x14ac:dyDescent="0.2">
      <c r="A200" s="107" t="s">
        <v>1608</v>
      </c>
      <c r="B200" s="142">
        <v>8</v>
      </c>
      <c r="C200" s="142">
        <v>8</v>
      </c>
      <c r="D200" s="142">
        <v>1</v>
      </c>
      <c r="E200" s="142" t="s">
        <v>1681</v>
      </c>
      <c r="F200" s="107" t="s">
        <v>1682</v>
      </c>
      <c r="G200" s="269"/>
      <c r="H200" s="269" t="s">
        <v>1686</v>
      </c>
      <c r="I200" s="269"/>
      <c r="J200" s="269"/>
      <c r="K200" s="112" t="s">
        <v>1630</v>
      </c>
    </row>
    <row r="201" spans="1:11" x14ac:dyDescent="0.2">
      <c r="A201" s="107" t="s">
        <v>1609</v>
      </c>
      <c r="B201" s="142">
        <v>9</v>
      </c>
      <c r="C201" s="142">
        <v>17</v>
      </c>
      <c r="D201" s="142">
        <v>9</v>
      </c>
      <c r="E201" s="142" t="s">
        <v>1681</v>
      </c>
      <c r="F201" s="107" t="s">
        <v>1689</v>
      </c>
      <c r="G201" s="269" t="s">
        <v>1688</v>
      </c>
      <c r="H201" s="269"/>
      <c r="I201" s="269"/>
      <c r="J201" s="269"/>
      <c r="K201" s="112" t="s">
        <v>2048</v>
      </c>
    </row>
    <row r="202" spans="1:11" x14ac:dyDescent="0.2">
      <c r="A202" s="107" t="s">
        <v>1610</v>
      </c>
      <c r="B202" s="142">
        <v>18</v>
      </c>
      <c r="C202" s="142">
        <v>23</v>
      </c>
      <c r="D202" s="142">
        <v>6</v>
      </c>
      <c r="E202" s="142" t="s">
        <v>1681</v>
      </c>
      <c r="F202" s="107" t="s">
        <v>1682</v>
      </c>
      <c r="G202" s="269" t="s">
        <v>1621</v>
      </c>
      <c r="H202" s="269"/>
      <c r="I202" s="269"/>
      <c r="J202" s="269"/>
      <c r="K202" s="112" t="s">
        <v>1622</v>
      </c>
    </row>
    <row r="203" spans="1:11" x14ac:dyDescent="0.2">
      <c r="A203" s="107" t="s">
        <v>1611</v>
      </c>
      <c r="B203" s="142">
        <v>24</v>
      </c>
      <c r="C203" s="142">
        <v>29</v>
      </c>
      <c r="D203" s="142">
        <v>6</v>
      </c>
      <c r="E203" s="142" t="s">
        <v>1681</v>
      </c>
      <c r="F203" s="107" t="s">
        <v>1682</v>
      </c>
      <c r="G203" s="269" t="s">
        <v>1623</v>
      </c>
      <c r="H203" s="269"/>
      <c r="I203" s="269"/>
      <c r="J203" s="269"/>
      <c r="K203" s="112" t="s">
        <v>1624</v>
      </c>
    </row>
    <row r="204" spans="1:11" x14ac:dyDescent="0.2">
      <c r="A204" s="107" t="s">
        <v>1612</v>
      </c>
      <c r="B204" s="142">
        <v>30</v>
      </c>
      <c r="C204" s="142">
        <v>46</v>
      </c>
      <c r="D204" s="142">
        <v>15</v>
      </c>
      <c r="E204" s="142">
        <v>2</v>
      </c>
      <c r="F204" s="107" t="s">
        <v>1682</v>
      </c>
      <c r="G204" s="269"/>
      <c r="H204" s="269"/>
      <c r="I204" s="269"/>
      <c r="J204" s="269"/>
      <c r="K204" s="112" t="s">
        <v>2171</v>
      </c>
    </row>
    <row r="205" spans="1:11" x14ac:dyDescent="0.2">
      <c r="A205" s="107" t="s">
        <v>1613</v>
      </c>
      <c r="B205" s="142">
        <v>47</v>
      </c>
      <c r="C205" s="142">
        <v>52</v>
      </c>
      <c r="D205" s="142">
        <v>6</v>
      </c>
      <c r="E205" s="142" t="s">
        <v>1681</v>
      </c>
      <c r="F205" s="107" t="s">
        <v>1682</v>
      </c>
      <c r="G205" s="269" t="s">
        <v>1625</v>
      </c>
      <c r="H205" s="269"/>
      <c r="I205" s="269"/>
      <c r="J205" s="269"/>
      <c r="K205" s="112" t="s">
        <v>1624</v>
      </c>
    </row>
    <row r="206" spans="1:11" x14ac:dyDescent="0.2">
      <c r="A206" s="107" t="s">
        <v>1614</v>
      </c>
      <c r="B206" s="142">
        <v>53</v>
      </c>
      <c r="C206" s="142">
        <v>69</v>
      </c>
      <c r="D206" s="142">
        <v>15</v>
      </c>
      <c r="E206" s="142">
        <v>2</v>
      </c>
      <c r="F206" s="107" t="s">
        <v>1682</v>
      </c>
      <c r="G206" s="269"/>
      <c r="H206" s="269"/>
      <c r="I206" s="269"/>
      <c r="J206" s="269"/>
      <c r="K206" s="112" t="s">
        <v>2171</v>
      </c>
    </row>
    <row r="207" spans="1:11" x14ac:dyDescent="0.2">
      <c r="A207" s="107" t="s">
        <v>1615</v>
      </c>
      <c r="B207" s="142">
        <v>70</v>
      </c>
      <c r="C207" s="142">
        <v>75</v>
      </c>
      <c r="D207" s="142">
        <v>6</v>
      </c>
      <c r="E207" s="142" t="s">
        <v>1681</v>
      </c>
      <c r="F207" s="107" t="s">
        <v>1682</v>
      </c>
      <c r="G207" s="269" t="s">
        <v>1626</v>
      </c>
      <c r="H207" s="269"/>
      <c r="I207" s="269"/>
      <c r="J207" s="269"/>
      <c r="K207" s="112" t="s">
        <v>1624</v>
      </c>
    </row>
    <row r="208" spans="1:11" x14ac:dyDescent="0.2">
      <c r="A208" s="107" t="s">
        <v>1616</v>
      </c>
      <c r="B208" s="142">
        <v>76</v>
      </c>
      <c r="C208" s="142">
        <v>92</v>
      </c>
      <c r="D208" s="142">
        <v>15</v>
      </c>
      <c r="E208" s="142">
        <v>2</v>
      </c>
      <c r="F208" s="107" t="s">
        <v>1682</v>
      </c>
      <c r="G208" s="269"/>
      <c r="H208" s="269"/>
      <c r="I208" s="269"/>
      <c r="J208" s="269"/>
      <c r="K208" s="112" t="s">
        <v>1627</v>
      </c>
    </row>
    <row r="209" spans="1:11" x14ac:dyDescent="0.2">
      <c r="A209" s="107" t="s">
        <v>1617</v>
      </c>
      <c r="B209" s="142">
        <v>93</v>
      </c>
      <c r="C209" s="142">
        <v>98</v>
      </c>
      <c r="D209" s="142">
        <v>6</v>
      </c>
      <c r="E209" s="142" t="s">
        <v>1681</v>
      </c>
      <c r="F209" s="107" t="s">
        <v>1682</v>
      </c>
      <c r="G209" s="269" t="s">
        <v>1628</v>
      </c>
      <c r="H209" s="269"/>
      <c r="I209" s="269"/>
      <c r="J209" s="269"/>
      <c r="K209" s="112" t="s">
        <v>1624</v>
      </c>
    </row>
    <row r="210" spans="1:11" x14ac:dyDescent="0.2">
      <c r="A210" s="107" t="s">
        <v>1618</v>
      </c>
      <c r="B210" s="142">
        <v>99</v>
      </c>
      <c r="C210" s="142">
        <v>115</v>
      </c>
      <c r="D210" s="142">
        <v>15</v>
      </c>
      <c r="E210" s="142">
        <v>2</v>
      </c>
      <c r="F210" s="107" t="s">
        <v>1682</v>
      </c>
      <c r="G210" s="269"/>
      <c r="H210" s="269"/>
      <c r="I210" s="269"/>
      <c r="J210" s="269"/>
      <c r="K210" s="112" t="s">
        <v>2171</v>
      </c>
    </row>
    <row r="211" spans="1:11" x14ac:dyDescent="0.2">
      <c r="A211" s="107" t="s">
        <v>1619</v>
      </c>
      <c r="B211" s="142">
        <v>116</v>
      </c>
      <c r="C211" s="142">
        <v>123</v>
      </c>
      <c r="D211" s="142">
        <v>8</v>
      </c>
      <c r="E211" s="142" t="s">
        <v>1681</v>
      </c>
      <c r="F211" s="107" t="s">
        <v>1689</v>
      </c>
      <c r="G211" s="269" t="s">
        <v>1629</v>
      </c>
      <c r="H211" s="269"/>
      <c r="I211" s="269"/>
      <c r="J211" s="269"/>
      <c r="K211" s="112" t="s">
        <v>2057</v>
      </c>
    </row>
    <row r="212" spans="1:11" x14ac:dyDescent="0.2">
      <c r="A212" s="107" t="s">
        <v>1620</v>
      </c>
      <c r="B212" s="142">
        <v>124</v>
      </c>
      <c r="C212" s="142">
        <v>240</v>
      </c>
      <c r="D212" s="142">
        <v>117</v>
      </c>
      <c r="E212" s="142" t="s">
        <v>1681</v>
      </c>
      <c r="F212" s="107" t="s">
        <v>1689</v>
      </c>
      <c r="G212" s="269" t="s">
        <v>1688</v>
      </c>
      <c r="H212" s="269"/>
      <c r="I212" s="269"/>
      <c r="J212" s="269"/>
      <c r="K212" s="112" t="s">
        <v>2048</v>
      </c>
    </row>
    <row r="213" spans="1:11" x14ac:dyDescent="0.2"/>
    <row r="214" spans="1:11" ht="18.75" customHeight="1" x14ac:dyDescent="0.2">
      <c r="A214" s="259" t="s">
        <v>1631</v>
      </c>
      <c r="B214" s="259"/>
      <c r="C214" s="259"/>
      <c r="D214" s="259"/>
      <c r="E214" s="259"/>
      <c r="F214" s="259"/>
      <c r="G214" s="259"/>
      <c r="H214" s="259"/>
      <c r="I214" s="259"/>
      <c r="J214" s="259"/>
      <c r="K214" s="259"/>
    </row>
    <row r="215" spans="1:11" x14ac:dyDescent="0.2">
      <c r="A215" s="270" t="s">
        <v>866</v>
      </c>
      <c r="B215" s="280" t="s">
        <v>1673</v>
      </c>
      <c r="C215" s="280"/>
      <c r="D215" s="139" t="s">
        <v>1674</v>
      </c>
      <c r="E215" s="139" t="s">
        <v>1674</v>
      </c>
      <c r="F215" s="270" t="s">
        <v>1651</v>
      </c>
      <c r="G215" s="271" t="s">
        <v>1735</v>
      </c>
      <c r="H215" s="272"/>
      <c r="I215" s="272"/>
      <c r="J215" s="272"/>
      <c r="K215" s="273"/>
    </row>
    <row r="216" spans="1:11" x14ac:dyDescent="0.2">
      <c r="A216" s="295"/>
      <c r="B216" s="111" t="s">
        <v>1675</v>
      </c>
      <c r="C216" s="111" t="s">
        <v>1676</v>
      </c>
      <c r="D216" s="111" t="s">
        <v>1677</v>
      </c>
      <c r="E216" s="111" t="s">
        <v>1678</v>
      </c>
      <c r="F216" s="270"/>
      <c r="G216" s="274"/>
      <c r="H216" s="275"/>
      <c r="I216" s="275"/>
      <c r="J216" s="275"/>
      <c r="K216" s="276"/>
    </row>
    <row r="217" spans="1:11" x14ac:dyDescent="0.2">
      <c r="A217" s="107" t="s">
        <v>1632</v>
      </c>
      <c r="B217" s="142">
        <v>1</v>
      </c>
      <c r="C217" s="142">
        <v>3</v>
      </c>
      <c r="D217" s="142">
        <v>3</v>
      </c>
      <c r="E217" s="142" t="s">
        <v>1681</v>
      </c>
      <c r="F217" s="107" t="s">
        <v>1682</v>
      </c>
      <c r="G217" s="269" t="s">
        <v>1680</v>
      </c>
      <c r="H217" s="269"/>
      <c r="I217" s="269" t="s">
        <v>792</v>
      </c>
      <c r="J217" s="269"/>
      <c r="K217" s="112" t="s">
        <v>762</v>
      </c>
    </row>
    <row r="218" spans="1:11" x14ac:dyDescent="0.2">
      <c r="A218" s="107" t="s">
        <v>1633</v>
      </c>
      <c r="B218" s="142">
        <v>4</v>
      </c>
      <c r="C218" s="142">
        <v>7</v>
      </c>
      <c r="D218" s="142">
        <v>4</v>
      </c>
      <c r="E218" s="142" t="s">
        <v>1681</v>
      </c>
      <c r="F218" s="107" t="s">
        <v>1682</v>
      </c>
      <c r="G218" s="269"/>
      <c r="H218" s="269"/>
      <c r="I218" s="269" t="s">
        <v>1684</v>
      </c>
      <c r="J218" s="269"/>
      <c r="K218" s="112" t="s">
        <v>1967</v>
      </c>
    </row>
    <row r="219" spans="1:11" x14ac:dyDescent="0.2">
      <c r="A219" s="107" t="s">
        <v>1634</v>
      </c>
      <c r="B219" s="142">
        <v>8</v>
      </c>
      <c r="C219" s="142">
        <v>8</v>
      </c>
      <c r="D219" s="142">
        <v>1</v>
      </c>
      <c r="E219" s="142" t="s">
        <v>1681</v>
      </c>
      <c r="F219" s="107" t="s">
        <v>1682</v>
      </c>
      <c r="G219" s="269"/>
      <c r="H219" s="269"/>
      <c r="I219" s="269" t="s">
        <v>1686</v>
      </c>
      <c r="J219" s="269"/>
      <c r="K219" s="112" t="s">
        <v>1646</v>
      </c>
    </row>
    <row r="220" spans="1:11" x14ac:dyDescent="0.2">
      <c r="A220" s="107" t="s">
        <v>1635</v>
      </c>
      <c r="B220" s="142">
        <v>9</v>
      </c>
      <c r="C220" s="142">
        <v>17</v>
      </c>
      <c r="D220" s="142">
        <v>9</v>
      </c>
      <c r="E220" s="142" t="s">
        <v>1681</v>
      </c>
      <c r="F220" s="107" t="s">
        <v>1689</v>
      </c>
      <c r="G220" s="269" t="s">
        <v>1688</v>
      </c>
      <c r="H220" s="269"/>
      <c r="I220" s="269"/>
      <c r="J220" s="269"/>
      <c r="K220" s="112" t="s">
        <v>2048</v>
      </c>
    </row>
    <row r="221" spans="1:11" x14ac:dyDescent="0.2">
      <c r="A221" s="107" t="s">
        <v>1636</v>
      </c>
      <c r="B221" s="142">
        <v>18</v>
      </c>
      <c r="C221" s="142">
        <v>23</v>
      </c>
      <c r="D221" s="142">
        <v>6</v>
      </c>
      <c r="E221" s="142" t="s">
        <v>1681</v>
      </c>
      <c r="F221" s="107" t="s">
        <v>1682</v>
      </c>
      <c r="G221" s="269" t="s">
        <v>1640</v>
      </c>
      <c r="H221" s="269"/>
      <c r="I221" s="269" t="s">
        <v>1641</v>
      </c>
      <c r="J221" s="269"/>
      <c r="K221" s="112" t="s">
        <v>1642</v>
      </c>
    </row>
    <row r="222" spans="1:11" x14ac:dyDescent="0.2">
      <c r="A222" s="107" t="s">
        <v>1637</v>
      </c>
      <c r="B222" s="142">
        <v>24</v>
      </c>
      <c r="C222" s="142">
        <v>29</v>
      </c>
      <c r="D222" s="142">
        <v>6</v>
      </c>
      <c r="E222" s="142" t="s">
        <v>1681</v>
      </c>
      <c r="F222" s="107" t="s">
        <v>1682</v>
      </c>
      <c r="G222" s="269"/>
      <c r="H222" s="269"/>
      <c r="I222" s="269" t="s">
        <v>1643</v>
      </c>
      <c r="J222" s="269"/>
      <c r="K222" s="112" t="s">
        <v>1644</v>
      </c>
    </row>
    <row r="223" spans="1:11" x14ac:dyDescent="0.2">
      <c r="A223" s="107" t="s">
        <v>1638</v>
      </c>
      <c r="B223" s="142">
        <v>30</v>
      </c>
      <c r="C223" s="142">
        <v>35</v>
      </c>
      <c r="D223" s="142">
        <v>6</v>
      </c>
      <c r="E223" s="142" t="s">
        <v>1681</v>
      </c>
      <c r="F223" s="107" t="s">
        <v>1682</v>
      </c>
      <c r="G223" s="269"/>
      <c r="H223" s="269"/>
      <c r="I223" s="269" t="s">
        <v>1645</v>
      </c>
      <c r="J223" s="269"/>
      <c r="K223" s="112" t="s">
        <v>1647</v>
      </c>
    </row>
    <row r="224" spans="1:11" x14ac:dyDescent="0.2">
      <c r="A224" s="107" t="s">
        <v>1639</v>
      </c>
      <c r="B224" s="142">
        <v>36</v>
      </c>
      <c r="C224" s="142">
        <v>240</v>
      </c>
      <c r="D224" s="142">
        <v>205</v>
      </c>
      <c r="E224" s="142" t="s">
        <v>1681</v>
      </c>
      <c r="F224" s="107" t="s">
        <v>1689</v>
      </c>
      <c r="G224" s="269" t="s">
        <v>1688</v>
      </c>
      <c r="H224" s="269"/>
      <c r="I224" s="269"/>
      <c r="J224" s="269"/>
      <c r="K224" s="112" t="s">
        <v>2048</v>
      </c>
    </row>
    <row r="225" x14ac:dyDescent="0.2"/>
  </sheetData>
  <sheetProtection password="EADA" sheet="1"/>
  <mergeCells count="245">
    <mergeCell ref="G192:J192"/>
    <mergeCell ref="G193:J193"/>
    <mergeCell ref="G185:J185"/>
    <mergeCell ref="G181:J181"/>
    <mergeCell ref="G182:J182"/>
    <mergeCell ref="A186:K186"/>
    <mergeCell ref="A171:A172"/>
    <mergeCell ref="B171:C171"/>
    <mergeCell ref="F171:F172"/>
    <mergeCell ref="G171:K172"/>
    <mergeCell ref="A170:K170"/>
    <mergeCell ref="H149:J149"/>
    <mergeCell ref="H155:J155"/>
    <mergeCell ref="G150:G152"/>
    <mergeCell ref="H150:J150"/>
    <mergeCell ref="H151:J151"/>
    <mergeCell ref="H152:J152"/>
    <mergeCell ref="G153:G155"/>
    <mergeCell ref="G140:G142"/>
    <mergeCell ref="H140:J140"/>
    <mergeCell ref="H141:J141"/>
    <mergeCell ref="H142:J142"/>
    <mergeCell ref="G143:G146"/>
    <mergeCell ref="H143:J143"/>
    <mergeCell ref="H144:J144"/>
    <mergeCell ref="H145:J145"/>
    <mergeCell ref="H146:J146"/>
    <mergeCell ref="G224:J224"/>
    <mergeCell ref="G211:J211"/>
    <mergeCell ref="G212:J212"/>
    <mergeCell ref="I217:J217"/>
    <mergeCell ref="I218:J218"/>
    <mergeCell ref="I219:J219"/>
    <mergeCell ref="A214:K214"/>
    <mergeCell ref="H162:J163"/>
    <mergeCell ref="H153:J153"/>
    <mergeCell ref="G158:J158"/>
    <mergeCell ref="G159:J159"/>
    <mergeCell ref="G160:J160"/>
    <mergeCell ref="H154:J154"/>
    <mergeCell ref="G156:J156"/>
    <mergeCell ref="G157:J157"/>
    <mergeCell ref="G161:G166"/>
    <mergeCell ref="H161:J161"/>
    <mergeCell ref="A196:A197"/>
    <mergeCell ref="G183:J183"/>
    <mergeCell ref="G184:J184"/>
    <mergeCell ref="H178:J178"/>
    <mergeCell ref="H179:J179"/>
    <mergeCell ref="A180:K180"/>
    <mergeCell ref="A195:K195"/>
    <mergeCell ref="G220:J220"/>
    <mergeCell ref="G221:H223"/>
    <mergeCell ref="I221:J221"/>
    <mergeCell ref="I222:J222"/>
    <mergeCell ref="G187:J187"/>
    <mergeCell ref="G188:J188"/>
    <mergeCell ref="A215:A216"/>
    <mergeCell ref="B215:C215"/>
    <mergeCell ref="F215:F216"/>
    <mergeCell ref="I223:J223"/>
    <mergeCell ref="H200:J200"/>
    <mergeCell ref="G201:J201"/>
    <mergeCell ref="G202:J202"/>
    <mergeCell ref="G203:J204"/>
    <mergeCell ref="G205:J206"/>
    <mergeCell ref="G217:H219"/>
    <mergeCell ref="H199:J199"/>
    <mergeCell ref="G209:J210"/>
    <mergeCell ref="G207:J208"/>
    <mergeCell ref="B196:C196"/>
    <mergeCell ref="F196:F197"/>
    <mergeCell ref="G196:K197"/>
    <mergeCell ref="G190:J190"/>
    <mergeCell ref="G191:J191"/>
    <mergeCell ref="G189:J189"/>
    <mergeCell ref="G198:G200"/>
    <mergeCell ref="H198:J198"/>
    <mergeCell ref="G215:K216"/>
    <mergeCell ref="G7:K8"/>
    <mergeCell ref="A6:K6"/>
    <mergeCell ref="B7:C7"/>
    <mergeCell ref="F7:F8"/>
    <mergeCell ref="A7:A8"/>
    <mergeCell ref="D7:D8"/>
    <mergeCell ref="H164:J165"/>
    <mergeCell ref="H166:J166"/>
    <mergeCell ref="G167:J167"/>
    <mergeCell ref="G168:J168"/>
    <mergeCell ref="G173:G175"/>
    <mergeCell ref="H173:J173"/>
    <mergeCell ref="H174:J174"/>
    <mergeCell ref="H175:J175"/>
    <mergeCell ref="G176:G179"/>
    <mergeCell ref="H176:J176"/>
    <mergeCell ref="H177:J177"/>
    <mergeCell ref="G147:G149"/>
    <mergeCell ref="H147:J147"/>
    <mergeCell ref="H148:J148"/>
    <mergeCell ref="I13:J13"/>
    <mergeCell ref="E7:E8"/>
    <mergeCell ref="G117:J120"/>
    <mergeCell ref="A111:K111"/>
    <mergeCell ref="A112:A113"/>
    <mergeCell ref="B112:C112"/>
    <mergeCell ref="F112:F113"/>
    <mergeCell ref="G112:K113"/>
    <mergeCell ref="G114:J116"/>
    <mergeCell ref="G23:J23"/>
    <mergeCell ref="H11:J11"/>
    <mergeCell ref="G135:J135"/>
    <mergeCell ref="A137:K137"/>
    <mergeCell ref="A138:A139"/>
    <mergeCell ref="B138:C138"/>
    <mergeCell ref="F138:F139"/>
    <mergeCell ref="G138:K139"/>
    <mergeCell ref="G121:J129"/>
    <mergeCell ref="G130:J131"/>
    <mergeCell ref="G132:J132"/>
    <mergeCell ref="I14:J14"/>
    <mergeCell ref="G13:G21"/>
    <mergeCell ref="H21:J21"/>
    <mergeCell ref="H16:H20"/>
    <mergeCell ref="H25:J25"/>
    <mergeCell ref="H26:J26"/>
    <mergeCell ref="G133:J133"/>
    <mergeCell ref="G134:J134"/>
    <mergeCell ref="H9:J9"/>
    <mergeCell ref="H10:J10"/>
    <mergeCell ref="G22:J22"/>
    <mergeCell ref="I18:I19"/>
    <mergeCell ref="I20:J20"/>
    <mergeCell ref="H15:J15"/>
    <mergeCell ref="G33:J33"/>
    <mergeCell ref="H24:J24"/>
    <mergeCell ref="G9:G11"/>
    <mergeCell ref="G12:J12"/>
    <mergeCell ref="H13:H14"/>
    <mergeCell ref="G24:G30"/>
    <mergeCell ref="G32:J32"/>
    <mergeCell ref="I16:I17"/>
    <mergeCell ref="H27:J27"/>
    <mergeCell ref="H28:J28"/>
    <mergeCell ref="A39:A40"/>
    <mergeCell ref="G39:K40"/>
    <mergeCell ref="B34:K34"/>
    <mergeCell ref="K29:K30"/>
    <mergeCell ref="B29:B30"/>
    <mergeCell ref="C29:C30"/>
    <mergeCell ref="B35:K35"/>
    <mergeCell ref="A29:A30"/>
    <mergeCell ref="H29:J30"/>
    <mergeCell ref="G31:J31"/>
    <mergeCell ref="E29:E30"/>
    <mergeCell ref="F29:F30"/>
    <mergeCell ref="F39:F40"/>
    <mergeCell ref="A38:K38"/>
    <mergeCell ref="B39:C39"/>
    <mergeCell ref="D29:D30"/>
    <mergeCell ref="I54:I55"/>
    <mergeCell ref="I50:J50"/>
    <mergeCell ref="H51:J51"/>
    <mergeCell ref="H49:H50"/>
    <mergeCell ref="H41:J41"/>
    <mergeCell ref="H42:J42"/>
    <mergeCell ref="H43:J43"/>
    <mergeCell ref="G44:G47"/>
    <mergeCell ref="H44:J44"/>
    <mergeCell ref="G4:K4"/>
    <mergeCell ref="A1:F2"/>
    <mergeCell ref="G1:K2"/>
    <mergeCell ref="H77:H78"/>
    <mergeCell ref="I77:J77"/>
    <mergeCell ref="I78:J78"/>
    <mergeCell ref="G58:J58"/>
    <mergeCell ref="I49:J49"/>
    <mergeCell ref="H57:J57"/>
    <mergeCell ref="G60:H61"/>
    <mergeCell ref="H45:J45"/>
    <mergeCell ref="H46:J46"/>
    <mergeCell ref="H47:J47"/>
    <mergeCell ref="G48:J48"/>
    <mergeCell ref="I60:J60"/>
    <mergeCell ref="I61:J61"/>
    <mergeCell ref="H52:H56"/>
    <mergeCell ref="I52:I53"/>
    <mergeCell ref="H74:J74"/>
    <mergeCell ref="I56:J56"/>
    <mergeCell ref="G49:G57"/>
    <mergeCell ref="G59:J59"/>
    <mergeCell ref="G41:G43"/>
    <mergeCell ref="B36:K36"/>
    <mergeCell ref="G109:J109"/>
    <mergeCell ref="G104:J104"/>
    <mergeCell ref="G105:J105"/>
    <mergeCell ref="G106:J106"/>
    <mergeCell ref="G107:J107"/>
    <mergeCell ref="G101:J101"/>
    <mergeCell ref="G108:J108"/>
    <mergeCell ref="G102:J102"/>
    <mergeCell ref="G103:J103"/>
    <mergeCell ref="G93:J93"/>
    <mergeCell ref="G80:J80"/>
    <mergeCell ref="H81:J81"/>
    <mergeCell ref="H97:J97"/>
    <mergeCell ref="H98:J98"/>
    <mergeCell ref="H99:J99"/>
    <mergeCell ref="G100:J100"/>
    <mergeCell ref="I76:J76"/>
    <mergeCell ref="A65:K65"/>
    <mergeCell ref="A66:A67"/>
    <mergeCell ref="B66:C66"/>
    <mergeCell ref="G81:G85"/>
    <mergeCell ref="H84:J84"/>
    <mergeCell ref="H82:J82"/>
    <mergeCell ref="H83:J83"/>
    <mergeCell ref="G91:J91"/>
    <mergeCell ref="G89:J89"/>
    <mergeCell ref="G90:J90"/>
    <mergeCell ref="G86:J86"/>
    <mergeCell ref="H85:J85"/>
    <mergeCell ref="H71:J71"/>
    <mergeCell ref="F66:F67"/>
    <mergeCell ref="G66:K67"/>
    <mergeCell ref="G68:G70"/>
    <mergeCell ref="H68:J68"/>
    <mergeCell ref="H69:J69"/>
    <mergeCell ref="H70:J70"/>
    <mergeCell ref="G97:G99"/>
    <mergeCell ref="G62:J62"/>
    <mergeCell ref="G63:J63"/>
    <mergeCell ref="G75:G79"/>
    <mergeCell ref="H75:H76"/>
    <mergeCell ref="I75:J75"/>
    <mergeCell ref="G87:J87"/>
    <mergeCell ref="H72:J72"/>
    <mergeCell ref="H73:J73"/>
    <mergeCell ref="G71:G74"/>
    <mergeCell ref="G94:G96"/>
    <mergeCell ref="H94:J94"/>
    <mergeCell ref="H95:J95"/>
    <mergeCell ref="H96:J96"/>
    <mergeCell ref="H79:J79"/>
    <mergeCell ref="G88:J88"/>
    <mergeCell ref="G92:J92"/>
  </mergeCells>
  <phoneticPr fontId="2" type="noConversion"/>
  <printOptions horizontalCentered="1" verticalCentered="1"/>
  <pageMargins left="3.937007874015748E-2" right="3.937007874015748E-2" top="0.19685039370078741" bottom="0.19685039370078741" header="3.937007874015748E-2" footer="3.937007874015748E-2"/>
  <pageSetup paperSize="9" scale="83" fitToHeight="10" orientation="landscape" r:id="rId1"/>
  <rowBreaks count="3" manualBreakCount="3">
    <brk id="36" max="10" man="1"/>
    <brk id="37" max="10" man="1"/>
    <brk id="63" max="10"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09">
    <tabColor rgb="FF003641"/>
  </sheetPr>
  <dimension ref="A1:N182"/>
  <sheetViews>
    <sheetView showGridLines="0" showRowColHeaders="0" topLeftCell="A104" zoomScale="85" zoomScaleNormal="85" zoomScaleSheetLayoutView="100" workbookViewId="0">
      <selection activeCell="G104" sqref="G104:G108"/>
    </sheetView>
  </sheetViews>
  <sheetFormatPr defaultColWidth="0" defaultRowHeight="12.75" zeroHeight="1" x14ac:dyDescent="0.2"/>
  <cols>
    <col min="1" max="1" width="7.28515625" style="141" bestFit="1" customWidth="1"/>
    <col min="2" max="5" width="5.42578125" style="140" customWidth="1"/>
    <col min="6" max="6" width="7.28515625" style="141" bestFit="1" customWidth="1"/>
    <col min="7" max="7" width="22.85546875" style="108" bestFit="1" customWidth="1"/>
    <col min="8" max="8" width="15.7109375" style="108" bestFit="1" customWidth="1"/>
    <col min="9" max="10" width="8.28515625" style="108" bestFit="1" customWidth="1"/>
    <col min="11" max="11" width="91.140625" style="108" customWidth="1"/>
    <col min="12" max="12" width="2.28515625" customWidth="1"/>
    <col min="13" max="14" width="10" customWidth="1"/>
    <col min="15" max="16384" width="9.140625" hidden="1"/>
  </cols>
  <sheetData>
    <row r="1" spans="1:13" x14ac:dyDescent="0.2">
      <c r="A1" s="286"/>
      <c r="B1" s="287"/>
      <c r="C1" s="287"/>
      <c r="D1" s="287"/>
      <c r="E1" s="287"/>
      <c r="F1" s="288"/>
      <c r="G1" s="292" t="s">
        <v>1958</v>
      </c>
      <c r="H1" s="293"/>
      <c r="I1" s="293"/>
      <c r="J1" s="293"/>
      <c r="K1" s="294"/>
    </row>
    <row r="2" spans="1:13" ht="33.75" customHeight="1" thickBot="1" x14ac:dyDescent="0.25">
      <c r="A2" s="289"/>
      <c r="B2" s="290"/>
      <c r="C2" s="290"/>
      <c r="D2" s="290"/>
      <c r="E2" s="290"/>
      <c r="F2" s="291"/>
      <c r="G2" s="214"/>
      <c r="H2" s="215"/>
      <c r="I2" s="215"/>
      <c r="J2" s="215"/>
      <c r="K2" s="216"/>
      <c r="M2" s="126"/>
    </row>
    <row r="3" spans="1:13" x14ac:dyDescent="0.2">
      <c r="A3" s="133"/>
      <c r="G3" s="110"/>
      <c r="H3" s="110"/>
      <c r="I3" s="110"/>
      <c r="J3" s="110"/>
      <c r="K3" s="110"/>
      <c r="M3" s="126"/>
    </row>
    <row r="4" spans="1:13" x14ac:dyDescent="0.2">
      <c r="A4" s="133"/>
      <c r="G4" s="110"/>
      <c r="H4" s="110"/>
      <c r="I4" s="110"/>
      <c r="J4" s="110"/>
      <c r="K4" s="110"/>
      <c r="M4" s="126"/>
    </row>
    <row r="5" spans="1:13" ht="19.5" customHeight="1" x14ac:dyDescent="0.2">
      <c r="A5" s="259" t="s">
        <v>1730</v>
      </c>
      <c r="B5" s="259"/>
      <c r="C5" s="259"/>
      <c r="D5" s="259"/>
      <c r="E5" s="259"/>
      <c r="F5" s="259"/>
      <c r="G5" s="259"/>
      <c r="H5" s="259"/>
      <c r="I5" s="259"/>
      <c r="J5" s="259"/>
      <c r="K5" s="259"/>
    </row>
    <row r="6" spans="1:13" x14ac:dyDescent="0.2">
      <c r="A6" s="270" t="s">
        <v>866</v>
      </c>
      <c r="B6" s="280" t="s">
        <v>1673</v>
      </c>
      <c r="C6" s="280"/>
      <c r="D6" s="313" t="s">
        <v>1649</v>
      </c>
      <c r="E6" s="313" t="s">
        <v>1650</v>
      </c>
      <c r="F6" s="270" t="s">
        <v>1651</v>
      </c>
      <c r="G6" s="271" t="s">
        <v>1735</v>
      </c>
      <c r="H6" s="272"/>
      <c r="I6" s="272"/>
      <c r="J6" s="272"/>
      <c r="K6" s="273"/>
    </row>
    <row r="7" spans="1:13" x14ac:dyDescent="0.2">
      <c r="A7" s="270"/>
      <c r="B7" s="139" t="s">
        <v>1675</v>
      </c>
      <c r="C7" s="139" t="s">
        <v>1676</v>
      </c>
      <c r="D7" s="314"/>
      <c r="E7" s="314"/>
      <c r="F7" s="270"/>
      <c r="G7" s="274"/>
      <c r="H7" s="275"/>
      <c r="I7" s="275"/>
      <c r="J7" s="275"/>
      <c r="K7" s="276"/>
    </row>
    <row r="8" spans="1:13" x14ac:dyDescent="0.2">
      <c r="A8" s="143" t="s">
        <v>1679</v>
      </c>
      <c r="B8" s="144">
        <v>1</v>
      </c>
      <c r="C8" s="144">
        <v>3</v>
      </c>
      <c r="D8" s="144">
        <v>3</v>
      </c>
      <c r="E8" s="144" t="s">
        <v>1681</v>
      </c>
      <c r="F8" s="143" t="s">
        <v>1682</v>
      </c>
      <c r="G8" s="284" t="s">
        <v>2031</v>
      </c>
      <c r="H8" s="284" t="s">
        <v>792</v>
      </c>
      <c r="I8" s="284"/>
      <c r="J8" s="284"/>
      <c r="K8" s="114" t="s">
        <v>1737</v>
      </c>
    </row>
    <row r="9" spans="1:13" x14ac:dyDescent="0.2">
      <c r="A9" s="143" t="s">
        <v>1683</v>
      </c>
      <c r="B9" s="144">
        <v>4</v>
      </c>
      <c r="C9" s="144">
        <v>7</v>
      </c>
      <c r="D9" s="144">
        <v>4</v>
      </c>
      <c r="E9" s="144" t="s">
        <v>1681</v>
      </c>
      <c r="F9" s="143" t="s">
        <v>1682</v>
      </c>
      <c r="G9" s="284"/>
      <c r="H9" s="284" t="s">
        <v>1684</v>
      </c>
      <c r="I9" s="284"/>
      <c r="J9" s="284"/>
      <c r="K9" s="114" t="s">
        <v>1738</v>
      </c>
    </row>
    <row r="10" spans="1:13" x14ac:dyDescent="0.2">
      <c r="A10" s="143" t="s">
        <v>1685</v>
      </c>
      <c r="B10" s="144">
        <v>8</v>
      </c>
      <c r="C10" s="144">
        <v>8</v>
      </c>
      <c r="D10" s="144">
        <v>1</v>
      </c>
      <c r="E10" s="144" t="s">
        <v>1681</v>
      </c>
      <c r="F10" s="143" t="s">
        <v>1682</v>
      </c>
      <c r="G10" s="284"/>
      <c r="H10" s="284" t="s">
        <v>1686</v>
      </c>
      <c r="I10" s="284"/>
      <c r="J10" s="284"/>
      <c r="K10" s="114" t="s">
        <v>1739</v>
      </c>
    </row>
    <row r="11" spans="1:13" x14ac:dyDescent="0.2">
      <c r="A11" s="143" t="s">
        <v>1687</v>
      </c>
      <c r="B11" s="144">
        <v>9</v>
      </c>
      <c r="C11" s="144">
        <v>17</v>
      </c>
      <c r="D11" s="144">
        <v>9</v>
      </c>
      <c r="E11" s="144" t="s">
        <v>1681</v>
      </c>
      <c r="F11" s="143" t="s">
        <v>1689</v>
      </c>
      <c r="G11" s="284" t="s">
        <v>1688</v>
      </c>
      <c r="H11" s="284"/>
      <c r="I11" s="284"/>
      <c r="J11" s="284"/>
      <c r="K11" s="112" t="s">
        <v>2065</v>
      </c>
    </row>
    <row r="12" spans="1:13" ht="38.25" x14ac:dyDescent="0.2">
      <c r="A12" s="143" t="s">
        <v>1690</v>
      </c>
      <c r="B12" s="144">
        <v>18</v>
      </c>
      <c r="C12" s="144">
        <v>18</v>
      </c>
      <c r="D12" s="144">
        <v>1</v>
      </c>
      <c r="E12" s="144" t="s">
        <v>1681</v>
      </c>
      <c r="F12" s="143" t="s">
        <v>1682</v>
      </c>
      <c r="G12" s="299" t="s">
        <v>2030</v>
      </c>
      <c r="H12" s="284" t="s">
        <v>1691</v>
      </c>
      <c r="I12" s="284" t="s">
        <v>1692</v>
      </c>
      <c r="J12" s="284"/>
      <c r="K12" s="112" t="s">
        <v>1736</v>
      </c>
    </row>
    <row r="13" spans="1:13" x14ac:dyDescent="0.2">
      <c r="A13" s="143" t="s">
        <v>1693</v>
      </c>
      <c r="B13" s="144">
        <v>19</v>
      </c>
      <c r="C13" s="144">
        <v>32</v>
      </c>
      <c r="D13" s="144">
        <v>14</v>
      </c>
      <c r="E13" s="144" t="s">
        <v>1681</v>
      </c>
      <c r="F13" s="143" t="s">
        <v>1682</v>
      </c>
      <c r="G13" s="300"/>
      <c r="H13" s="284"/>
      <c r="I13" s="284" t="s">
        <v>1694</v>
      </c>
      <c r="J13" s="284"/>
      <c r="K13" s="112" t="s">
        <v>1695</v>
      </c>
    </row>
    <row r="14" spans="1:13" x14ac:dyDescent="0.2">
      <c r="A14" s="143" t="s">
        <v>1696</v>
      </c>
      <c r="B14" s="144">
        <v>33</v>
      </c>
      <c r="C14" s="144">
        <v>52</v>
      </c>
      <c r="D14" s="144">
        <v>20</v>
      </c>
      <c r="E14" s="144" t="s">
        <v>1681</v>
      </c>
      <c r="F14" s="143" t="s">
        <v>1689</v>
      </c>
      <c r="G14" s="300"/>
      <c r="H14" s="284" t="s">
        <v>1697</v>
      </c>
      <c r="I14" s="284"/>
      <c r="J14" s="284"/>
      <c r="K14" s="112" t="s">
        <v>2066</v>
      </c>
    </row>
    <row r="15" spans="1:13" x14ac:dyDescent="0.2">
      <c r="A15" s="143" t="s">
        <v>1698</v>
      </c>
      <c r="B15" s="144">
        <v>53</v>
      </c>
      <c r="C15" s="144">
        <v>57</v>
      </c>
      <c r="D15" s="144">
        <v>5</v>
      </c>
      <c r="E15" s="144" t="s">
        <v>1681</v>
      </c>
      <c r="F15" s="143" t="s">
        <v>1682</v>
      </c>
      <c r="G15" s="300"/>
      <c r="H15" s="284" t="s">
        <v>2032</v>
      </c>
      <c r="I15" s="284" t="s">
        <v>1699</v>
      </c>
      <c r="J15" s="143" t="s">
        <v>1700</v>
      </c>
      <c r="K15" s="112" t="s">
        <v>2083</v>
      </c>
    </row>
    <row r="16" spans="1:13" x14ac:dyDescent="0.2">
      <c r="A16" s="143" t="s">
        <v>1701</v>
      </c>
      <c r="B16" s="144">
        <v>58</v>
      </c>
      <c r="C16" s="144">
        <v>58</v>
      </c>
      <c r="D16" s="144">
        <v>1</v>
      </c>
      <c r="E16" s="144" t="s">
        <v>1681</v>
      </c>
      <c r="F16" s="143" t="s">
        <v>1689</v>
      </c>
      <c r="G16" s="300"/>
      <c r="H16" s="284"/>
      <c r="I16" s="284"/>
      <c r="J16" s="143" t="s">
        <v>897</v>
      </c>
      <c r="K16" s="112" t="s">
        <v>2099</v>
      </c>
    </row>
    <row r="17" spans="1:11" x14ac:dyDescent="0.2">
      <c r="A17" s="107" t="s">
        <v>1702</v>
      </c>
      <c r="B17" s="142">
        <v>59</v>
      </c>
      <c r="C17" s="142">
        <v>70</v>
      </c>
      <c r="D17" s="142">
        <v>12</v>
      </c>
      <c r="E17" s="142" t="s">
        <v>1681</v>
      </c>
      <c r="F17" s="107" t="s">
        <v>1682</v>
      </c>
      <c r="G17" s="300"/>
      <c r="H17" s="284"/>
      <c r="I17" s="269" t="s">
        <v>1703</v>
      </c>
      <c r="J17" s="107" t="s">
        <v>1694</v>
      </c>
      <c r="K17" s="112" t="s">
        <v>2088</v>
      </c>
    </row>
    <row r="18" spans="1:11" x14ac:dyDescent="0.2">
      <c r="A18" s="107" t="s">
        <v>1704</v>
      </c>
      <c r="B18" s="142">
        <v>71</v>
      </c>
      <c r="C18" s="142">
        <v>71</v>
      </c>
      <c r="D18" s="142">
        <v>1</v>
      </c>
      <c r="E18" s="142" t="s">
        <v>1681</v>
      </c>
      <c r="F18" s="107" t="s">
        <v>1689</v>
      </c>
      <c r="G18" s="300"/>
      <c r="H18" s="284"/>
      <c r="I18" s="269"/>
      <c r="J18" s="107" t="s">
        <v>897</v>
      </c>
      <c r="K18" s="112" t="s">
        <v>2089</v>
      </c>
    </row>
    <row r="19" spans="1:11" x14ac:dyDescent="0.2">
      <c r="A19" s="143" t="s">
        <v>1705</v>
      </c>
      <c r="B19" s="144">
        <v>72</v>
      </c>
      <c r="C19" s="144">
        <v>72</v>
      </c>
      <c r="D19" s="144">
        <v>1</v>
      </c>
      <c r="E19" s="144" t="s">
        <v>1681</v>
      </c>
      <c r="F19" s="143" t="s">
        <v>1689</v>
      </c>
      <c r="G19" s="300"/>
      <c r="H19" s="284"/>
      <c r="I19" s="284" t="s">
        <v>897</v>
      </c>
      <c r="J19" s="284"/>
      <c r="K19" s="112" t="s">
        <v>2101</v>
      </c>
    </row>
    <row r="20" spans="1:11" x14ac:dyDescent="0.2">
      <c r="A20" s="143" t="s">
        <v>1706</v>
      </c>
      <c r="B20" s="144">
        <v>73</v>
      </c>
      <c r="C20" s="144">
        <v>102</v>
      </c>
      <c r="D20" s="144">
        <v>30</v>
      </c>
      <c r="E20" s="144" t="s">
        <v>1681</v>
      </c>
      <c r="F20" s="143" t="s">
        <v>1689</v>
      </c>
      <c r="G20" s="301"/>
      <c r="H20" s="284" t="s">
        <v>775</v>
      </c>
      <c r="I20" s="284"/>
      <c r="J20" s="284"/>
      <c r="K20" s="112" t="s">
        <v>1707</v>
      </c>
    </row>
    <row r="21" spans="1:11" x14ac:dyDescent="0.2">
      <c r="A21" s="143" t="s">
        <v>1708</v>
      </c>
      <c r="B21" s="144">
        <v>103</v>
      </c>
      <c r="C21" s="144">
        <v>132</v>
      </c>
      <c r="D21" s="144">
        <v>30</v>
      </c>
      <c r="E21" s="144" t="s">
        <v>1681</v>
      </c>
      <c r="F21" s="143" t="s">
        <v>1689</v>
      </c>
      <c r="G21" s="284" t="s">
        <v>1709</v>
      </c>
      <c r="H21" s="284"/>
      <c r="I21" s="284"/>
      <c r="J21" s="284"/>
      <c r="K21" s="112" t="s">
        <v>1741</v>
      </c>
    </row>
    <row r="22" spans="1:11" x14ac:dyDescent="0.2">
      <c r="A22" s="143" t="s">
        <v>1710</v>
      </c>
      <c r="B22" s="144">
        <v>133</v>
      </c>
      <c r="C22" s="144">
        <v>142</v>
      </c>
      <c r="D22" s="144">
        <v>10</v>
      </c>
      <c r="E22" s="144" t="s">
        <v>1681</v>
      </c>
      <c r="F22" s="143" t="s">
        <v>1689</v>
      </c>
      <c r="G22" s="284" t="s">
        <v>1711</v>
      </c>
      <c r="H22" s="284"/>
      <c r="I22" s="284"/>
      <c r="J22" s="284"/>
      <c r="K22" s="112" t="s">
        <v>2065</v>
      </c>
    </row>
    <row r="23" spans="1:11" x14ac:dyDescent="0.2">
      <c r="A23" s="143" t="s">
        <v>1712</v>
      </c>
      <c r="B23" s="144">
        <v>143</v>
      </c>
      <c r="C23" s="144">
        <v>143</v>
      </c>
      <c r="D23" s="144">
        <v>1</v>
      </c>
      <c r="E23" s="144" t="s">
        <v>1681</v>
      </c>
      <c r="F23" s="143" t="s">
        <v>1682</v>
      </c>
      <c r="G23" s="299" t="s">
        <v>1729</v>
      </c>
      <c r="H23" s="284" t="s">
        <v>1700</v>
      </c>
      <c r="I23" s="284"/>
      <c r="J23" s="284"/>
      <c r="K23" s="112" t="s">
        <v>1894</v>
      </c>
    </row>
    <row r="24" spans="1:11" x14ac:dyDescent="0.2">
      <c r="A24" s="143" t="s">
        <v>1713</v>
      </c>
      <c r="B24" s="144">
        <v>144</v>
      </c>
      <c r="C24" s="144">
        <v>151</v>
      </c>
      <c r="D24" s="144">
        <v>8</v>
      </c>
      <c r="E24" s="144" t="s">
        <v>1681</v>
      </c>
      <c r="F24" s="143" t="s">
        <v>1682</v>
      </c>
      <c r="G24" s="300"/>
      <c r="H24" s="284" t="s">
        <v>1714</v>
      </c>
      <c r="I24" s="284"/>
      <c r="J24" s="284"/>
      <c r="K24" s="112" t="s">
        <v>1715</v>
      </c>
    </row>
    <row r="25" spans="1:11" x14ac:dyDescent="0.2">
      <c r="A25" s="143" t="s">
        <v>1716</v>
      </c>
      <c r="B25" s="144">
        <v>152</v>
      </c>
      <c r="C25" s="144">
        <v>157</v>
      </c>
      <c r="D25" s="144">
        <v>6</v>
      </c>
      <c r="E25" s="144" t="s">
        <v>1681</v>
      </c>
      <c r="F25" s="143" t="s">
        <v>1682</v>
      </c>
      <c r="G25" s="300"/>
      <c r="H25" s="284" t="s">
        <v>1717</v>
      </c>
      <c r="I25" s="284"/>
      <c r="J25" s="284"/>
      <c r="K25" s="112" t="s">
        <v>1718</v>
      </c>
    </row>
    <row r="26" spans="1:11" ht="38.25" x14ac:dyDescent="0.2">
      <c r="A26" s="143" t="s">
        <v>1719</v>
      </c>
      <c r="B26" s="144">
        <v>158</v>
      </c>
      <c r="C26" s="144">
        <v>163</v>
      </c>
      <c r="D26" s="144">
        <v>6</v>
      </c>
      <c r="E26" s="144" t="s">
        <v>1681</v>
      </c>
      <c r="F26" s="143" t="s">
        <v>1682</v>
      </c>
      <c r="G26" s="300"/>
      <c r="H26" s="284" t="s">
        <v>2163</v>
      </c>
      <c r="I26" s="284"/>
      <c r="J26" s="284"/>
      <c r="K26" s="112" t="s">
        <v>2172</v>
      </c>
    </row>
    <row r="27" spans="1:11" ht="14.25" x14ac:dyDescent="0.2">
      <c r="A27" s="143" t="s">
        <v>1720</v>
      </c>
      <c r="B27" s="144">
        <v>164</v>
      </c>
      <c r="C27" s="144">
        <v>166</v>
      </c>
      <c r="D27" s="144">
        <v>3</v>
      </c>
      <c r="E27" s="144" t="s">
        <v>1681</v>
      </c>
      <c r="F27" s="143" t="s">
        <v>1682</v>
      </c>
      <c r="G27" s="300"/>
      <c r="H27" s="284" t="s">
        <v>1721</v>
      </c>
      <c r="I27" s="284"/>
      <c r="J27" s="284"/>
      <c r="K27" s="112" t="s">
        <v>1743</v>
      </c>
    </row>
    <row r="28" spans="1:11" x14ac:dyDescent="0.2">
      <c r="A28" s="284" t="s">
        <v>1722</v>
      </c>
      <c r="B28" s="298">
        <v>167</v>
      </c>
      <c r="C28" s="298">
        <v>171</v>
      </c>
      <c r="D28" s="298">
        <v>5</v>
      </c>
      <c r="E28" s="298" t="s">
        <v>1681</v>
      </c>
      <c r="F28" s="284" t="s">
        <v>1682</v>
      </c>
      <c r="G28" s="300"/>
      <c r="H28" s="284" t="s">
        <v>1723</v>
      </c>
      <c r="I28" s="284"/>
      <c r="J28" s="284"/>
      <c r="K28" s="334" t="s">
        <v>1744</v>
      </c>
    </row>
    <row r="29" spans="1:11" x14ac:dyDescent="0.2">
      <c r="A29" s="284"/>
      <c r="B29" s="298"/>
      <c r="C29" s="298"/>
      <c r="D29" s="298"/>
      <c r="E29" s="298"/>
      <c r="F29" s="284"/>
      <c r="G29" s="301"/>
      <c r="H29" s="284"/>
      <c r="I29" s="284"/>
      <c r="J29" s="284"/>
      <c r="K29" s="334"/>
    </row>
    <row r="30" spans="1:11" x14ac:dyDescent="0.2">
      <c r="A30" s="143" t="s">
        <v>1724</v>
      </c>
      <c r="B30" s="144">
        <v>172</v>
      </c>
      <c r="C30" s="144">
        <v>191</v>
      </c>
      <c r="D30" s="144">
        <v>20</v>
      </c>
      <c r="E30" s="144" t="s">
        <v>1681</v>
      </c>
      <c r="F30" s="143" t="s">
        <v>1689</v>
      </c>
      <c r="G30" s="269" t="s">
        <v>1725</v>
      </c>
      <c r="H30" s="269"/>
      <c r="I30" s="269"/>
      <c r="J30" s="269"/>
      <c r="K30" s="112" t="s">
        <v>2068</v>
      </c>
    </row>
    <row r="31" spans="1:11" x14ac:dyDescent="0.2">
      <c r="A31" s="143" t="s">
        <v>1726</v>
      </c>
      <c r="B31" s="144">
        <v>192</v>
      </c>
      <c r="C31" s="144">
        <v>211</v>
      </c>
      <c r="D31" s="144">
        <v>20</v>
      </c>
      <c r="E31" s="144" t="s">
        <v>1681</v>
      </c>
      <c r="F31" s="143" t="s">
        <v>1689</v>
      </c>
      <c r="G31" s="269" t="s">
        <v>1727</v>
      </c>
      <c r="H31" s="269"/>
      <c r="I31" s="269"/>
      <c r="J31" s="269"/>
      <c r="K31" s="112" t="s">
        <v>2069</v>
      </c>
    </row>
    <row r="32" spans="1:11" x14ac:dyDescent="0.2">
      <c r="A32" s="143" t="s">
        <v>1728</v>
      </c>
      <c r="B32" s="144">
        <v>212</v>
      </c>
      <c r="C32" s="144">
        <v>240</v>
      </c>
      <c r="D32" s="144">
        <v>29</v>
      </c>
      <c r="E32" s="144" t="s">
        <v>1681</v>
      </c>
      <c r="F32" s="143" t="s">
        <v>1689</v>
      </c>
      <c r="G32" s="269" t="s">
        <v>1688</v>
      </c>
      <c r="H32" s="269"/>
      <c r="I32" s="269"/>
      <c r="J32" s="269"/>
      <c r="K32" s="112" t="s">
        <v>2065</v>
      </c>
    </row>
    <row r="33" spans="1:11" ht="15" x14ac:dyDescent="0.2">
      <c r="A33" s="164" t="s">
        <v>1731</v>
      </c>
      <c r="B33" s="296" t="s">
        <v>1734</v>
      </c>
      <c r="C33" s="296"/>
      <c r="D33" s="296"/>
      <c r="E33" s="296"/>
      <c r="F33" s="296"/>
      <c r="G33" s="296"/>
      <c r="H33" s="296"/>
      <c r="I33" s="296"/>
      <c r="J33" s="296"/>
      <c r="K33" s="296"/>
    </row>
    <row r="34" spans="1:11" ht="15" x14ac:dyDescent="0.2">
      <c r="A34" s="164" t="s">
        <v>1732</v>
      </c>
      <c r="B34" s="191" t="s">
        <v>738</v>
      </c>
      <c r="C34" s="191"/>
      <c r="D34" s="191"/>
      <c r="E34" s="191"/>
      <c r="F34" s="191"/>
      <c r="G34" s="191"/>
      <c r="H34" s="191"/>
      <c r="I34" s="191"/>
      <c r="J34" s="191"/>
      <c r="K34" s="191"/>
    </row>
    <row r="35" spans="1:11" ht="15" x14ac:dyDescent="0.2">
      <c r="A35" s="164" t="s">
        <v>1733</v>
      </c>
      <c r="B35" s="191" t="s">
        <v>739</v>
      </c>
      <c r="C35" s="191"/>
      <c r="D35" s="191"/>
      <c r="E35" s="191"/>
      <c r="F35" s="191"/>
      <c r="G35" s="191"/>
      <c r="H35" s="191"/>
      <c r="I35" s="191"/>
      <c r="J35" s="191"/>
      <c r="K35" s="191"/>
    </row>
    <row r="36" spans="1:11" x14ac:dyDescent="0.2"/>
    <row r="37" spans="1:11" ht="19.5" customHeight="1" x14ac:dyDescent="0.2">
      <c r="A37" s="259" t="s">
        <v>1745</v>
      </c>
      <c r="B37" s="259"/>
      <c r="C37" s="259"/>
      <c r="D37" s="259"/>
      <c r="E37" s="259"/>
      <c r="F37" s="259"/>
      <c r="G37" s="259"/>
      <c r="H37" s="259"/>
      <c r="I37" s="259"/>
      <c r="J37" s="259"/>
      <c r="K37" s="259"/>
    </row>
    <row r="38" spans="1:11" x14ac:dyDescent="0.2">
      <c r="A38" s="270" t="s">
        <v>866</v>
      </c>
      <c r="B38" s="280" t="s">
        <v>1673</v>
      </c>
      <c r="C38" s="280"/>
      <c r="D38" s="139" t="s">
        <v>1674</v>
      </c>
      <c r="E38" s="139" t="s">
        <v>1674</v>
      </c>
      <c r="F38" s="270" t="s">
        <v>1651</v>
      </c>
      <c r="G38" s="271" t="s">
        <v>1735</v>
      </c>
      <c r="H38" s="272"/>
      <c r="I38" s="272"/>
      <c r="J38" s="272"/>
      <c r="K38" s="273"/>
    </row>
    <row r="39" spans="1:11" x14ac:dyDescent="0.2">
      <c r="A39" s="295"/>
      <c r="B39" s="111" t="s">
        <v>1675</v>
      </c>
      <c r="C39" s="111" t="s">
        <v>1676</v>
      </c>
      <c r="D39" s="111" t="s">
        <v>1677</v>
      </c>
      <c r="E39" s="111" t="s">
        <v>1678</v>
      </c>
      <c r="F39" s="270"/>
      <c r="G39" s="274"/>
      <c r="H39" s="275"/>
      <c r="I39" s="275"/>
      <c r="J39" s="275"/>
      <c r="K39" s="276"/>
    </row>
    <row r="40" spans="1:11" x14ac:dyDescent="0.2">
      <c r="A40" s="107" t="s">
        <v>1746</v>
      </c>
      <c r="B40" s="142">
        <v>1</v>
      </c>
      <c r="C40" s="142">
        <v>3</v>
      </c>
      <c r="D40" s="142">
        <v>3</v>
      </c>
      <c r="E40" s="142" t="s">
        <v>1681</v>
      </c>
      <c r="F40" s="107" t="s">
        <v>1682</v>
      </c>
      <c r="G40" s="269" t="s">
        <v>1680</v>
      </c>
      <c r="H40" s="269" t="s">
        <v>792</v>
      </c>
      <c r="I40" s="269"/>
      <c r="J40" s="269"/>
      <c r="K40" s="112" t="s">
        <v>762</v>
      </c>
    </row>
    <row r="41" spans="1:11" ht="51" x14ac:dyDescent="0.2">
      <c r="A41" s="107" t="s">
        <v>1747</v>
      </c>
      <c r="B41" s="142">
        <v>4</v>
      </c>
      <c r="C41" s="142">
        <v>7</v>
      </c>
      <c r="D41" s="142">
        <v>4</v>
      </c>
      <c r="E41" s="142" t="s">
        <v>1681</v>
      </c>
      <c r="F41" s="107" t="s">
        <v>1682</v>
      </c>
      <c r="G41" s="269"/>
      <c r="H41" s="269" t="s">
        <v>1684</v>
      </c>
      <c r="I41" s="269"/>
      <c r="J41" s="269"/>
      <c r="K41" s="112" t="s">
        <v>2165</v>
      </c>
    </row>
    <row r="42" spans="1:11" x14ac:dyDescent="0.2">
      <c r="A42" s="107" t="s">
        <v>1748</v>
      </c>
      <c r="B42" s="142">
        <v>8</v>
      </c>
      <c r="C42" s="142">
        <v>8</v>
      </c>
      <c r="D42" s="142">
        <v>1</v>
      </c>
      <c r="E42" s="142" t="s">
        <v>1681</v>
      </c>
      <c r="F42" s="107" t="s">
        <v>1682</v>
      </c>
      <c r="G42" s="269"/>
      <c r="H42" s="269" t="s">
        <v>1686</v>
      </c>
      <c r="I42" s="269"/>
      <c r="J42" s="269"/>
      <c r="K42" s="112" t="s">
        <v>1782</v>
      </c>
    </row>
    <row r="43" spans="1:11" x14ac:dyDescent="0.2">
      <c r="A43" s="107" t="s">
        <v>1749</v>
      </c>
      <c r="B43" s="142">
        <v>9</v>
      </c>
      <c r="C43" s="142">
        <v>9</v>
      </c>
      <c r="D43" s="142">
        <v>1</v>
      </c>
      <c r="E43" s="142" t="s">
        <v>1681</v>
      </c>
      <c r="F43" s="107" t="s">
        <v>1689</v>
      </c>
      <c r="G43" s="269" t="s">
        <v>1769</v>
      </c>
      <c r="H43" s="269" t="s">
        <v>1770</v>
      </c>
      <c r="I43" s="269"/>
      <c r="J43" s="269"/>
      <c r="K43" s="112" t="s">
        <v>1959</v>
      </c>
    </row>
    <row r="44" spans="1:11" x14ac:dyDescent="0.2">
      <c r="A44" s="107" t="s">
        <v>1750</v>
      </c>
      <c r="B44" s="142">
        <v>10</v>
      </c>
      <c r="C44" s="142">
        <v>11</v>
      </c>
      <c r="D44" s="142">
        <v>2</v>
      </c>
      <c r="E44" s="142" t="s">
        <v>1681</v>
      </c>
      <c r="F44" s="107" t="s">
        <v>1682</v>
      </c>
      <c r="G44" s="269"/>
      <c r="H44" s="269" t="s">
        <v>1769</v>
      </c>
      <c r="I44" s="269"/>
      <c r="J44" s="269"/>
      <c r="K44" s="112" t="s">
        <v>1784</v>
      </c>
    </row>
    <row r="45" spans="1:11" x14ac:dyDescent="0.2">
      <c r="A45" s="107" t="s">
        <v>1751</v>
      </c>
      <c r="B45" s="142">
        <v>12</v>
      </c>
      <c r="C45" s="142">
        <v>13</v>
      </c>
      <c r="D45" s="142">
        <v>2</v>
      </c>
      <c r="E45" s="142" t="s">
        <v>1681</v>
      </c>
      <c r="F45" s="107" t="s">
        <v>1689</v>
      </c>
      <c r="G45" s="269"/>
      <c r="H45" s="269" t="s">
        <v>1688</v>
      </c>
      <c r="I45" s="269"/>
      <c r="J45" s="269"/>
      <c r="K45" s="112" t="s">
        <v>2070</v>
      </c>
    </row>
    <row r="46" spans="1:11" x14ac:dyDescent="0.2">
      <c r="A46" s="107" t="s">
        <v>1752</v>
      </c>
      <c r="B46" s="142">
        <v>14</v>
      </c>
      <c r="C46" s="142">
        <v>16</v>
      </c>
      <c r="D46" s="142">
        <v>3</v>
      </c>
      <c r="E46" s="142" t="s">
        <v>1681</v>
      </c>
      <c r="F46" s="107" t="s">
        <v>1682</v>
      </c>
      <c r="G46" s="269"/>
      <c r="H46" s="269" t="s">
        <v>1772</v>
      </c>
      <c r="I46" s="269"/>
      <c r="J46" s="269"/>
      <c r="K46" s="112" t="s">
        <v>1960</v>
      </c>
    </row>
    <row r="47" spans="1:11" x14ac:dyDescent="0.2">
      <c r="A47" s="107" t="s">
        <v>1753</v>
      </c>
      <c r="B47" s="142">
        <v>17</v>
      </c>
      <c r="C47" s="142">
        <v>17</v>
      </c>
      <c r="D47" s="142">
        <v>1</v>
      </c>
      <c r="E47" s="142" t="s">
        <v>1681</v>
      </c>
      <c r="F47" s="107" t="s">
        <v>1689</v>
      </c>
      <c r="G47" s="269" t="s">
        <v>1688</v>
      </c>
      <c r="H47" s="269"/>
      <c r="I47" s="269"/>
      <c r="J47" s="269"/>
      <c r="K47" s="112" t="s">
        <v>2070</v>
      </c>
    </row>
    <row r="48" spans="1:11" ht="38.25" x14ac:dyDescent="0.2">
      <c r="A48" s="107" t="s">
        <v>1754</v>
      </c>
      <c r="B48" s="142">
        <v>18</v>
      </c>
      <c r="C48" s="142">
        <v>18</v>
      </c>
      <c r="D48" s="142">
        <v>1</v>
      </c>
      <c r="E48" s="142" t="s">
        <v>1681</v>
      </c>
      <c r="F48" s="107" t="s">
        <v>1682</v>
      </c>
      <c r="G48" s="281" t="s">
        <v>976</v>
      </c>
      <c r="H48" s="284" t="s">
        <v>1691</v>
      </c>
      <c r="I48" s="269" t="s">
        <v>1692</v>
      </c>
      <c r="J48" s="269"/>
      <c r="K48" s="112" t="s">
        <v>1736</v>
      </c>
    </row>
    <row r="49" spans="1:11" x14ac:dyDescent="0.2">
      <c r="A49" s="107" t="s">
        <v>1755</v>
      </c>
      <c r="B49" s="142">
        <v>19</v>
      </c>
      <c r="C49" s="142">
        <v>33</v>
      </c>
      <c r="D49" s="142">
        <v>15</v>
      </c>
      <c r="E49" s="142" t="s">
        <v>1681</v>
      </c>
      <c r="F49" s="107" t="s">
        <v>1682</v>
      </c>
      <c r="G49" s="282"/>
      <c r="H49" s="284"/>
      <c r="I49" s="269" t="s">
        <v>1694</v>
      </c>
      <c r="J49" s="269"/>
      <c r="K49" s="112" t="s">
        <v>1773</v>
      </c>
    </row>
    <row r="50" spans="1:11" ht="25.5" x14ac:dyDescent="0.2">
      <c r="A50" s="107" t="s">
        <v>1756</v>
      </c>
      <c r="B50" s="142">
        <v>34</v>
      </c>
      <c r="C50" s="142">
        <v>53</v>
      </c>
      <c r="D50" s="142">
        <v>20</v>
      </c>
      <c r="E50" s="142" t="s">
        <v>1681</v>
      </c>
      <c r="F50" s="107" t="s">
        <v>1689</v>
      </c>
      <c r="G50" s="282"/>
      <c r="H50" s="269" t="s">
        <v>1697</v>
      </c>
      <c r="I50" s="269"/>
      <c r="J50" s="269"/>
      <c r="K50" s="112" t="s">
        <v>2102</v>
      </c>
    </row>
    <row r="51" spans="1:11" x14ac:dyDescent="0.2">
      <c r="A51" s="107" t="s">
        <v>1757</v>
      </c>
      <c r="B51" s="142">
        <v>54</v>
      </c>
      <c r="C51" s="142">
        <v>58</v>
      </c>
      <c r="D51" s="142">
        <v>5</v>
      </c>
      <c r="E51" s="142" t="s">
        <v>1681</v>
      </c>
      <c r="F51" s="107" t="s">
        <v>1682</v>
      </c>
      <c r="G51" s="282"/>
      <c r="H51" s="269" t="s">
        <v>1774</v>
      </c>
      <c r="I51" s="269" t="s">
        <v>1699</v>
      </c>
      <c r="J51" s="107" t="s">
        <v>1700</v>
      </c>
      <c r="K51" s="112" t="s">
        <v>2083</v>
      </c>
    </row>
    <row r="52" spans="1:11" x14ac:dyDescent="0.2">
      <c r="A52" s="107" t="s">
        <v>1758</v>
      </c>
      <c r="B52" s="142">
        <v>59</v>
      </c>
      <c r="C52" s="142">
        <v>59</v>
      </c>
      <c r="D52" s="142">
        <v>1</v>
      </c>
      <c r="E52" s="142" t="s">
        <v>1681</v>
      </c>
      <c r="F52" s="107" t="s">
        <v>1689</v>
      </c>
      <c r="G52" s="282"/>
      <c r="H52" s="269"/>
      <c r="I52" s="269"/>
      <c r="J52" s="107" t="s">
        <v>897</v>
      </c>
      <c r="K52" s="112" t="s">
        <v>2099</v>
      </c>
    </row>
    <row r="53" spans="1:11" x14ac:dyDescent="0.2">
      <c r="A53" s="107" t="s">
        <v>1759</v>
      </c>
      <c r="B53" s="142">
        <v>60</v>
      </c>
      <c r="C53" s="142">
        <v>71</v>
      </c>
      <c r="D53" s="142">
        <v>12</v>
      </c>
      <c r="E53" s="142" t="s">
        <v>1681</v>
      </c>
      <c r="F53" s="107" t="s">
        <v>1682</v>
      </c>
      <c r="G53" s="282"/>
      <c r="H53" s="269"/>
      <c r="I53" s="269" t="s">
        <v>1703</v>
      </c>
      <c r="J53" s="107" t="s">
        <v>1694</v>
      </c>
      <c r="K53" s="112" t="s">
        <v>2088</v>
      </c>
    </row>
    <row r="54" spans="1:11" x14ac:dyDescent="0.2">
      <c r="A54" s="107" t="s">
        <v>1760</v>
      </c>
      <c r="B54" s="142">
        <v>72</v>
      </c>
      <c r="C54" s="142">
        <v>72</v>
      </c>
      <c r="D54" s="142">
        <v>1</v>
      </c>
      <c r="E54" s="142" t="s">
        <v>1681</v>
      </c>
      <c r="F54" s="107" t="s">
        <v>1689</v>
      </c>
      <c r="G54" s="282"/>
      <c r="H54" s="269"/>
      <c r="I54" s="269"/>
      <c r="J54" s="107" t="s">
        <v>897</v>
      </c>
      <c r="K54" s="112" t="s">
        <v>2089</v>
      </c>
    </row>
    <row r="55" spans="1:11" x14ac:dyDescent="0.2">
      <c r="A55" s="107" t="s">
        <v>1761</v>
      </c>
      <c r="B55" s="142">
        <v>73</v>
      </c>
      <c r="C55" s="142">
        <v>73</v>
      </c>
      <c r="D55" s="142">
        <v>1</v>
      </c>
      <c r="E55" s="142" t="s">
        <v>1681</v>
      </c>
      <c r="F55" s="107" t="s">
        <v>1689</v>
      </c>
      <c r="G55" s="282"/>
      <c r="H55" s="269"/>
      <c r="I55" s="269" t="s">
        <v>897</v>
      </c>
      <c r="J55" s="269"/>
      <c r="K55" s="112" t="s">
        <v>2067</v>
      </c>
    </row>
    <row r="56" spans="1:11" x14ac:dyDescent="0.2">
      <c r="A56" s="107" t="s">
        <v>1762</v>
      </c>
      <c r="B56" s="142">
        <v>74</v>
      </c>
      <c r="C56" s="142">
        <v>103</v>
      </c>
      <c r="D56" s="142">
        <v>30</v>
      </c>
      <c r="E56" s="142" t="s">
        <v>1681</v>
      </c>
      <c r="F56" s="107" t="s">
        <v>1689</v>
      </c>
      <c r="G56" s="283"/>
      <c r="H56" s="269" t="s">
        <v>775</v>
      </c>
      <c r="I56" s="269"/>
      <c r="J56" s="269"/>
      <c r="K56" s="112" t="s">
        <v>1707</v>
      </c>
    </row>
    <row r="57" spans="1:11" x14ac:dyDescent="0.2">
      <c r="A57" s="107" t="s">
        <v>1763</v>
      </c>
      <c r="B57" s="142">
        <v>104</v>
      </c>
      <c r="C57" s="142">
        <v>143</v>
      </c>
      <c r="D57" s="142">
        <v>40</v>
      </c>
      <c r="E57" s="142" t="s">
        <v>1681</v>
      </c>
      <c r="F57" s="107" t="s">
        <v>1689</v>
      </c>
      <c r="G57" s="269" t="s">
        <v>1775</v>
      </c>
      <c r="H57" s="269"/>
      <c r="I57" s="269"/>
      <c r="J57" s="269"/>
      <c r="K57" s="112" t="s">
        <v>1961</v>
      </c>
    </row>
    <row r="58" spans="1:11" x14ac:dyDescent="0.2">
      <c r="A58" s="107" t="s">
        <v>1764</v>
      </c>
      <c r="B58" s="142">
        <v>144</v>
      </c>
      <c r="C58" s="142">
        <v>183</v>
      </c>
      <c r="D58" s="142">
        <v>40</v>
      </c>
      <c r="E58" s="142" t="s">
        <v>1681</v>
      </c>
      <c r="F58" s="107" t="s">
        <v>1689</v>
      </c>
      <c r="G58" s="269" t="s">
        <v>1776</v>
      </c>
      <c r="H58" s="269"/>
      <c r="I58" s="269"/>
      <c r="J58" s="269"/>
      <c r="K58" s="112" t="s">
        <v>1964</v>
      </c>
    </row>
    <row r="59" spans="1:11" ht="38.25" x14ac:dyDescent="0.2">
      <c r="A59" s="107" t="s">
        <v>1765</v>
      </c>
      <c r="B59" s="142">
        <v>184</v>
      </c>
      <c r="C59" s="142">
        <v>191</v>
      </c>
      <c r="D59" s="142">
        <v>8</v>
      </c>
      <c r="E59" s="142" t="s">
        <v>1681</v>
      </c>
      <c r="F59" s="107" t="s">
        <v>1682</v>
      </c>
      <c r="G59" s="269" t="s">
        <v>1777</v>
      </c>
      <c r="H59" s="269"/>
      <c r="I59" s="269" t="s">
        <v>1778</v>
      </c>
      <c r="J59" s="269"/>
      <c r="K59" s="112" t="s">
        <v>2173</v>
      </c>
    </row>
    <row r="60" spans="1:11" x14ac:dyDescent="0.2">
      <c r="A60" s="107" t="s">
        <v>1766</v>
      </c>
      <c r="B60" s="142">
        <v>192</v>
      </c>
      <c r="C60" s="142">
        <v>199</v>
      </c>
      <c r="D60" s="142">
        <v>8</v>
      </c>
      <c r="E60" s="142" t="s">
        <v>1681</v>
      </c>
      <c r="F60" s="107" t="s">
        <v>1682</v>
      </c>
      <c r="G60" s="269"/>
      <c r="H60" s="269"/>
      <c r="I60" s="269" t="s">
        <v>1779</v>
      </c>
      <c r="J60" s="269"/>
      <c r="K60" s="112" t="s">
        <v>1780</v>
      </c>
    </row>
    <row r="61" spans="1:11" ht="76.5" x14ac:dyDescent="0.2">
      <c r="A61" s="107" t="s">
        <v>1767</v>
      </c>
      <c r="B61" s="142">
        <v>200</v>
      </c>
      <c r="C61" s="142">
        <v>207</v>
      </c>
      <c r="D61" s="142">
        <v>8</v>
      </c>
      <c r="E61" s="142" t="s">
        <v>1681</v>
      </c>
      <c r="F61" s="107" t="s">
        <v>1682</v>
      </c>
      <c r="G61" s="269" t="s">
        <v>1781</v>
      </c>
      <c r="H61" s="269"/>
      <c r="I61" s="269"/>
      <c r="J61" s="269"/>
      <c r="K61" s="112" t="s">
        <v>1962</v>
      </c>
    </row>
    <row r="62" spans="1:11" x14ac:dyDescent="0.2">
      <c r="A62" s="107" t="s">
        <v>1768</v>
      </c>
      <c r="B62" s="142">
        <v>208</v>
      </c>
      <c r="C62" s="142">
        <v>240</v>
      </c>
      <c r="D62" s="142">
        <v>33</v>
      </c>
      <c r="E62" s="142" t="s">
        <v>1681</v>
      </c>
      <c r="F62" s="107" t="s">
        <v>1689</v>
      </c>
      <c r="G62" s="269" t="s">
        <v>1688</v>
      </c>
      <c r="H62" s="269"/>
      <c r="I62" s="269"/>
      <c r="J62" s="269"/>
      <c r="K62" s="112" t="s">
        <v>2070</v>
      </c>
    </row>
    <row r="63" spans="1:11" x14ac:dyDescent="0.2"/>
    <row r="64" spans="1:11" ht="19.5" customHeight="1" x14ac:dyDescent="0.2">
      <c r="A64" s="259" t="s">
        <v>1893</v>
      </c>
      <c r="B64" s="259"/>
      <c r="C64" s="259"/>
      <c r="D64" s="259"/>
      <c r="E64" s="259"/>
      <c r="F64" s="259"/>
      <c r="G64" s="259"/>
      <c r="H64" s="259"/>
      <c r="I64" s="259"/>
      <c r="J64" s="259"/>
      <c r="K64" s="259"/>
    </row>
    <row r="65" spans="1:11" x14ac:dyDescent="0.2">
      <c r="A65" s="270" t="s">
        <v>866</v>
      </c>
      <c r="B65" s="280" t="s">
        <v>1673</v>
      </c>
      <c r="C65" s="280"/>
      <c r="D65" s="139" t="s">
        <v>1674</v>
      </c>
      <c r="E65" s="139" t="s">
        <v>1674</v>
      </c>
      <c r="F65" s="270" t="s">
        <v>1651</v>
      </c>
      <c r="G65" s="271" t="s">
        <v>1735</v>
      </c>
      <c r="H65" s="272"/>
      <c r="I65" s="272"/>
      <c r="J65" s="272"/>
      <c r="K65" s="273"/>
    </row>
    <row r="66" spans="1:11" x14ac:dyDescent="0.2">
      <c r="A66" s="295"/>
      <c r="B66" s="111" t="s">
        <v>1675</v>
      </c>
      <c r="C66" s="111" t="s">
        <v>1676</v>
      </c>
      <c r="D66" s="111" t="s">
        <v>1677</v>
      </c>
      <c r="E66" s="111" t="s">
        <v>1678</v>
      </c>
      <c r="F66" s="295"/>
      <c r="G66" s="274"/>
      <c r="H66" s="275"/>
      <c r="I66" s="275"/>
      <c r="J66" s="275"/>
      <c r="K66" s="276"/>
    </row>
    <row r="67" spans="1:11" x14ac:dyDescent="0.2">
      <c r="A67" s="79" t="s">
        <v>1860</v>
      </c>
      <c r="B67" s="79">
        <v>1</v>
      </c>
      <c r="C67" s="79">
        <v>3</v>
      </c>
      <c r="D67" s="79">
        <v>3</v>
      </c>
      <c r="E67" s="79" t="s">
        <v>1681</v>
      </c>
      <c r="F67" s="79" t="s">
        <v>1682</v>
      </c>
      <c r="G67" s="304" t="s">
        <v>1680</v>
      </c>
      <c r="H67" s="277" t="s">
        <v>792</v>
      </c>
      <c r="I67" s="278"/>
      <c r="J67" s="279"/>
      <c r="K67" s="65" t="s">
        <v>762</v>
      </c>
    </row>
    <row r="68" spans="1:11" ht="51" x14ac:dyDescent="0.2">
      <c r="A68" s="79" t="s">
        <v>1861</v>
      </c>
      <c r="B68" s="79">
        <v>4</v>
      </c>
      <c r="C68" s="79">
        <v>7</v>
      </c>
      <c r="D68" s="79">
        <v>4</v>
      </c>
      <c r="E68" s="79" t="s">
        <v>1681</v>
      </c>
      <c r="F68" s="79" t="s">
        <v>1682</v>
      </c>
      <c r="G68" s="306"/>
      <c r="H68" s="277" t="s">
        <v>1684</v>
      </c>
      <c r="I68" s="278"/>
      <c r="J68" s="279"/>
      <c r="K68" s="65" t="s">
        <v>2165</v>
      </c>
    </row>
    <row r="69" spans="1:11" x14ac:dyDescent="0.2">
      <c r="A69" s="79" t="s">
        <v>1862</v>
      </c>
      <c r="B69" s="79">
        <v>8</v>
      </c>
      <c r="C69" s="79">
        <v>8</v>
      </c>
      <c r="D69" s="79">
        <v>1</v>
      </c>
      <c r="E69" s="79" t="s">
        <v>1681</v>
      </c>
      <c r="F69" s="79" t="s">
        <v>1682</v>
      </c>
      <c r="G69" s="309"/>
      <c r="H69" s="277" t="s">
        <v>1686</v>
      </c>
      <c r="I69" s="278"/>
      <c r="J69" s="279"/>
      <c r="K69" s="65" t="s">
        <v>970</v>
      </c>
    </row>
    <row r="70" spans="1:11" ht="38.25" x14ac:dyDescent="0.2">
      <c r="A70" s="79" t="s">
        <v>1863</v>
      </c>
      <c r="B70" s="79">
        <v>9</v>
      </c>
      <c r="C70" s="79">
        <v>13</v>
      </c>
      <c r="D70" s="79">
        <v>5</v>
      </c>
      <c r="E70" s="79" t="s">
        <v>1681</v>
      </c>
      <c r="F70" s="79" t="s">
        <v>1682</v>
      </c>
      <c r="G70" s="281" t="s">
        <v>1769</v>
      </c>
      <c r="H70" s="149" t="s">
        <v>1829</v>
      </c>
      <c r="I70" s="150"/>
      <c r="J70" s="113"/>
      <c r="K70" s="65" t="s">
        <v>2174</v>
      </c>
    </row>
    <row r="71" spans="1:11" x14ac:dyDescent="0.2">
      <c r="A71" s="79" t="s">
        <v>1864</v>
      </c>
      <c r="B71" s="79">
        <v>14</v>
      </c>
      <c r="C71" s="79">
        <v>14</v>
      </c>
      <c r="D71" s="79">
        <v>1</v>
      </c>
      <c r="E71" s="79" t="s">
        <v>1681</v>
      </c>
      <c r="F71" s="79" t="s">
        <v>1689</v>
      </c>
      <c r="G71" s="282"/>
      <c r="H71" s="149" t="s">
        <v>1830</v>
      </c>
      <c r="I71" s="150"/>
      <c r="J71" s="113"/>
      <c r="K71" s="174" t="s">
        <v>2154</v>
      </c>
    </row>
    <row r="72" spans="1:11" x14ac:dyDescent="0.2">
      <c r="A72" s="79" t="s">
        <v>1865</v>
      </c>
      <c r="B72" s="79">
        <v>15</v>
      </c>
      <c r="C72" s="79">
        <v>15</v>
      </c>
      <c r="D72" s="79">
        <v>1</v>
      </c>
      <c r="E72" s="79" t="s">
        <v>1681</v>
      </c>
      <c r="F72" s="79" t="s">
        <v>1689</v>
      </c>
      <c r="G72" s="282"/>
      <c r="H72" s="149" t="s">
        <v>1688</v>
      </c>
      <c r="I72" s="150"/>
      <c r="J72" s="113"/>
      <c r="K72" s="158" t="s">
        <v>2070</v>
      </c>
    </row>
    <row r="73" spans="1:11" s="78" customFormat="1" ht="408.95" customHeight="1" x14ac:dyDescent="0.2">
      <c r="A73" s="327" t="s">
        <v>1866</v>
      </c>
      <c r="B73" s="327">
        <v>16</v>
      </c>
      <c r="C73" s="327">
        <v>17</v>
      </c>
      <c r="D73" s="327">
        <v>2</v>
      </c>
      <c r="E73" s="327" t="s">
        <v>1681</v>
      </c>
      <c r="F73" s="327" t="s">
        <v>1682</v>
      </c>
      <c r="G73" s="282"/>
      <c r="H73" s="302" t="s">
        <v>1929</v>
      </c>
      <c r="I73" s="303"/>
      <c r="J73" s="304"/>
      <c r="K73" s="332" t="s">
        <v>2159</v>
      </c>
    </row>
    <row r="74" spans="1:11" s="78" customFormat="1" ht="276.75" customHeight="1" x14ac:dyDescent="0.2">
      <c r="A74" s="328"/>
      <c r="B74" s="328"/>
      <c r="C74" s="328"/>
      <c r="D74" s="328"/>
      <c r="E74" s="328"/>
      <c r="F74" s="328"/>
      <c r="G74" s="283"/>
      <c r="H74" s="307"/>
      <c r="I74" s="308"/>
      <c r="J74" s="309"/>
      <c r="K74" s="333"/>
    </row>
    <row r="75" spans="1:11" x14ac:dyDescent="0.2">
      <c r="A75" s="79" t="s">
        <v>1867</v>
      </c>
      <c r="B75" s="79">
        <v>18</v>
      </c>
      <c r="C75" s="79">
        <v>22</v>
      </c>
      <c r="D75" s="79">
        <v>5</v>
      </c>
      <c r="E75" s="79" t="s">
        <v>1681</v>
      </c>
      <c r="F75" s="79" t="s">
        <v>1682</v>
      </c>
      <c r="G75" s="281" t="s">
        <v>976</v>
      </c>
      <c r="H75" s="281" t="s">
        <v>1774</v>
      </c>
      <c r="I75" s="281" t="s">
        <v>1699</v>
      </c>
      <c r="J75" s="149" t="s">
        <v>1700</v>
      </c>
      <c r="K75" s="114" t="s">
        <v>2083</v>
      </c>
    </row>
    <row r="76" spans="1:11" x14ac:dyDescent="0.2">
      <c r="A76" s="79" t="s">
        <v>1868</v>
      </c>
      <c r="B76" s="79">
        <v>23</v>
      </c>
      <c r="C76" s="79">
        <v>23</v>
      </c>
      <c r="D76" s="79">
        <v>1</v>
      </c>
      <c r="E76" s="79" t="s">
        <v>1681</v>
      </c>
      <c r="F76" s="79" t="s">
        <v>1682</v>
      </c>
      <c r="G76" s="282"/>
      <c r="H76" s="282"/>
      <c r="I76" s="283"/>
      <c r="J76" s="149" t="s">
        <v>897</v>
      </c>
      <c r="K76" s="114" t="s">
        <v>2087</v>
      </c>
    </row>
    <row r="77" spans="1:11" x14ac:dyDescent="0.2">
      <c r="A77" s="79" t="s">
        <v>1869</v>
      </c>
      <c r="B77" s="79">
        <v>24</v>
      </c>
      <c r="C77" s="79">
        <v>35</v>
      </c>
      <c r="D77" s="79">
        <v>12</v>
      </c>
      <c r="E77" s="79" t="s">
        <v>1681</v>
      </c>
      <c r="F77" s="79" t="s">
        <v>1682</v>
      </c>
      <c r="G77" s="282"/>
      <c r="H77" s="282"/>
      <c r="I77" s="281" t="s">
        <v>1703</v>
      </c>
      <c r="J77" s="149" t="s">
        <v>1694</v>
      </c>
      <c r="K77" s="112" t="s">
        <v>2088</v>
      </c>
    </row>
    <row r="78" spans="1:11" x14ac:dyDescent="0.2">
      <c r="A78" s="79" t="s">
        <v>1870</v>
      </c>
      <c r="B78" s="79">
        <v>36</v>
      </c>
      <c r="C78" s="79">
        <v>36</v>
      </c>
      <c r="D78" s="79">
        <v>1</v>
      </c>
      <c r="E78" s="79" t="s">
        <v>1681</v>
      </c>
      <c r="F78" s="79" t="s">
        <v>1682</v>
      </c>
      <c r="G78" s="282"/>
      <c r="H78" s="282"/>
      <c r="I78" s="283"/>
      <c r="J78" s="149" t="s">
        <v>897</v>
      </c>
      <c r="K78" s="112" t="s">
        <v>2089</v>
      </c>
    </row>
    <row r="79" spans="1:11" x14ac:dyDescent="0.2">
      <c r="A79" s="79" t="s">
        <v>1871</v>
      </c>
      <c r="B79" s="79">
        <v>37</v>
      </c>
      <c r="C79" s="79">
        <v>37</v>
      </c>
      <c r="D79" s="79">
        <v>1</v>
      </c>
      <c r="E79" s="79" t="s">
        <v>1681</v>
      </c>
      <c r="F79" s="79" t="s">
        <v>1682</v>
      </c>
      <c r="G79" s="283"/>
      <c r="H79" s="283"/>
      <c r="I79" s="277" t="s">
        <v>897</v>
      </c>
      <c r="J79" s="279"/>
      <c r="K79" s="112" t="s">
        <v>2067</v>
      </c>
    </row>
    <row r="80" spans="1:11" ht="153" x14ac:dyDescent="0.2">
      <c r="A80" s="79" t="s">
        <v>1872</v>
      </c>
      <c r="B80" s="79">
        <v>38</v>
      </c>
      <c r="C80" s="79">
        <v>57</v>
      </c>
      <c r="D80" s="79">
        <v>20</v>
      </c>
      <c r="E80" s="79" t="s">
        <v>1681</v>
      </c>
      <c r="F80" s="79" t="s">
        <v>1689</v>
      </c>
      <c r="G80" s="278" t="s">
        <v>786</v>
      </c>
      <c r="H80" s="278"/>
      <c r="I80" s="278"/>
      <c r="J80" s="279"/>
      <c r="K80" s="112" t="s">
        <v>2095</v>
      </c>
    </row>
    <row r="81" spans="1:11" x14ac:dyDescent="0.2">
      <c r="A81" s="79" t="s">
        <v>1873</v>
      </c>
      <c r="B81" s="79">
        <v>58</v>
      </c>
      <c r="C81" s="79">
        <v>58</v>
      </c>
      <c r="D81" s="79">
        <v>1</v>
      </c>
      <c r="E81" s="79" t="s">
        <v>1681</v>
      </c>
      <c r="F81" s="79" t="s">
        <v>1682</v>
      </c>
      <c r="G81" s="269" t="s">
        <v>796</v>
      </c>
      <c r="H81" s="269"/>
      <c r="I81" s="269"/>
      <c r="J81" s="269"/>
      <c r="K81" s="112" t="s">
        <v>2092</v>
      </c>
    </row>
    <row r="82" spans="1:11" ht="51" x14ac:dyDescent="0.2">
      <c r="A82" s="79" t="s">
        <v>1874</v>
      </c>
      <c r="B82" s="79">
        <v>59</v>
      </c>
      <c r="C82" s="79">
        <v>73</v>
      </c>
      <c r="D82" s="79">
        <v>15</v>
      </c>
      <c r="E82" s="79" t="s">
        <v>1681</v>
      </c>
      <c r="F82" s="79" t="s">
        <v>1689</v>
      </c>
      <c r="G82" s="269" t="s">
        <v>1834</v>
      </c>
      <c r="H82" s="269"/>
      <c r="I82" s="269"/>
      <c r="J82" s="269"/>
      <c r="K82" s="112" t="s">
        <v>2033</v>
      </c>
    </row>
    <row r="83" spans="1:11" x14ac:dyDescent="0.2">
      <c r="A83" s="79" t="s">
        <v>1875</v>
      </c>
      <c r="B83" s="79">
        <v>74</v>
      </c>
      <c r="C83" s="79">
        <v>81</v>
      </c>
      <c r="D83" s="79">
        <v>8</v>
      </c>
      <c r="E83" s="79" t="s">
        <v>1681</v>
      </c>
      <c r="F83" s="79" t="s">
        <v>1682</v>
      </c>
      <c r="G83" s="269" t="s">
        <v>825</v>
      </c>
      <c r="H83" s="269"/>
      <c r="I83" s="269"/>
      <c r="J83" s="269"/>
      <c r="K83" s="112" t="s">
        <v>1835</v>
      </c>
    </row>
    <row r="84" spans="1:11" x14ac:dyDescent="0.2">
      <c r="A84" s="79" t="s">
        <v>1876</v>
      </c>
      <c r="B84" s="79">
        <v>82</v>
      </c>
      <c r="C84" s="79">
        <v>96</v>
      </c>
      <c r="D84" s="79">
        <v>13</v>
      </c>
      <c r="E84" s="79">
        <v>2</v>
      </c>
      <c r="F84" s="79" t="s">
        <v>1682</v>
      </c>
      <c r="G84" s="269" t="s">
        <v>1836</v>
      </c>
      <c r="H84" s="269"/>
      <c r="I84" s="269"/>
      <c r="J84" s="269"/>
      <c r="K84" s="112" t="s">
        <v>1837</v>
      </c>
    </row>
    <row r="85" spans="1:11" ht="12.75" customHeight="1" x14ac:dyDescent="0.2">
      <c r="A85" s="79" t="s">
        <v>1877</v>
      </c>
      <c r="B85" s="79">
        <v>97</v>
      </c>
      <c r="C85" s="79">
        <v>99</v>
      </c>
      <c r="D85" s="79">
        <v>3</v>
      </c>
      <c r="E85" s="79" t="s">
        <v>1681</v>
      </c>
      <c r="F85" s="79" t="s">
        <v>1682</v>
      </c>
      <c r="G85" s="320" t="s">
        <v>1878</v>
      </c>
      <c r="H85" s="321"/>
      <c r="I85" s="321"/>
      <c r="J85" s="322"/>
      <c r="K85" s="112" t="s">
        <v>1896</v>
      </c>
    </row>
    <row r="86" spans="1:11" ht="12.75" customHeight="1" x14ac:dyDescent="0.2">
      <c r="A86" s="79" t="s">
        <v>1879</v>
      </c>
      <c r="B86" s="79">
        <v>100</v>
      </c>
      <c r="C86" s="79">
        <v>104</v>
      </c>
      <c r="D86" s="79">
        <v>5</v>
      </c>
      <c r="E86" s="79" t="s">
        <v>1681</v>
      </c>
      <c r="F86" s="79" t="s">
        <v>1682</v>
      </c>
      <c r="G86" s="269" t="s">
        <v>1838</v>
      </c>
      <c r="H86" s="269"/>
      <c r="I86" s="269"/>
      <c r="J86" s="269"/>
      <c r="K86" s="112" t="s">
        <v>1895</v>
      </c>
    </row>
    <row r="87" spans="1:11" x14ac:dyDescent="0.2">
      <c r="A87" s="79" t="s">
        <v>1880</v>
      </c>
      <c r="B87" s="79">
        <v>105</v>
      </c>
      <c r="C87" s="79">
        <v>105</v>
      </c>
      <c r="D87" s="79">
        <v>1</v>
      </c>
      <c r="E87" s="79" t="s">
        <v>1681</v>
      </c>
      <c r="F87" s="79" t="s">
        <v>1682</v>
      </c>
      <c r="G87" s="277" t="s">
        <v>897</v>
      </c>
      <c r="H87" s="278"/>
      <c r="I87" s="278"/>
      <c r="J87" s="279"/>
      <c r="K87" s="112" t="s">
        <v>1898</v>
      </c>
    </row>
    <row r="88" spans="1:11" ht="25.5" x14ac:dyDescent="0.2">
      <c r="A88" s="79" t="s">
        <v>1881</v>
      </c>
      <c r="B88" s="79">
        <v>106</v>
      </c>
      <c r="C88" s="79">
        <v>130</v>
      </c>
      <c r="D88" s="79">
        <v>25</v>
      </c>
      <c r="E88" s="79" t="s">
        <v>1681</v>
      </c>
      <c r="F88" s="79" t="s">
        <v>1689</v>
      </c>
      <c r="G88" s="269" t="s">
        <v>1899</v>
      </c>
      <c r="H88" s="269"/>
      <c r="I88" s="269"/>
      <c r="J88" s="269"/>
      <c r="K88" s="112" t="s">
        <v>272</v>
      </c>
    </row>
    <row r="89" spans="1:11" ht="38.25" x14ac:dyDescent="0.2">
      <c r="A89" s="79" t="s">
        <v>1882</v>
      </c>
      <c r="B89" s="79">
        <v>131</v>
      </c>
      <c r="C89" s="79">
        <v>132</v>
      </c>
      <c r="D89" s="79">
        <v>2</v>
      </c>
      <c r="E89" s="79" t="s">
        <v>1681</v>
      </c>
      <c r="F89" s="79" t="s">
        <v>1682</v>
      </c>
      <c r="G89" s="269" t="s">
        <v>760</v>
      </c>
      <c r="H89" s="269"/>
      <c r="I89" s="281"/>
      <c r="J89" s="281"/>
      <c r="K89" s="112" t="s">
        <v>975</v>
      </c>
    </row>
    <row r="90" spans="1:11" ht="38.25" x14ac:dyDescent="0.2">
      <c r="A90" s="79" t="s">
        <v>1883</v>
      </c>
      <c r="B90" s="79">
        <v>133</v>
      </c>
      <c r="C90" s="79">
        <v>133</v>
      </c>
      <c r="D90" s="79">
        <v>1</v>
      </c>
      <c r="E90" s="79" t="s">
        <v>1681</v>
      </c>
      <c r="F90" s="79" t="s">
        <v>1682</v>
      </c>
      <c r="G90" s="269" t="s">
        <v>752</v>
      </c>
      <c r="H90" s="279" t="s">
        <v>1691</v>
      </c>
      <c r="I90" s="329" t="s">
        <v>1692</v>
      </c>
      <c r="J90" s="329"/>
      <c r="K90" s="65" t="s">
        <v>753</v>
      </c>
    </row>
    <row r="91" spans="1:11" x14ac:dyDescent="0.2">
      <c r="A91" s="79" t="s">
        <v>1884</v>
      </c>
      <c r="B91" s="79">
        <v>134</v>
      </c>
      <c r="C91" s="79">
        <v>148</v>
      </c>
      <c r="D91" s="79">
        <v>15</v>
      </c>
      <c r="E91" s="79" t="s">
        <v>1681</v>
      </c>
      <c r="F91" s="79" t="s">
        <v>1682</v>
      </c>
      <c r="G91" s="269"/>
      <c r="H91" s="279"/>
      <c r="I91" s="329" t="s">
        <v>1694</v>
      </c>
      <c r="J91" s="329"/>
      <c r="K91" s="65" t="s">
        <v>979</v>
      </c>
    </row>
    <row r="92" spans="1:11" x14ac:dyDescent="0.2">
      <c r="A92" s="79" t="s">
        <v>1885</v>
      </c>
      <c r="B92" s="79">
        <v>149</v>
      </c>
      <c r="C92" s="79">
        <v>188</v>
      </c>
      <c r="D92" s="79">
        <v>40</v>
      </c>
      <c r="E92" s="79" t="s">
        <v>1681</v>
      </c>
      <c r="F92" s="79" t="s">
        <v>1689</v>
      </c>
      <c r="G92" s="269"/>
      <c r="H92" s="277" t="s">
        <v>775</v>
      </c>
      <c r="I92" s="278"/>
      <c r="J92" s="279"/>
      <c r="K92" s="112" t="s">
        <v>744</v>
      </c>
    </row>
    <row r="93" spans="1:11" ht="25.5" x14ac:dyDescent="0.2">
      <c r="A93" s="79" t="s">
        <v>1886</v>
      </c>
      <c r="B93" s="79">
        <v>189</v>
      </c>
      <c r="C93" s="79">
        <v>198</v>
      </c>
      <c r="D93" s="79">
        <v>10</v>
      </c>
      <c r="E93" s="79" t="s">
        <v>1681</v>
      </c>
      <c r="F93" s="79" t="s">
        <v>1682</v>
      </c>
      <c r="G93" s="278" t="s">
        <v>761</v>
      </c>
      <c r="H93" s="278"/>
      <c r="I93" s="278"/>
      <c r="J93" s="279"/>
      <c r="K93" s="112" t="s">
        <v>273</v>
      </c>
    </row>
    <row r="94" spans="1:11" x14ac:dyDescent="0.2">
      <c r="A94" s="79" t="s">
        <v>1887</v>
      </c>
      <c r="B94" s="79">
        <v>199</v>
      </c>
      <c r="C94" s="79">
        <v>213</v>
      </c>
      <c r="D94" s="79">
        <v>13</v>
      </c>
      <c r="E94" s="79">
        <v>2</v>
      </c>
      <c r="F94" s="79" t="s">
        <v>1682</v>
      </c>
      <c r="G94" s="277" t="s">
        <v>1888</v>
      </c>
      <c r="H94" s="278"/>
      <c r="I94" s="278"/>
      <c r="J94" s="279"/>
      <c r="K94" s="112" t="s">
        <v>1889</v>
      </c>
    </row>
    <row r="95" spans="1:11" ht="229.5" x14ac:dyDescent="0.2">
      <c r="A95" s="79" t="s">
        <v>1890</v>
      </c>
      <c r="B95" s="79">
        <v>214</v>
      </c>
      <c r="C95" s="79">
        <v>223</v>
      </c>
      <c r="D95" s="79">
        <v>10</v>
      </c>
      <c r="E95" s="79" t="s">
        <v>1681</v>
      </c>
      <c r="F95" s="107" t="s">
        <v>1689</v>
      </c>
      <c r="G95" s="277" t="s">
        <v>1891</v>
      </c>
      <c r="H95" s="278"/>
      <c r="I95" s="278"/>
      <c r="J95" s="279"/>
      <c r="K95" s="74" t="s">
        <v>2161</v>
      </c>
    </row>
    <row r="96" spans="1:11" x14ac:dyDescent="0.2">
      <c r="A96" s="79" t="s">
        <v>1892</v>
      </c>
      <c r="B96" s="79">
        <v>224</v>
      </c>
      <c r="C96" s="79">
        <v>240</v>
      </c>
      <c r="D96" s="79">
        <v>17</v>
      </c>
      <c r="E96" s="79" t="s">
        <v>1681</v>
      </c>
      <c r="F96" s="79" t="s">
        <v>1689</v>
      </c>
      <c r="G96" s="277" t="s">
        <v>1688</v>
      </c>
      <c r="H96" s="278"/>
      <c r="I96" s="278"/>
      <c r="J96" s="279"/>
      <c r="K96" s="112" t="s">
        <v>2070</v>
      </c>
    </row>
    <row r="97" spans="1:13" x14ac:dyDescent="0.2">
      <c r="A97" s="145"/>
    </row>
    <row r="98" spans="1:13" ht="19.5" customHeight="1" x14ac:dyDescent="0.2">
      <c r="A98" s="259" t="s">
        <v>1900</v>
      </c>
      <c r="B98" s="259"/>
      <c r="C98" s="259"/>
      <c r="D98" s="259"/>
      <c r="E98" s="259"/>
      <c r="F98" s="259"/>
      <c r="G98" s="259"/>
      <c r="H98" s="259"/>
      <c r="I98" s="259"/>
      <c r="J98" s="259"/>
      <c r="K98" s="259"/>
    </row>
    <row r="99" spans="1:13" x14ac:dyDescent="0.2">
      <c r="A99" s="270" t="s">
        <v>866</v>
      </c>
      <c r="B99" s="280" t="s">
        <v>1673</v>
      </c>
      <c r="C99" s="280"/>
      <c r="D99" s="139" t="s">
        <v>1674</v>
      </c>
      <c r="E99" s="139" t="s">
        <v>1674</v>
      </c>
      <c r="F99" s="270" t="s">
        <v>1651</v>
      </c>
      <c r="G99" s="271" t="s">
        <v>1735</v>
      </c>
      <c r="H99" s="272"/>
      <c r="I99" s="272"/>
      <c r="J99" s="272"/>
      <c r="K99" s="273"/>
    </row>
    <row r="100" spans="1:13" x14ac:dyDescent="0.2">
      <c r="A100" s="295"/>
      <c r="B100" s="111" t="s">
        <v>1675</v>
      </c>
      <c r="C100" s="111" t="s">
        <v>1676</v>
      </c>
      <c r="D100" s="111" t="s">
        <v>1677</v>
      </c>
      <c r="E100" s="111" t="s">
        <v>1678</v>
      </c>
      <c r="F100" s="295"/>
      <c r="G100" s="274"/>
      <c r="H100" s="275"/>
      <c r="I100" s="275"/>
      <c r="J100" s="275"/>
      <c r="K100" s="276"/>
    </row>
    <row r="101" spans="1:13" ht="15" x14ac:dyDescent="0.25">
      <c r="A101" s="79" t="s">
        <v>1901</v>
      </c>
      <c r="B101" s="79">
        <v>1</v>
      </c>
      <c r="C101" s="79">
        <v>3</v>
      </c>
      <c r="D101" s="81">
        <v>3</v>
      </c>
      <c r="E101" s="81" t="s">
        <v>1681</v>
      </c>
      <c r="F101" s="79" t="s">
        <v>1682</v>
      </c>
      <c r="G101" s="326" t="s">
        <v>1680</v>
      </c>
      <c r="H101" s="284" t="s">
        <v>792</v>
      </c>
      <c r="I101" s="284"/>
      <c r="J101" s="284"/>
      <c r="K101" s="114" t="s">
        <v>1737</v>
      </c>
      <c r="L101" s="64"/>
    </row>
    <row r="102" spans="1:13" ht="51" x14ac:dyDescent="0.25">
      <c r="A102" s="79" t="s">
        <v>1902</v>
      </c>
      <c r="B102" s="79">
        <v>4</v>
      </c>
      <c r="C102" s="79">
        <v>7</v>
      </c>
      <c r="D102" s="81">
        <v>4</v>
      </c>
      <c r="E102" s="81" t="s">
        <v>1681</v>
      </c>
      <c r="F102" s="79" t="s">
        <v>1682</v>
      </c>
      <c r="G102" s="326"/>
      <c r="H102" s="284" t="s">
        <v>1684</v>
      </c>
      <c r="I102" s="284"/>
      <c r="J102" s="284"/>
      <c r="K102" s="112" t="s">
        <v>2165</v>
      </c>
      <c r="L102" s="64"/>
    </row>
    <row r="103" spans="1:13" ht="15" x14ac:dyDescent="0.25">
      <c r="A103" s="79" t="s">
        <v>1903</v>
      </c>
      <c r="B103" s="79">
        <v>8</v>
      </c>
      <c r="C103" s="79">
        <v>8</v>
      </c>
      <c r="D103" s="81">
        <v>1</v>
      </c>
      <c r="E103" s="81" t="s">
        <v>1681</v>
      </c>
      <c r="F103" s="79" t="s">
        <v>1682</v>
      </c>
      <c r="G103" s="326"/>
      <c r="H103" s="284" t="s">
        <v>1686</v>
      </c>
      <c r="I103" s="284"/>
      <c r="J103" s="284"/>
      <c r="K103" s="114" t="s">
        <v>970</v>
      </c>
      <c r="L103" s="64"/>
    </row>
    <row r="104" spans="1:13" ht="51" customHeight="1" x14ac:dyDescent="0.25">
      <c r="A104" s="79" t="s">
        <v>1904</v>
      </c>
      <c r="B104" s="79">
        <v>9</v>
      </c>
      <c r="C104" s="79">
        <v>13</v>
      </c>
      <c r="D104" s="81">
        <v>5</v>
      </c>
      <c r="E104" s="81" t="s">
        <v>1681</v>
      </c>
      <c r="F104" s="79" t="s">
        <v>1682</v>
      </c>
      <c r="G104" s="327" t="s">
        <v>1951</v>
      </c>
      <c r="H104" s="269" t="s">
        <v>1829</v>
      </c>
      <c r="I104" s="269"/>
      <c r="J104" s="269"/>
      <c r="K104" s="112" t="s">
        <v>2175</v>
      </c>
      <c r="L104" s="64"/>
    </row>
    <row r="105" spans="1:13" ht="15" x14ac:dyDescent="0.25">
      <c r="A105" s="79" t="s">
        <v>1905</v>
      </c>
      <c r="B105" s="79">
        <v>14</v>
      </c>
      <c r="C105" s="79">
        <v>14</v>
      </c>
      <c r="D105" s="81">
        <v>1</v>
      </c>
      <c r="E105" s="81" t="s">
        <v>1681</v>
      </c>
      <c r="F105" s="79" t="s">
        <v>1689</v>
      </c>
      <c r="G105" s="331"/>
      <c r="H105" s="269" t="s">
        <v>1830</v>
      </c>
      <c r="I105" s="269"/>
      <c r="J105" s="269"/>
      <c r="K105" s="112" t="s">
        <v>1966</v>
      </c>
      <c r="L105" s="64"/>
    </row>
    <row r="106" spans="1:13" ht="15" customHeight="1" x14ac:dyDescent="0.25">
      <c r="A106" s="79" t="s">
        <v>1906</v>
      </c>
      <c r="B106" s="79">
        <v>15</v>
      </c>
      <c r="C106" s="79">
        <v>15</v>
      </c>
      <c r="D106" s="81">
        <v>1</v>
      </c>
      <c r="E106" s="81" t="s">
        <v>1681</v>
      </c>
      <c r="F106" s="79" t="s">
        <v>1689</v>
      </c>
      <c r="G106" s="331"/>
      <c r="H106" s="269" t="s">
        <v>1688</v>
      </c>
      <c r="I106" s="269"/>
      <c r="J106" s="269"/>
      <c r="K106" s="162" t="s">
        <v>2070</v>
      </c>
      <c r="L106" s="64"/>
    </row>
    <row r="107" spans="1:13" ht="404.25" customHeight="1" x14ac:dyDescent="0.25">
      <c r="A107" s="327" t="s">
        <v>1907</v>
      </c>
      <c r="B107" s="327">
        <v>16</v>
      </c>
      <c r="C107" s="327">
        <v>17</v>
      </c>
      <c r="D107" s="327">
        <v>2</v>
      </c>
      <c r="E107" s="327" t="s">
        <v>1681</v>
      </c>
      <c r="F107" s="327" t="s">
        <v>1682</v>
      </c>
      <c r="G107" s="331"/>
      <c r="H107" s="302" t="s">
        <v>1929</v>
      </c>
      <c r="I107" s="303"/>
      <c r="J107" s="304"/>
      <c r="K107" s="163" t="s">
        <v>2035</v>
      </c>
      <c r="L107" s="64"/>
    </row>
    <row r="108" spans="1:13" ht="278.25" customHeight="1" x14ac:dyDescent="0.25">
      <c r="A108" s="328"/>
      <c r="B108" s="328"/>
      <c r="C108" s="328"/>
      <c r="D108" s="328"/>
      <c r="E108" s="328"/>
      <c r="F108" s="328"/>
      <c r="G108" s="328"/>
      <c r="H108" s="307"/>
      <c r="I108" s="308"/>
      <c r="J108" s="309"/>
      <c r="K108" s="176" t="s">
        <v>2176</v>
      </c>
      <c r="L108" s="64"/>
    </row>
    <row r="109" spans="1:13" ht="25.5" x14ac:dyDescent="0.25">
      <c r="A109" s="79" t="s">
        <v>1908</v>
      </c>
      <c r="B109" s="79">
        <v>18</v>
      </c>
      <c r="C109" s="79">
        <v>32</v>
      </c>
      <c r="D109" s="81">
        <v>13</v>
      </c>
      <c r="E109" s="81">
        <v>2</v>
      </c>
      <c r="F109" s="79" t="s">
        <v>1682</v>
      </c>
      <c r="G109" s="327" t="s">
        <v>1925</v>
      </c>
      <c r="H109" s="326" t="s">
        <v>1930</v>
      </c>
      <c r="I109" s="326"/>
      <c r="J109" s="326"/>
      <c r="K109" s="84" t="s">
        <v>1935</v>
      </c>
      <c r="L109" s="64"/>
      <c r="M109" s="82"/>
    </row>
    <row r="110" spans="1:13" ht="15" x14ac:dyDescent="0.25">
      <c r="A110" s="79" t="s">
        <v>1909</v>
      </c>
      <c r="B110" s="79">
        <v>33</v>
      </c>
      <c r="C110" s="79">
        <v>47</v>
      </c>
      <c r="D110" s="81">
        <v>13</v>
      </c>
      <c r="E110" s="81">
        <v>2</v>
      </c>
      <c r="F110" s="79" t="s">
        <v>1682</v>
      </c>
      <c r="G110" s="331"/>
      <c r="H110" s="326" t="s">
        <v>1938</v>
      </c>
      <c r="I110" s="326"/>
      <c r="J110" s="326"/>
      <c r="K110" s="109" t="s">
        <v>1937</v>
      </c>
      <c r="L110" s="64"/>
      <c r="M110" s="82"/>
    </row>
    <row r="111" spans="1:13" ht="15" x14ac:dyDescent="0.25">
      <c r="A111" s="79" t="s">
        <v>1910</v>
      </c>
      <c r="B111" s="79">
        <v>48</v>
      </c>
      <c r="C111" s="79">
        <v>62</v>
      </c>
      <c r="D111" s="81">
        <v>13</v>
      </c>
      <c r="E111" s="81">
        <v>2</v>
      </c>
      <c r="F111" s="79" t="s">
        <v>1682</v>
      </c>
      <c r="G111" s="331"/>
      <c r="H111" s="326" t="s">
        <v>1939</v>
      </c>
      <c r="I111" s="326"/>
      <c r="J111" s="326"/>
      <c r="K111" s="109" t="s">
        <v>1936</v>
      </c>
      <c r="L111" s="64"/>
      <c r="M111" s="82"/>
    </row>
    <row r="112" spans="1:13" ht="25.5" x14ac:dyDescent="0.25">
      <c r="A112" s="79" t="s">
        <v>1911</v>
      </c>
      <c r="B112" s="79">
        <v>63</v>
      </c>
      <c r="C112" s="79">
        <v>77</v>
      </c>
      <c r="D112" s="81">
        <v>13</v>
      </c>
      <c r="E112" s="81">
        <v>2</v>
      </c>
      <c r="F112" s="79" t="s">
        <v>1682</v>
      </c>
      <c r="G112" s="331"/>
      <c r="H112" s="326" t="s">
        <v>1940</v>
      </c>
      <c r="I112" s="326"/>
      <c r="J112" s="326"/>
      <c r="K112" s="109" t="s">
        <v>1941</v>
      </c>
      <c r="L112" s="64"/>
      <c r="M112" s="82"/>
    </row>
    <row r="113" spans="1:13" ht="25.5" x14ac:dyDescent="0.25">
      <c r="A113" s="79" t="s">
        <v>1912</v>
      </c>
      <c r="B113" s="79">
        <v>78</v>
      </c>
      <c r="C113" s="79">
        <v>92</v>
      </c>
      <c r="D113" s="81">
        <v>13</v>
      </c>
      <c r="E113" s="81">
        <v>2</v>
      </c>
      <c r="F113" s="79" t="s">
        <v>1682</v>
      </c>
      <c r="G113" s="331"/>
      <c r="H113" s="326" t="s">
        <v>1942</v>
      </c>
      <c r="I113" s="326"/>
      <c r="J113" s="326"/>
      <c r="K113" s="109" t="s">
        <v>755</v>
      </c>
      <c r="L113" s="64"/>
      <c r="M113" s="82"/>
    </row>
    <row r="114" spans="1:13" ht="15" customHeight="1" x14ac:dyDescent="0.25">
      <c r="A114" s="79" t="s">
        <v>1913</v>
      </c>
      <c r="B114" s="79">
        <v>93</v>
      </c>
      <c r="C114" s="79">
        <v>107</v>
      </c>
      <c r="D114" s="81">
        <v>13</v>
      </c>
      <c r="E114" s="81">
        <v>2</v>
      </c>
      <c r="F114" s="79" t="s">
        <v>1682</v>
      </c>
      <c r="G114" s="331"/>
      <c r="H114" s="326" t="s">
        <v>1944</v>
      </c>
      <c r="I114" s="326"/>
      <c r="J114" s="326"/>
      <c r="K114" s="109" t="s">
        <v>1943</v>
      </c>
      <c r="L114" s="64"/>
      <c r="M114" s="82"/>
    </row>
    <row r="115" spans="1:13" ht="15" x14ac:dyDescent="0.25">
      <c r="A115" s="79" t="s">
        <v>1914</v>
      </c>
      <c r="B115" s="79">
        <v>108</v>
      </c>
      <c r="C115" s="79">
        <v>122</v>
      </c>
      <c r="D115" s="81">
        <v>13</v>
      </c>
      <c r="E115" s="81">
        <v>2</v>
      </c>
      <c r="F115" s="81" t="s">
        <v>1682</v>
      </c>
      <c r="G115" s="323" t="s">
        <v>1926</v>
      </c>
      <c r="H115" s="324"/>
      <c r="I115" s="324"/>
      <c r="J115" s="325"/>
      <c r="K115" s="109" t="s">
        <v>1945</v>
      </c>
      <c r="L115" s="64"/>
    </row>
    <row r="116" spans="1:13" ht="15" x14ac:dyDescent="0.25">
      <c r="A116" s="79" t="s">
        <v>1915</v>
      </c>
      <c r="B116" s="79">
        <v>123</v>
      </c>
      <c r="C116" s="79">
        <v>137</v>
      </c>
      <c r="D116" s="81">
        <v>13</v>
      </c>
      <c r="E116" s="81">
        <v>2</v>
      </c>
      <c r="F116" s="81" t="s">
        <v>1682</v>
      </c>
      <c r="G116" s="323" t="s">
        <v>1927</v>
      </c>
      <c r="H116" s="324"/>
      <c r="I116" s="324"/>
      <c r="J116" s="325"/>
      <c r="K116" s="109" t="s">
        <v>1946</v>
      </c>
      <c r="L116" s="64"/>
    </row>
    <row r="117" spans="1:13" ht="63.75" x14ac:dyDescent="0.25">
      <c r="A117" s="79" t="s">
        <v>1916</v>
      </c>
      <c r="B117" s="79">
        <v>138</v>
      </c>
      <c r="C117" s="79">
        <v>145</v>
      </c>
      <c r="D117" s="81">
        <v>8</v>
      </c>
      <c r="E117" s="81" t="s">
        <v>1681</v>
      </c>
      <c r="F117" s="81" t="s">
        <v>1682</v>
      </c>
      <c r="G117" s="323" t="s">
        <v>1928</v>
      </c>
      <c r="H117" s="324"/>
      <c r="I117" s="324"/>
      <c r="J117" s="325"/>
      <c r="K117" s="109" t="s">
        <v>1947</v>
      </c>
      <c r="L117" s="64"/>
    </row>
    <row r="118" spans="1:13" ht="63.75" x14ac:dyDescent="0.25">
      <c r="A118" s="79" t="s">
        <v>1917</v>
      </c>
      <c r="B118" s="79">
        <v>146</v>
      </c>
      <c r="C118" s="79">
        <v>153</v>
      </c>
      <c r="D118" s="81">
        <v>8</v>
      </c>
      <c r="E118" s="81" t="s">
        <v>1681</v>
      </c>
      <c r="F118" s="81" t="s">
        <v>1682</v>
      </c>
      <c r="G118" s="323" t="s">
        <v>1781</v>
      </c>
      <c r="H118" s="324"/>
      <c r="I118" s="324"/>
      <c r="J118" s="325"/>
      <c r="K118" s="160" t="s">
        <v>1947</v>
      </c>
      <c r="L118" s="64"/>
    </row>
    <row r="119" spans="1:13" ht="15" x14ac:dyDescent="0.25">
      <c r="A119" s="79" t="s">
        <v>1918</v>
      </c>
      <c r="B119" s="79">
        <v>154</v>
      </c>
      <c r="C119" s="79">
        <v>157</v>
      </c>
      <c r="D119" s="81">
        <v>4</v>
      </c>
      <c r="E119" s="81" t="s">
        <v>1681</v>
      </c>
      <c r="F119" s="79" t="s">
        <v>1689</v>
      </c>
      <c r="G119" s="329" t="s">
        <v>756</v>
      </c>
      <c r="H119" s="277" t="s">
        <v>1700</v>
      </c>
      <c r="I119" s="278"/>
      <c r="J119" s="279"/>
      <c r="K119" s="160" t="s">
        <v>2071</v>
      </c>
      <c r="L119" s="64"/>
    </row>
    <row r="120" spans="1:13" ht="15" customHeight="1" x14ac:dyDescent="0.25">
      <c r="A120" s="79" t="s">
        <v>1919</v>
      </c>
      <c r="B120" s="79">
        <v>158</v>
      </c>
      <c r="C120" s="79">
        <v>165</v>
      </c>
      <c r="D120" s="81">
        <v>8</v>
      </c>
      <c r="E120" s="81" t="s">
        <v>1681</v>
      </c>
      <c r="F120" s="79" t="s">
        <v>1689</v>
      </c>
      <c r="G120" s="329"/>
      <c r="H120" s="310" t="s">
        <v>1931</v>
      </c>
      <c r="I120" s="311"/>
      <c r="J120" s="312"/>
      <c r="K120" s="160" t="s">
        <v>1949</v>
      </c>
      <c r="L120" s="64"/>
    </row>
    <row r="121" spans="1:13" ht="15" x14ac:dyDescent="0.25">
      <c r="A121" s="79" t="s">
        <v>1920</v>
      </c>
      <c r="B121" s="79">
        <v>166</v>
      </c>
      <c r="C121" s="79">
        <v>180</v>
      </c>
      <c r="D121" s="81">
        <v>13</v>
      </c>
      <c r="E121" s="81">
        <v>2</v>
      </c>
      <c r="F121" s="79" t="s">
        <v>1682</v>
      </c>
      <c r="G121" s="329"/>
      <c r="H121" s="277" t="s">
        <v>1932</v>
      </c>
      <c r="I121" s="278"/>
      <c r="J121" s="279"/>
      <c r="K121" s="160" t="s">
        <v>1948</v>
      </c>
      <c r="L121" s="64"/>
    </row>
    <row r="122" spans="1:13" ht="15" customHeight="1" x14ac:dyDescent="0.25">
      <c r="A122" s="79" t="s">
        <v>1921</v>
      </c>
      <c r="B122" s="79">
        <v>181</v>
      </c>
      <c r="C122" s="79">
        <v>210</v>
      </c>
      <c r="D122" s="81">
        <v>30</v>
      </c>
      <c r="E122" s="81" t="s">
        <v>1681</v>
      </c>
      <c r="F122" s="79" t="s">
        <v>1689</v>
      </c>
      <c r="G122" s="330"/>
      <c r="H122" s="277" t="s">
        <v>1933</v>
      </c>
      <c r="I122" s="278"/>
      <c r="J122" s="279"/>
      <c r="K122" s="160" t="s">
        <v>2071</v>
      </c>
      <c r="L122" s="64"/>
    </row>
    <row r="123" spans="1:13" ht="51" x14ac:dyDescent="0.25">
      <c r="A123" s="79" t="s">
        <v>1922</v>
      </c>
      <c r="B123" s="79">
        <v>211</v>
      </c>
      <c r="C123" s="79">
        <v>213</v>
      </c>
      <c r="D123" s="81">
        <v>3</v>
      </c>
      <c r="E123" s="81" t="s">
        <v>1681</v>
      </c>
      <c r="F123" s="81" t="s">
        <v>1682</v>
      </c>
      <c r="G123" s="323" t="s">
        <v>1934</v>
      </c>
      <c r="H123" s="324"/>
      <c r="I123" s="324"/>
      <c r="J123" s="325"/>
      <c r="K123" s="161" t="s">
        <v>757</v>
      </c>
      <c r="L123" s="64"/>
    </row>
    <row r="124" spans="1:13" x14ac:dyDescent="0.2">
      <c r="A124" s="79" t="s">
        <v>1923</v>
      </c>
      <c r="B124" s="79">
        <v>214</v>
      </c>
      <c r="C124" s="79">
        <v>233</v>
      </c>
      <c r="D124" s="81">
        <v>20</v>
      </c>
      <c r="E124" s="81" t="s">
        <v>1681</v>
      </c>
      <c r="F124" s="81" t="s">
        <v>1682</v>
      </c>
      <c r="G124" s="323" t="s">
        <v>2177</v>
      </c>
      <c r="H124" s="324"/>
      <c r="I124" s="324"/>
      <c r="J124" s="325"/>
      <c r="K124" s="112" t="s">
        <v>1950</v>
      </c>
    </row>
    <row r="125" spans="1:13" x14ac:dyDescent="0.2">
      <c r="A125" s="79" t="s">
        <v>1924</v>
      </c>
      <c r="B125" s="79">
        <v>234</v>
      </c>
      <c r="C125" s="79">
        <v>240</v>
      </c>
      <c r="D125" s="81">
        <v>7</v>
      </c>
      <c r="E125" s="81" t="s">
        <v>1681</v>
      </c>
      <c r="F125" s="81" t="s">
        <v>1689</v>
      </c>
      <c r="G125" s="323" t="s">
        <v>1688</v>
      </c>
      <c r="H125" s="324"/>
      <c r="I125" s="324"/>
      <c r="J125" s="325"/>
      <c r="K125" s="112" t="s">
        <v>2070</v>
      </c>
    </row>
    <row r="126" spans="1:13" x14ac:dyDescent="0.2"/>
    <row r="127" spans="1:13" ht="19.5" customHeight="1" x14ac:dyDescent="0.2">
      <c r="A127" s="259" t="s">
        <v>1605</v>
      </c>
      <c r="B127" s="259"/>
      <c r="C127" s="259"/>
      <c r="D127" s="259"/>
      <c r="E127" s="259"/>
      <c r="F127" s="259"/>
      <c r="G127" s="259"/>
      <c r="H127" s="259"/>
      <c r="I127" s="259"/>
      <c r="J127" s="259"/>
      <c r="K127" s="259"/>
    </row>
    <row r="128" spans="1:13" x14ac:dyDescent="0.2">
      <c r="A128" s="270" t="s">
        <v>866</v>
      </c>
      <c r="B128" s="280" t="s">
        <v>1673</v>
      </c>
      <c r="C128" s="280"/>
      <c r="D128" s="139" t="s">
        <v>1674</v>
      </c>
      <c r="E128" s="139" t="s">
        <v>1674</v>
      </c>
      <c r="F128" s="270" t="s">
        <v>1651</v>
      </c>
      <c r="G128" s="271" t="s">
        <v>1735</v>
      </c>
      <c r="H128" s="272"/>
      <c r="I128" s="272"/>
      <c r="J128" s="272"/>
      <c r="K128" s="273"/>
    </row>
    <row r="129" spans="1:11" x14ac:dyDescent="0.2">
      <c r="A129" s="295"/>
      <c r="B129" s="111" t="s">
        <v>1675</v>
      </c>
      <c r="C129" s="111" t="s">
        <v>1676</v>
      </c>
      <c r="D129" s="111" t="s">
        <v>1677</v>
      </c>
      <c r="E129" s="111" t="s">
        <v>1678</v>
      </c>
      <c r="F129" s="270"/>
      <c r="G129" s="274"/>
      <c r="H129" s="275"/>
      <c r="I129" s="275"/>
      <c r="J129" s="275"/>
      <c r="K129" s="276"/>
    </row>
    <row r="130" spans="1:11" x14ac:dyDescent="0.2">
      <c r="A130" s="107" t="s">
        <v>1606</v>
      </c>
      <c r="B130" s="142">
        <v>1</v>
      </c>
      <c r="C130" s="142">
        <v>3</v>
      </c>
      <c r="D130" s="142">
        <v>3</v>
      </c>
      <c r="E130" s="142" t="s">
        <v>1681</v>
      </c>
      <c r="F130" s="107" t="s">
        <v>1682</v>
      </c>
      <c r="G130" s="269" t="s">
        <v>1680</v>
      </c>
      <c r="H130" s="269" t="s">
        <v>792</v>
      </c>
      <c r="I130" s="269"/>
      <c r="J130" s="269"/>
      <c r="K130" s="112" t="s">
        <v>762</v>
      </c>
    </row>
    <row r="131" spans="1:11" ht="51" x14ac:dyDescent="0.2">
      <c r="A131" s="107" t="s">
        <v>1607</v>
      </c>
      <c r="B131" s="142">
        <v>4</v>
      </c>
      <c r="C131" s="142">
        <v>7</v>
      </c>
      <c r="D131" s="142">
        <v>4</v>
      </c>
      <c r="E131" s="142" t="s">
        <v>1681</v>
      </c>
      <c r="F131" s="107" t="s">
        <v>1682</v>
      </c>
      <c r="G131" s="269"/>
      <c r="H131" s="269" t="s">
        <v>1684</v>
      </c>
      <c r="I131" s="269"/>
      <c r="J131" s="269"/>
      <c r="K131" s="112" t="s">
        <v>2165</v>
      </c>
    </row>
    <row r="132" spans="1:11" x14ac:dyDescent="0.2">
      <c r="A132" s="107" t="s">
        <v>1608</v>
      </c>
      <c r="B132" s="142">
        <v>8</v>
      </c>
      <c r="C132" s="142">
        <v>8</v>
      </c>
      <c r="D132" s="142">
        <v>1</v>
      </c>
      <c r="E132" s="142" t="s">
        <v>1681</v>
      </c>
      <c r="F132" s="107" t="s">
        <v>1682</v>
      </c>
      <c r="G132" s="269"/>
      <c r="H132" s="269" t="s">
        <v>1686</v>
      </c>
      <c r="I132" s="269"/>
      <c r="J132" s="269"/>
      <c r="K132" s="112" t="s">
        <v>1630</v>
      </c>
    </row>
    <row r="133" spans="1:11" x14ac:dyDescent="0.2">
      <c r="A133" s="107" t="s">
        <v>1609</v>
      </c>
      <c r="B133" s="142">
        <v>9</v>
      </c>
      <c r="C133" s="142">
        <v>17</v>
      </c>
      <c r="D133" s="142">
        <v>9</v>
      </c>
      <c r="E133" s="142" t="s">
        <v>1681</v>
      </c>
      <c r="F133" s="107" t="s">
        <v>1689</v>
      </c>
      <c r="G133" s="269" t="s">
        <v>1688</v>
      </c>
      <c r="H133" s="269"/>
      <c r="I133" s="269"/>
      <c r="J133" s="269"/>
      <c r="K133" s="112" t="s">
        <v>2070</v>
      </c>
    </row>
    <row r="134" spans="1:11" x14ac:dyDescent="0.2">
      <c r="A134" s="107" t="s">
        <v>1610</v>
      </c>
      <c r="B134" s="142">
        <v>18</v>
      </c>
      <c r="C134" s="142">
        <v>23</v>
      </c>
      <c r="D134" s="142">
        <v>6</v>
      </c>
      <c r="E134" s="142" t="s">
        <v>1681</v>
      </c>
      <c r="F134" s="107" t="s">
        <v>1682</v>
      </c>
      <c r="G134" s="269" t="s">
        <v>1621</v>
      </c>
      <c r="H134" s="269"/>
      <c r="I134" s="269"/>
      <c r="J134" s="269"/>
      <c r="K134" s="112" t="s">
        <v>1963</v>
      </c>
    </row>
    <row r="135" spans="1:11" x14ac:dyDescent="0.2">
      <c r="A135" s="107" t="s">
        <v>1611</v>
      </c>
      <c r="B135" s="142">
        <v>24</v>
      </c>
      <c r="C135" s="142">
        <v>29</v>
      </c>
      <c r="D135" s="142">
        <v>6</v>
      </c>
      <c r="E135" s="142" t="s">
        <v>1681</v>
      </c>
      <c r="F135" s="107" t="s">
        <v>1682</v>
      </c>
      <c r="G135" s="269" t="s">
        <v>1623</v>
      </c>
      <c r="H135" s="269"/>
      <c r="I135" s="269"/>
      <c r="J135" s="269"/>
      <c r="K135" s="112" t="s">
        <v>1624</v>
      </c>
    </row>
    <row r="136" spans="1:11" x14ac:dyDescent="0.2">
      <c r="A136" s="107" t="s">
        <v>1612</v>
      </c>
      <c r="B136" s="142">
        <v>30</v>
      </c>
      <c r="C136" s="142">
        <v>46</v>
      </c>
      <c r="D136" s="142">
        <v>15</v>
      </c>
      <c r="E136" s="142">
        <v>2</v>
      </c>
      <c r="F136" s="107" t="s">
        <v>1682</v>
      </c>
      <c r="G136" s="269"/>
      <c r="H136" s="269"/>
      <c r="I136" s="269"/>
      <c r="J136" s="269"/>
      <c r="K136" s="112" t="s">
        <v>2171</v>
      </c>
    </row>
    <row r="137" spans="1:11" x14ac:dyDescent="0.2">
      <c r="A137" s="107" t="s">
        <v>1613</v>
      </c>
      <c r="B137" s="142">
        <v>47</v>
      </c>
      <c r="C137" s="142">
        <v>52</v>
      </c>
      <c r="D137" s="142">
        <v>6</v>
      </c>
      <c r="E137" s="142" t="s">
        <v>1681</v>
      </c>
      <c r="F137" s="107" t="s">
        <v>1682</v>
      </c>
      <c r="G137" s="269" t="s">
        <v>1625</v>
      </c>
      <c r="H137" s="269"/>
      <c r="I137" s="269"/>
      <c r="J137" s="269"/>
      <c r="K137" s="112" t="s">
        <v>1624</v>
      </c>
    </row>
    <row r="138" spans="1:11" x14ac:dyDescent="0.2">
      <c r="A138" s="107" t="s">
        <v>1614</v>
      </c>
      <c r="B138" s="142">
        <v>53</v>
      </c>
      <c r="C138" s="142">
        <v>69</v>
      </c>
      <c r="D138" s="142">
        <v>15</v>
      </c>
      <c r="E138" s="142">
        <v>2</v>
      </c>
      <c r="F138" s="107" t="s">
        <v>1682</v>
      </c>
      <c r="G138" s="269"/>
      <c r="H138" s="269"/>
      <c r="I138" s="269"/>
      <c r="J138" s="269"/>
      <c r="K138" s="112" t="s">
        <v>2171</v>
      </c>
    </row>
    <row r="139" spans="1:11" x14ac:dyDescent="0.2">
      <c r="A139" s="107" t="s">
        <v>1615</v>
      </c>
      <c r="B139" s="142">
        <v>70</v>
      </c>
      <c r="C139" s="142">
        <v>75</v>
      </c>
      <c r="D139" s="142">
        <v>6</v>
      </c>
      <c r="E139" s="142" t="s">
        <v>1681</v>
      </c>
      <c r="F139" s="107" t="s">
        <v>1682</v>
      </c>
      <c r="G139" s="269" t="s">
        <v>1626</v>
      </c>
      <c r="H139" s="269"/>
      <c r="I139" s="269"/>
      <c r="J139" s="269"/>
      <c r="K139" s="112" t="s">
        <v>1624</v>
      </c>
    </row>
    <row r="140" spans="1:11" x14ac:dyDescent="0.2">
      <c r="A140" s="107" t="s">
        <v>1616</v>
      </c>
      <c r="B140" s="142">
        <v>76</v>
      </c>
      <c r="C140" s="142">
        <v>92</v>
      </c>
      <c r="D140" s="142">
        <v>15</v>
      </c>
      <c r="E140" s="142">
        <v>2</v>
      </c>
      <c r="F140" s="107" t="s">
        <v>1682</v>
      </c>
      <c r="G140" s="269"/>
      <c r="H140" s="269"/>
      <c r="I140" s="269"/>
      <c r="J140" s="269"/>
      <c r="K140" s="112" t="s">
        <v>1627</v>
      </c>
    </row>
    <row r="141" spans="1:11" x14ac:dyDescent="0.2">
      <c r="A141" s="107" t="s">
        <v>1617</v>
      </c>
      <c r="B141" s="142">
        <v>93</v>
      </c>
      <c r="C141" s="142">
        <v>98</v>
      </c>
      <c r="D141" s="142">
        <v>6</v>
      </c>
      <c r="E141" s="142" t="s">
        <v>1681</v>
      </c>
      <c r="F141" s="107" t="s">
        <v>1682</v>
      </c>
      <c r="G141" s="269" t="s">
        <v>1628</v>
      </c>
      <c r="H141" s="269"/>
      <c r="I141" s="269"/>
      <c r="J141" s="269"/>
      <c r="K141" s="112" t="s">
        <v>1624</v>
      </c>
    </row>
    <row r="142" spans="1:11" x14ac:dyDescent="0.2">
      <c r="A142" s="107" t="s">
        <v>1618</v>
      </c>
      <c r="B142" s="142">
        <v>99</v>
      </c>
      <c r="C142" s="142">
        <v>115</v>
      </c>
      <c r="D142" s="142">
        <v>15</v>
      </c>
      <c r="E142" s="142">
        <v>2</v>
      </c>
      <c r="F142" s="107" t="s">
        <v>1682</v>
      </c>
      <c r="G142" s="269"/>
      <c r="H142" s="269"/>
      <c r="I142" s="269"/>
      <c r="J142" s="269"/>
      <c r="K142" s="112" t="s">
        <v>2171</v>
      </c>
    </row>
    <row r="143" spans="1:11" x14ac:dyDescent="0.2">
      <c r="A143" s="107" t="s">
        <v>1619</v>
      </c>
      <c r="B143" s="142">
        <v>116</v>
      </c>
      <c r="C143" s="142">
        <v>123</v>
      </c>
      <c r="D143" s="142">
        <v>8</v>
      </c>
      <c r="E143" s="142" t="s">
        <v>1681</v>
      </c>
      <c r="F143" s="107" t="s">
        <v>1689</v>
      </c>
      <c r="G143" s="269" t="s">
        <v>1629</v>
      </c>
      <c r="H143" s="269"/>
      <c r="I143" s="269"/>
      <c r="J143" s="269"/>
      <c r="K143" s="112" t="s">
        <v>2072</v>
      </c>
    </row>
    <row r="144" spans="1:11" x14ac:dyDescent="0.2">
      <c r="A144" s="107" t="s">
        <v>1620</v>
      </c>
      <c r="B144" s="142">
        <v>124</v>
      </c>
      <c r="C144" s="142">
        <v>240</v>
      </c>
      <c r="D144" s="142">
        <v>117</v>
      </c>
      <c r="E144" s="142" t="s">
        <v>1681</v>
      </c>
      <c r="F144" s="107" t="s">
        <v>1689</v>
      </c>
      <c r="G144" s="269" t="s">
        <v>1688</v>
      </c>
      <c r="H144" s="269"/>
      <c r="I144" s="269"/>
      <c r="J144" s="269"/>
      <c r="K144" s="112" t="s">
        <v>2070</v>
      </c>
    </row>
    <row r="145" spans="1:11" x14ac:dyDescent="0.2"/>
    <row r="146" spans="1:11" ht="19.5" customHeight="1" x14ac:dyDescent="0.2">
      <c r="A146" s="259" t="s">
        <v>1631</v>
      </c>
      <c r="B146" s="259"/>
      <c r="C146" s="259"/>
      <c r="D146" s="259"/>
      <c r="E146" s="259"/>
      <c r="F146" s="259"/>
      <c r="G146" s="259"/>
      <c r="H146" s="259"/>
      <c r="I146" s="259"/>
      <c r="J146" s="259"/>
      <c r="K146" s="259"/>
    </row>
    <row r="147" spans="1:11" x14ac:dyDescent="0.2">
      <c r="A147" s="270" t="s">
        <v>866</v>
      </c>
      <c r="B147" s="280" t="s">
        <v>1673</v>
      </c>
      <c r="C147" s="280"/>
      <c r="D147" s="139" t="s">
        <v>1674</v>
      </c>
      <c r="E147" s="139" t="s">
        <v>1674</v>
      </c>
      <c r="F147" s="270" t="s">
        <v>1651</v>
      </c>
      <c r="G147" s="271" t="s">
        <v>1735</v>
      </c>
      <c r="H147" s="272"/>
      <c r="I147" s="272"/>
      <c r="J147" s="272"/>
      <c r="K147" s="273"/>
    </row>
    <row r="148" spans="1:11" x14ac:dyDescent="0.2">
      <c r="A148" s="295"/>
      <c r="B148" s="111" t="s">
        <v>1675</v>
      </c>
      <c r="C148" s="111" t="s">
        <v>1676</v>
      </c>
      <c r="D148" s="111" t="s">
        <v>1677</v>
      </c>
      <c r="E148" s="111" t="s">
        <v>1678</v>
      </c>
      <c r="F148" s="270"/>
      <c r="G148" s="274"/>
      <c r="H148" s="275"/>
      <c r="I148" s="275"/>
      <c r="J148" s="275"/>
      <c r="K148" s="276"/>
    </row>
    <row r="149" spans="1:11" x14ac:dyDescent="0.2">
      <c r="A149" s="107" t="s">
        <v>1632</v>
      </c>
      <c r="B149" s="142">
        <v>1</v>
      </c>
      <c r="C149" s="142">
        <v>3</v>
      </c>
      <c r="D149" s="142">
        <v>3</v>
      </c>
      <c r="E149" s="142" t="s">
        <v>1681</v>
      </c>
      <c r="F149" s="107" t="s">
        <v>1682</v>
      </c>
      <c r="G149" s="269" t="s">
        <v>1680</v>
      </c>
      <c r="H149" s="269"/>
      <c r="I149" s="269" t="s">
        <v>792</v>
      </c>
      <c r="J149" s="269"/>
      <c r="K149" s="112" t="s">
        <v>762</v>
      </c>
    </row>
    <row r="150" spans="1:11" x14ac:dyDescent="0.2">
      <c r="A150" s="107" t="s">
        <v>1633</v>
      </c>
      <c r="B150" s="142">
        <v>4</v>
      </c>
      <c r="C150" s="142">
        <v>7</v>
      </c>
      <c r="D150" s="142">
        <v>4</v>
      </c>
      <c r="E150" s="142" t="s">
        <v>1681</v>
      </c>
      <c r="F150" s="107" t="s">
        <v>1682</v>
      </c>
      <c r="G150" s="269"/>
      <c r="H150" s="269"/>
      <c r="I150" s="269" t="s">
        <v>1684</v>
      </c>
      <c r="J150" s="269"/>
      <c r="K150" s="112" t="s">
        <v>1968</v>
      </c>
    </row>
    <row r="151" spans="1:11" x14ac:dyDescent="0.2">
      <c r="A151" s="107" t="s">
        <v>1634</v>
      </c>
      <c r="B151" s="142">
        <v>8</v>
      </c>
      <c r="C151" s="142">
        <v>8</v>
      </c>
      <c r="D151" s="142">
        <v>1</v>
      </c>
      <c r="E151" s="142" t="s">
        <v>1681</v>
      </c>
      <c r="F151" s="107" t="s">
        <v>1682</v>
      </c>
      <c r="G151" s="269"/>
      <c r="H151" s="269"/>
      <c r="I151" s="269" t="s">
        <v>1686</v>
      </c>
      <c r="J151" s="269"/>
      <c r="K151" s="112" t="s">
        <v>1646</v>
      </c>
    </row>
    <row r="152" spans="1:11" x14ac:dyDescent="0.2">
      <c r="A152" s="107" t="s">
        <v>1635</v>
      </c>
      <c r="B152" s="142">
        <v>9</v>
      </c>
      <c r="C152" s="142">
        <v>17</v>
      </c>
      <c r="D152" s="142">
        <v>9</v>
      </c>
      <c r="E152" s="142" t="s">
        <v>1681</v>
      </c>
      <c r="F152" s="107" t="s">
        <v>1689</v>
      </c>
      <c r="G152" s="269" t="s">
        <v>1688</v>
      </c>
      <c r="H152" s="269"/>
      <c r="I152" s="269"/>
      <c r="J152" s="269"/>
      <c r="K152" s="112" t="s">
        <v>2070</v>
      </c>
    </row>
    <row r="153" spans="1:11" x14ac:dyDescent="0.2">
      <c r="A153" s="107" t="s">
        <v>1636</v>
      </c>
      <c r="B153" s="142">
        <v>18</v>
      </c>
      <c r="C153" s="142">
        <v>23</v>
      </c>
      <c r="D153" s="142">
        <v>6</v>
      </c>
      <c r="E153" s="142" t="s">
        <v>1681</v>
      </c>
      <c r="F153" s="107" t="s">
        <v>1682</v>
      </c>
      <c r="G153" s="269" t="s">
        <v>1640</v>
      </c>
      <c r="H153" s="269"/>
      <c r="I153" s="269" t="s">
        <v>1641</v>
      </c>
      <c r="J153" s="269"/>
      <c r="K153" s="112" t="s">
        <v>1642</v>
      </c>
    </row>
    <row r="154" spans="1:11" x14ac:dyDescent="0.2">
      <c r="A154" s="107" t="s">
        <v>1637</v>
      </c>
      <c r="B154" s="142">
        <v>24</v>
      </c>
      <c r="C154" s="142">
        <v>29</v>
      </c>
      <c r="D154" s="142">
        <v>6</v>
      </c>
      <c r="E154" s="142" t="s">
        <v>1681</v>
      </c>
      <c r="F154" s="107" t="s">
        <v>1682</v>
      </c>
      <c r="G154" s="269"/>
      <c r="H154" s="269"/>
      <c r="I154" s="269" t="s">
        <v>1643</v>
      </c>
      <c r="J154" s="269"/>
      <c r="K154" s="112" t="s">
        <v>1644</v>
      </c>
    </row>
    <row r="155" spans="1:11" x14ac:dyDescent="0.2">
      <c r="A155" s="107" t="s">
        <v>1638</v>
      </c>
      <c r="B155" s="142">
        <v>30</v>
      </c>
      <c r="C155" s="142">
        <v>35</v>
      </c>
      <c r="D155" s="142">
        <v>6</v>
      </c>
      <c r="E155" s="142" t="s">
        <v>1681</v>
      </c>
      <c r="F155" s="107" t="s">
        <v>1682</v>
      </c>
      <c r="G155" s="269"/>
      <c r="H155" s="269"/>
      <c r="I155" s="269" t="s">
        <v>1645</v>
      </c>
      <c r="J155" s="269"/>
      <c r="K155" s="112" t="s">
        <v>1647</v>
      </c>
    </row>
    <row r="156" spans="1:11" x14ac:dyDescent="0.2">
      <c r="A156" s="107" t="s">
        <v>1639</v>
      </c>
      <c r="B156" s="142">
        <v>36</v>
      </c>
      <c r="C156" s="142">
        <v>240</v>
      </c>
      <c r="D156" s="142">
        <v>205</v>
      </c>
      <c r="E156" s="142" t="s">
        <v>1681</v>
      </c>
      <c r="F156" s="107" t="s">
        <v>1689</v>
      </c>
      <c r="G156" s="269" t="s">
        <v>1688</v>
      </c>
      <c r="H156" s="269"/>
      <c r="I156" s="269"/>
      <c r="J156" s="269"/>
      <c r="K156" s="112" t="s">
        <v>2070</v>
      </c>
    </row>
    <row r="157" spans="1:11" x14ac:dyDescent="0.2"/>
    <row r="158" spans="1:11" hidden="1" x14ac:dyDescent="0.2"/>
    <row r="159" spans="1:11" hidden="1" x14ac:dyDescent="0.2"/>
    <row r="160" spans="1:11"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sheetData>
  <sheetProtection password="EADA" sheet="1"/>
  <mergeCells count="191">
    <mergeCell ref="B34:K34"/>
    <mergeCell ref="B38:C38"/>
    <mergeCell ref="I51:I52"/>
    <mergeCell ref="I48:J48"/>
    <mergeCell ref="A1:F2"/>
    <mergeCell ref="G1:K2"/>
    <mergeCell ref="A5:K5"/>
    <mergeCell ref="A6:A7"/>
    <mergeCell ref="H12:H13"/>
    <mergeCell ref="H24:J24"/>
    <mergeCell ref="G8:G10"/>
    <mergeCell ref="H8:J8"/>
    <mergeCell ref="B6:C6"/>
    <mergeCell ref="D6:D7"/>
    <mergeCell ref="E6:E7"/>
    <mergeCell ref="F6:F7"/>
    <mergeCell ref="G6:K7"/>
    <mergeCell ref="E28:E29"/>
    <mergeCell ref="G21:J21"/>
    <mergeCell ref="G22:J22"/>
    <mergeCell ref="G11:J11"/>
    <mergeCell ref="G12:G20"/>
    <mergeCell ref="H26:J26"/>
    <mergeCell ref="K28:K29"/>
    <mergeCell ref="I15:I16"/>
    <mergeCell ref="I17:I18"/>
    <mergeCell ref="I19:J19"/>
    <mergeCell ref="H20:J20"/>
    <mergeCell ref="B28:B29"/>
    <mergeCell ref="C28:C29"/>
    <mergeCell ref="H9:J9"/>
    <mergeCell ref="H10:J10"/>
    <mergeCell ref="H14:J14"/>
    <mergeCell ref="H15:H19"/>
    <mergeCell ref="I12:J12"/>
    <mergeCell ref="I13:J13"/>
    <mergeCell ref="H25:J25"/>
    <mergeCell ref="H27:J27"/>
    <mergeCell ref="I49:J49"/>
    <mergeCell ref="H42:J42"/>
    <mergeCell ref="G40:G42"/>
    <mergeCell ref="H46:J46"/>
    <mergeCell ref="G30:J30"/>
    <mergeCell ref="G23:G29"/>
    <mergeCell ref="A37:K37"/>
    <mergeCell ref="A38:A39"/>
    <mergeCell ref="H41:J41"/>
    <mergeCell ref="F38:F39"/>
    <mergeCell ref="G38:K39"/>
    <mergeCell ref="A28:A29"/>
    <mergeCell ref="D28:D29"/>
    <mergeCell ref="B33:K33"/>
    <mergeCell ref="F28:F29"/>
    <mergeCell ref="H28:J29"/>
    <mergeCell ref="H23:J23"/>
    <mergeCell ref="G31:J31"/>
    <mergeCell ref="G32:J32"/>
    <mergeCell ref="B35:K35"/>
    <mergeCell ref="H44:J44"/>
    <mergeCell ref="H43:J43"/>
    <mergeCell ref="H56:J56"/>
    <mergeCell ref="G57:J57"/>
    <mergeCell ref="G58:J58"/>
    <mergeCell ref="G59:H60"/>
    <mergeCell ref="I59:J59"/>
    <mergeCell ref="I53:I54"/>
    <mergeCell ref="H40:J40"/>
    <mergeCell ref="G47:J47"/>
    <mergeCell ref="G48:G56"/>
    <mergeCell ref="H48:H49"/>
    <mergeCell ref="I55:J55"/>
    <mergeCell ref="G43:G46"/>
    <mergeCell ref="H45:J45"/>
    <mergeCell ref="H50:J50"/>
    <mergeCell ref="H51:H55"/>
    <mergeCell ref="I60:J60"/>
    <mergeCell ref="G61:J61"/>
    <mergeCell ref="G62:J62"/>
    <mergeCell ref="A64:K64"/>
    <mergeCell ref="A65:A66"/>
    <mergeCell ref="B65:C65"/>
    <mergeCell ref="F65:F66"/>
    <mergeCell ref="G67:G69"/>
    <mergeCell ref="H67:J67"/>
    <mergeCell ref="H68:J68"/>
    <mergeCell ref="H69:J69"/>
    <mergeCell ref="G65:K66"/>
    <mergeCell ref="C73:C74"/>
    <mergeCell ref="B73:B74"/>
    <mergeCell ref="A73:A74"/>
    <mergeCell ref="D73:D74"/>
    <mergeCell ref="G93:J93"/>
    <mergeCell ref="F99:F100"/>
    <mergeCell ref="G99:K100"/>
    <mergeCell ref="K73:K74"/>
    <mergeCell ref="H73:J74"/>
    <mergeCell ref="H90:H91"/>
    <mergeCell ref="A128:A129"/>
    <mergeCell ref="B128:C128"/>
    <mergeCell ref="F128:F129"/>
    <mergeCell ref="G128:K129"/>
    <mergeCell ref="G123:J123"/>
    <mergeCell ref="G124:J124"/>
    <mergeCell ref="G125:J125"/>
    <mergeCell ref="A127:K127"/>
    <mergeCell ref="F73:F74"/>
    <mergeCell ref="G89:J89"/>
    <mergeCell ref="H105:J105"/>
    <mergeCell ref="H103:J103"/>
    <mergeCell ref="G82:J82"/>
    <mergeCell ref="G75:G79"/>
    <mergeCell ref="G90:G92"/>
    <mergeCell ref="G86:J86"/>
    <mergeCell ref="G84:J84"/>
    <mergeCell ref="G83:J83"/>
    <mergeCell ref="C107:C108"/>
    <mergeCell ref="H104:J104"/>
    <mergeCell ref="H102:J102"/>
    <mergeCell ref="H101:J101"/>
    <mergeCell ref="F107:F108"/>
    <mergeCell ref="D107:D108"/>
    <mergeCell ref="E73:E74"/>
    <mergeCell ref="G70:G74"/>
    <mergeCell ref="G81:J81"/>
    <mergeCell ref="H119:J119"/>
    <mergeCell ref="H110:J110"/>
    <mergeCell ref="H112:J112"/>
    <mergeCell ref="H111:J111"/>
    <mergeCell ref="G119:G122"/>
    <mergeCell ref="H122:J122"/>
    <mergeCell ref="H121:J121"/>
    <mergeCell ref="E107:E108"/>
    <mergeCell ref="G104:G108"/>
    <mergeCell ref="G109:G114"/>
    <mergeCell ref="H114:J114"/>
    <mergeCell ref="H106:J106"/>
    <mergeCell ref="G137:J138"/>
    <mergeCell ref="G130:G132"/>
    <mergeCell ref="H130:J130"/>
    <mergeCell ref="H131:J131"/>
    <mergeCell ref="H132:J132"/>
    <mergeCell ref="G133:J133"/>
    <mergeCell ref="G156:J156"/>
    <mergeCell ref="I91:J91"/>
    <mergeCell ref="I90:J90"/>
    <mergeCell ref="H92:J92"/>
    <mergeCell ref="G96:J96"/>
    <mergeCell ref="G95:J95"/>
    <mergeCell ref="G94:J94"/>
    <mergeCell ref="G117:J117"/>
    <mergeCell ref="G134:J134"/>
    <mergeCell ref="G135:J136"/>
    <mergeCell ref="B147:C147"/>
    <mergeCell ref="F147:F148"/>
    <mergeCell ref="G147:K148"/>
    <mergeCell ref="G139:J140"/>
    <mergeCell ref="G141:J142"/>
    <mergeCell ref="G143:J143"/>
    <mergeCell ref="G144:J144"/>
    <mergeCell ref="A146:K146"/>
    <mergeCell ref="A147:A148"/>
    <mergeCell ref="I154:J154"/>
    <mergeCell ref="I155:J155"/>
    <mergeCell ref="G149:H151"/>
    <mergeCell ref="I149:J149"/>
    <mergeCell ref="I150:J150"/>
    <mergeCell ref="I151:J151"/>
    <mergeCell ref="I153:J153"/>
    <mergeCell ref="G152:J152"/>
    <mergeCell ref="G153:H155"/>
    <mergeCell ref="H120:J120"/>
    <mergeCell ref="G115:J115"/>
    <mergeCell ref="G116:J116"/>
    <mergeCell ref="I75:I76"/>
    <mergeCell ref="I77:I78"/>
    <mergeCell ref="I79:J79"/>
    <mergeCell ref="H75:H79"/>
    <mergeCell ref="G80:J80"/>
    <mergeCell ref="G87:J87"/>
    <mergeCell ref="G88:J88"/>
    <mergeCell ref="G85:J85"/>
    <mergeCell ref="G118:J118"/>
    <mergeCell ref="H109:J109"/>
    <mergeCell ref="H113:J113"/>
    <mergeCell ref="A98:K98"/>
    <mergeCell ref="A99:A100"/>
    <mergeCell ref="G101:G103"/>
    <mergeCell ref="H107:J108"/>
    <mergeCell ref="A107:A108"/>
    <mergeCell ref="B107:B108"/>
    <mergeCell ref="B99:C99"/>
  </mergeCells>
  <phoneticPr fontId="0" type="noConversion"/>
  <pageMargins left="0.51181102362204722" right="0.51181102362204722" top="0.78740157480314965" bottom="0.78740157480314965" header="0.31496062992125984" footer="0.31496062992125984"/>
  <pageSetup paperSize="9" scale="30" fitToWidth="0" fitToHeight="0" orientation="portrait" r:id="rId1"/>
  <rowBreaks count="5" manualBreakCount="5">
    <brk id="35" max="16383" man="1"/>
    <brk id="62" max="16383" man="1"/>
    <brk id="96" max="16383" man="1"/>
    <brk id="116" max="16383" man="1"/>
    <brk id="125"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11</vt:i4>
      </vt:variant>
      <vt:variant>
        <vt:lpstr>Intervalos nomeados</vt:lpstr>
      </vt:variant>
      <vt:variant>
        <vt:i4>4</vt:i4>
      </vt:variant>
    </vt:vector>
  </HeadingPairs>
  <TitlesOfParts>
    <vt:vector size="15" baseType="lpstr">
      <vt:lpstr>Capa</vt:lpstr>
      <vt:lpstr>Introdução</vt:lpstr>
      <vt:lpstr>Recomendações</vt:lpstr>
      <vt:lpstr>01.Contracapa</vt:lpstr>
      <vt:lpstr>02.Especificações do Boleto</vt:lpstr>
      <vt:lpstr>03.Remessa - CNAB400</vt:lpstr>
      <vt:lpstr>04.Retorno - CNAB400</vt:lpstr>
      <vt:lpstr>03.Remessa - Opção CNAB240</vt:lpstr>
      <vt:lpstr>04.Retorno - Opção CNAB240</vt:lpstr>
      <vt:lpstr>05.Pré-homologação de Boletos</vt:lpstr>
      <vt:lpstr>06.Funções em Delphi</vt:lpstr>
      <vt:lpstr>_07._Pré_homologação_de_boletos</vt:lpstr>
      <vt:lpstr>'01.Contracapa'!Area_de_impressao</vt:lpstr>
      <vt:lpstr>'02.Especificações do Boleto'!Area_de_impressao</vt:lpstr>
      <vt:lpstr>'03.Remessa - Opção CNAB240'!Area_de_impressao</vt:lpstr>
    </vt:vector>
  </TitlesOfParts>
  <Company>Sicoob</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Cooperativa central de crédito do ES</dc:creator>
  <cp:lastModifiedBy>Leandro</cp:lastModifiedBy>
  <cp:lastPrinted>2018-12-04T11:23:37Z</cp:lastPrinted>
  <dcterms:created xsi:type="dcterms:W3CDTF">2009-10-31T16:32:40Z</dcterms:created>
  <dcterms:modified xsi:type="dcterms:W3CDTF">2020-04-20T17:50:55Z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459b2e0-2ec4-47e6-afc1-6e3f8b684f6a_Enabled">
    <vt:lpwstr>True</vt:lpwstr>
  </property>
  <property fmtid="{D5CDD505-2E9C-101B-9397-08002B2CF9AE}" pid="3" name="MSIP_Label_6459b2e0-2ec4-47e6-afc1-6e3f8b684f6a_SiteId">
    <vt:lpwstr>b417b620-2ae9-4a83-ab6c-7fbd828bda1d</vt:lpwstr>
  </property>
  <property fmtid="{D5CDD505-2E9C-101B-9397-08002B2CF9AE}" pid="4" name="MSIP_Label_6459b2e0-2ec4-47e6-afc1-6e3f8b684f6a_Owner">
    <vt:lpwstr>hudson.moreira@bancoob.com.br</vt:lpwstr>
  </property>
  <property fmtid="{D5CDD505-2E9C-101B-9397-08002B2CF9AE}" pid="5" name="MSIP_Label_6459b2e0-2ec4-47e6-afc1-6e3f8b684f6a_SetDate">
    <vt:lpwstr>2019-10-28T13:13:13.2342022Z</vt:lpwstr>
  </property>
  <property fmtid="{D5CDD505-2E9C-101B-9397-08002B2CF9AE}" pid="6" name="MSIP_Label_6459b2e0-2ec4-47e6-afc1-6e3f8b684f6a_Name">
    <vt:lpwstr>#Público#</vt:lpwstr>
  </property>
  <property fmtid="{D5CDD505-2E9C-101B-9397-08002B2CF9AE}" pid="7" name="MSIP_Label_6459b2e0-2ec4-47e6-afc1-6e3f8b684f6a_Application">
    <vt:lpwstr>Microsoft Azure Information Protection</vt:lpwstr>
  </property>
  <property fmtid="{D5CDD505-2E9C-101B-9397-08002B2CF9AE}" pid="8" name="MSIP_Label_6459b2e0-2ec4-47e6-afc1-6e3f8b684f6a_ActionId">
    <vt:lpwstr>a2a2fddd-18c5-4f0b-9769-b4111c9a2d2e</vt:lpwstr>
  </property>
  <property fmtid="{D5CDD505-2E9C-101B-9397-08002B2CF9AE}" pid="9" name="MSIP_Label_6459b2e0-2ec4-47e6-afc1-6e3f8b684f6a_Extended_MSFT_Method">
    <vt:lpwstr>Automatic</vt:lpwstr>
  </property>
  <property fmtid="{D5CDD505-2E9C-101B-9397-08002B2CF9AE}" pid="10" name="Sensitivity">
    <vt:lpwstr>#Público#</vt:lpwstr>
  </property>
</Properties>
</file>