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674" windowHeight="15002" tabRatio="656" firstSheet="1" activeTab="1"/>
  </bookViews>
  <sheets>
    <sheet name="Introduction" sheetId="9" r:id="rId1"/>
    <sheet name="1.data import" sheetId="12" r:id="rId2"/>
    <sheet name="2. k-data" sheetId="1" r:id="rId3"/>
    <sheet name="CCT Validity" sheetId="11" r:id="rId4"/>
    <sheet name="3. daylight" sheetId="2" r:id="rId5"/>
    <sheet name="4. blackbody" sheetId="3" r:id="rId6"/>
    <sheet name="5. r-data" sheetId="4" r:id="rId7"/>
    <sheet name="6. k-munsell" sheetId="5" r:id="rId8"/>
    <sheet name="7. r-munsell" sheetId="6" r:id="rId9"/>
    <sheet name="8. table -k-r" sheetId="7" r:id="rId10"/>
    <sheet name="9. CRI" sheetId="8" r:id="rId11"/>
  </sheets>
  <definedNames>
    <definedName name="ExternalData_1" localSheetId="1">'1.data import'!$A$1:$B$1038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白色" type="6" background="1" refreshedVersion="2" saveData="1">
    <textPr sourceFile="C:\Users\king\Desktop\白色.txt">
      <textFields>
        <textField/>
      </textFields>
    </textPr>
  </connection>
</connections>
</file>

<file path=xl/sharedStrings.xml><?xml version="1.0" encoding="utf-8"?>
<sst xmlns="http://schemas.openxmlformats.org/spreadsheetml/2006/main" count="419" uniqueCount="267">
  <si>
    <t>Calculation of color temperature, color coordinates, and color rendering index</t>
  </si>
  <si>
    <t>Instructions -:</t>
  </si>
  <si>
    <t>1)</t>
  </si>
  <si>
    <r>
      <rPr>
        <sz val="11"/>
        <color theme="1"/>
        <rFont val="宋体"/>
        <charset val="134"/>
        <scheme val="minor"/>
      </rPr>
      <t xml:space="preserve">This excelsheet has been devised with the purpose of </t>
    </r>
    <r>
      <rPr>
        <u/>
        <sz val="11"/>
        <color theme="1"/>
        <rFont val="宋体"/>
        <charset val="134"/>
        <scheme val="minor"/>
      </rPr>
      <t>estimating CRI</t>
    </r>
    <r>
      <rPr>
        <sz val="11"/>
        <color theme="1"/>
        <rFont val="宋体"/>
        <charset val="134"/>
        <scheme val="minor"/>
      </rPr>
      <t xml:space="preserve">,  the </t>
    </r>
    <r>
      <rPr>
        <u/>
        <sz val="11"/>
        <color theme="1"/>
        <rFont val="宋体"/>
        <charset val="134"/>
        <scheme val="minor"/>
      </rPr>
      <t>color rendering index</t>
    </r>
    <r>
      <rPr>
        <sz val="11"/>
        <color theme="1"/>
        <rFont val="宋体"/>
        <charset val="134"/>
        <scheme val="minor"/>
      </rPr>
      <t xml:space="preserve"> of any source.</t>
    </r>
  </si>
  <si>
    <t xml:space="preserve">2) </t>
  </si>
  <si>
    <r>
      <rPr>
        <sz val="11"/>
        <color theme="1"/>
        <rFont val="宋体"/>
        <charset val="134"/>
        <scheme val="minor"/>
      </rPr>
      <t xml:space="preserve">The only input required is the relatve SPD i.e the </t>
    </r>
    <r>
      <rPr>
        <u/>
        <sz val="11"/>
        <color theme="1"/>
        <rFont val="宋体"/>
        <charset val="134"/>
        <scheme val="minor"/>
      </rPr>
      <t>Spectral Power Distribution</t>
    </r>
    <r>
      <rPr>
        <sz val="11"/>
        <color theme="1"/>
        <rFont val="宋体"/>
        <charset val="134"/>
        <scheme val="minor"/>
      </rPr>
      <t xml:space="preserve"> of the Illuminant in question.</t>
    </r>
  </si>
  <si>
    <t>3)</t>
  </si>
  <si>
    <r>
      <rPr>
        <sz val="11"/>
        <color theme="1"/>
        <rFont val="宋体"/>
        <charset val="134"/>
        <scheme val="minor"/>
      </rPr>
      <t xml:space="preserve">The illuminant whose CRI is required is referred to as the </t>
    </r>
    <r>
      <rPr>
        <u/>
        <sz val="11"/>
        <color theme="1"/>
        <rFont val="宋体"/>
        <charset val="134"/>
        <scheme val="minor"/>
      </rPr>
      <t>test source illuminant</t>
    </r>
    <r>
      <rPr>
        <sz val="11"/>
        <color theme="1"/>
        <rFont val="宋体"/>
        <charset val="134"/>
        <scheme val="minor"/>
      </rPr>
      <t xml:space="preserve"> or with the letter </t>
    </r>
    <r>
      <rPr>
        <u/>
        <sz val="11"/>
        <color theme="1"/>
        <rFont val="宋体"/>
        <charset val="134"/>
        <scheme val="minor"/>
      </rPr>
      <t>k</t>
    </r>
    <r>
      <rPr>
        <sz val="11"/>
        <color theme="1"/>
        <rFont val="宋体"/>
        <charset val="134"/>
        <scheme val="minor"/>
      </rPr>
      <t>.</t>
    </r>
  </si>
  <si>
    <t>4)</t>
  </si>
  <si>
    <r>
      <rPr>
        <sz val="11"/>
        <color theme="1"/>
        <rFont val="宋体"/>
        <charset val="134"/>
        <scheme val="minor"/>
      </rPr>
      <t xml:space="preserve">As CRI, is estimated by due comparison with a reference illuminant, such a source is referred to as the </t>
    </r>
    <r>
      <rPr>
        <u/>
        <sz val="11"/>
        <color theme="1"/>
        <rFont val="宋体"/>
        <charset val="134"/>
        <scheme val="minor"/>
      </rPr>
      <t>referrence source illuminant</t>
    </r>
    <r>
      <rPr>
        <sz val="11"/>
        <color theme="1"/>
        <rFont val="宋体"/>
        <charset val="134"/>
        <scheme val="minor"/>
      </rPr>
      <t xml:space="preserve"> or with the letter </t>
    </r>
    <r>
      <rPr>
        <u/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.</t>
    </r>
  </si>
  <si>
    <t>5)</t>
  </si>
  <si>
    <t>This excel sheet is programmed to calculate the CRI, as soon as the input is feeded. NO OTHER INVOLVEMENT IS REQUIRED.</t>
  </si>
  <si>
    <t>Preparing Input -:</t>
  </si>
  <si>
    <t xml:space="preserve">1) </t>
  </si>
  <si>
    <r>
      <rPr>
        <sz val="11"/>
        <color theme="1"/>
        <rFont val="宋体"/>
        <charset val="134"/>
        <scheme val="minor"/>
      </rPr>
      <t xml:space="preserve">The wavelength corresponding to the input SPD for this excel sheet should be in the </t>
    </r>
    <r>
      <rPr>
        <u/>
        <sz val="11"/>
        <color theme="1"/>
        <rFont val="宋体"/>
        <charset val="134"/>
        <scheme val="minor"/>
      </rPr>
      <t>range of 380 to 780 nm</t>
    </r>
    <r>
      <rPr>
        <sz val="11"/>
        <color theme="1"/>
        <rFont val="宋体"/>
        <charset val="134"/>
        <scheme val="minor"/>
      </rPr>
      <t xml:space="preserve">, with an </t>
    </r>
    <r>
      <rPr>
        <u/>
        <sz val="11"/>
        <color theme="1"/>
        <rFont val="宋体"/>
        <charset val="134"/>
        <scheme val="minor"/>
      </rPr>
      <t>interval of 5nm</t>
    </r>
    <r>
      <rPr>
        <sz val="11"/>
        <color theme="1"/>
        <rFont val="宋体"/>
        <charset val="134"/>
        <scheme val="minor"/>
      </rPr>
      <t xml:space="preserve">. </t>
    </r>
  </si>
  <si>
    <t>2)</t>
  </si>
  <si>
    <t>The CRI can be calculated even if the SPD is not available for some wavelengths near 380nm or/and 780nm. The changes in the result are not very significant.</t>
  </si>
  <si>
    <r>
      <rPr>
        <sz val="11"/>
        <color theme="1"/>
        <rFont val="宋体"/>
        <charset val="134"/>
        <scheme val="minor"/>
      </rPr>
      <t xml:space="preserve">Such a data, should be </t>
    </r>
    <r>
      <rPr>
        <u/>
        <sz val="11"/>
        <color theme="1"/>
        <rFont val="宋体"/>
        <charset val="134"/>
        <scheme val="minor"/>
      </rPr>
      <t>arranged in a column</t>
    </r>
    <r>
      <rPr>
        <sz val="11"/>
        <color theme="1"/>
        <rFont val="宋体"/>
        <charset val="134"/>
        <scheme val="minor"/>
      </rPr>
      <t xml:space="preserve"> and </t>
    </r>
    <r>
      <rPr>
        <u/>
        <sz val="11"/>
        <color theme="1"/>
        <rFont val="宋体"/>
        <charset val="134"/>
        <scheme val="minor"/>
      </rPr>
      <t>sorted in the increasing order</t>
    </r>
    <r>
      <rPr>
        <sz val="11"/>
        <color theme="1"/>
        <rFont val="宋体"/>
        <charset val="134"/>
        <scheme val="minor"/>
      </rPr>
      <t xml:space="preserve"> of wavelength with SPD corresponding to 380nm at the top and 780nm at the bottom.</t>
    </r>
  </si>
  <si>
    <t>Now the data is ready. It needs to be pasted in the column B, such that the SPD are arranged in correspondance with the wavelengths in column A.</t>
  </si>
  <si>
    <t>Result -:</t>
  </si>
  <si>
    <r>
      <rPr>
        <sz val="11"/>
        <color theme="1"/>
        <rFont val="宋体"/>
        <charset val="134"/>
        <scheme val="minor"/>
      </rPr>
      <t xml:space="preserve">The special CRI R(i) for each Munsell Test Color can be found in </t>
    </r>
    <r>
      <rPr>
        <b/>
        <u/>
        <sz val="12"/>
        <color theme="1"/>
        <rFont val="宋体"/>
        <charset val="134"/>
        <scheme val="minor"/>
      </rPr>
      <t>sheet no. 9 - 'CRI', column G</t>
    </r>
    <r>
      <rPr>
        <sz val="11"/>
        <color theme="1"/>
        <rFont val="宋体"/>
        <charset val="134"/>
        <scheme val="minor"/>
      </rPr>
      <t>.                                    Highlight color - Light Blue</t>
    </r>
  </si>
  <si>
    <r>
      <rPr>
        <sz val="11"/>
        <color theme="1"/>
        <rFont val="宋体"/>
        <charset val="134"/>
        <scheme val="minor"/>
      </rPr>
      <t xml:space="preserve">The general CRI R(a) for Munsell Test Colors (1-8) can be found in the same </t>
    </r>
    <r>
      <rPr>
        <b/>
        <u/>
        <sz val="12"/>
        <color theme="1"/>
        <rFont val="宋体"/>
        <charset val="134"/>
        <scheme val="minor"/>
      </rPr>
      <t>sheet 9 at column K, row 11</t>
    </r>
    <r>
      <rPr>
        <sz val="11"/>
        <color theme="1"/>
        <rFont val="宋体"/>
        <charset val="134"/>
        <scheme val="minor"/>
      </rPr>
      <t>.           Highlight color - Orange.</t>
    </r>
  </si>
  <si>
    <t>Other Important figures like the following can be found at  -: (they are all highlighted)</t>
  </si>
  <si>
    <t>Chromaticity cordinate in 1931 -XYZ space</t>
  </si>
  <si>
    <t>sheet 2 and 5</t>
  </si>
  <si>
    <t>Chromaticity coordinate on 1931 xy map</t>
  </si>
  <si>
    <t>Chromaticity coordinates in 1964 U*V*W* color space</t>
  </si>
  <si>
    <t>sheet 8</t>
  </si>
  <si>
    <t>Chromaticity coordinates on uv-map in 1960 UCS color space</t>
  </si>
  <si>
    <t>sheet 2, 5 and 8</t>
  </si>
  <si>
    <t>Corelated Color Temperature (CCT)</t>
  </si>
  <si>
    <t>sheet 2</t>
  </si>
  <si>
    <t>Copyright statement:</t>
  </si>
  <si>
    <t>Citation URL: https://github.com/exomishra/cri-calculator</t>
  </si>
  <si>
    <t>“窗台小圃（little garden）” only did some translation and applicability work, the core calculation process comes from the original document;</t>
  </si>
  <si>
    <t>If you use this document in your work, please consider citing the following text:</t>
  </si>
  <si>
    <t>https://doi.org/10.1016/j.jlumin.2015.08.063</t>
  </si>
  <si>
    <t>White light emission and color tunability of dysprosium doped barium silicate glasses - ScienceDirect</t>
  </si>
  <si>
    <t>Nanometers</t>
  </si>
  <si>
    <t>Intensity(a.u.)</t>
  </si>
  <si>
    <t>Wavelength rounding</t>
  </si>
  <si>
    <t>5nm intervals</t>
  </si>
  <si>
    <t>SPD (relative)</t>
  </si>
  <si>
    <t>Spectrum data</t>
  </si>
  <si>
    <t>Instructions:</t>
  </si>
  <si>
    <t>Color Temperature</t>
  </si>
  <si>
    <t>1. Delete columns A and B, press DEL key;</t>
  </si>
  <si>
    <t>2. Select A1 and set A1 as the active cell;</t>
  </si>
  <si>
    <t>Color coordinates</t>
  </si>
  <si>
    <t>3. Import spectral data: Data - Get Data - Import Data</t>
  </si>
  <si>
    <t>x</t>
  </si>
  <si>
    <t>y</t>
  </si>
  <si>
    <t>u</t>
  </si>
  <si>
    <t>v</t>
  </si>
  <si>
    <t>Color rendering index</t>
  </si>
  <si>
    <t>Ra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</si>
  <si>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</si>
  <si>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</si>
  <si>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</si>
  <si>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</si>
  <si>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</si>
  <si>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</si>
  <si>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</si>
  <si>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</si>
  <si>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</si>
  <si>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</si>
  <si>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</si>
  <si>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</si>
  <si>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</si>
  <si>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</si>
  <si>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</si>
  <si>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Colorimetry of Test Source Illuminant (k)</t>
  </si>
  <si>
    <t>Test Source</t>
  </si>
  <si>
    <t>Color Matching Functions</t>
  </si>
  <si>
    <t>Product for XYZ values</t>
  </si>
  <si>
    <t>Results</t>
  </si>
  <si>
    <t>Calculating Color Corelated Temperature</t>
  </si>
  <si>
    <t>Wavelength (nm)</t>
  </si>
  <si>
    <t>xbar</t>
  </si>
  <si>
    <t>ybar</t>
  </si>
  <si>
    <t>zbar</t>
  </si>
  <si>
    <t>SPD*xbar</t>
  </si>
  <si>
    <t>SPD*ybar</t>
  </si>
  <si>
    <t>SPD*zbar</t>
  </si>
  <si>
    <t>X</t>
  </si>
  <si>
    <t>Y</t>
  </si>
  <si>
    <t>Z</t>
  </si>
  <si>
    <t>n</t>
  </si>
  <si>
    <t>n square</t>
  </si>
  <si>
    <t>n cube</t>
  </si>
  <si>
    <t>CCT</t>
  </si>
  <si>
    <t>Whiteness Index - W (CIE 1986)</t>
  </si>
  <si>
    <t>Whiteness Index  - W -  is valid if W is between 40 to</t>
  </si>
  <si>
    <t>Tint Index - Tw</t>
  </si>
  <si>
    <t>T&gt;0</t>
  </si>
  <si>
    <t>Greenish tint</t>
  </si>
  <si>
    <t>T&lt;0</t>
  </si>
  <si>
    <t>Reddish tint</t>
  </si>
  <si>
    <t>Summation</t>
  </si>
  <si>
    <t>Scaling Y to 100</t>
  </si>
  <si>
    <t>Colorimetry of Planckian Locus (blackbody)</t>
  </si>
  <si>
    <t>ΔC  -  Checking Validity of CCT related comparison</t>
  </si>
  <si>
    <t>ΔC value should be less than 0.005 for CCT estimaiton to be useful</t>
  </si>
  <si>
    <t>Phase of sunlight (use only if CCT&gt;=5000k) -- Constructing Reference Source (r ) --</t>
  </si>
  <si>
    <t>CCT square</t>
  </si>
  <si>
    <t>CCT cube</t>
  </si>
  <si>
    <t>x(r )</t>
  </si>
  <si>
    <t>y(r )</t>
  </si>
  <si>
    <t>M1</t>
  </si>
  <si>
    <t>M2</t>
  </si>
  <si>
    <t>If variable : The 'if variable' has value 1, if CCT is greater than 5000k, otherwise it is 0.</t>
  </si>
  <si>
    <t>Standard values</t>
  </si>
  <si>
    <t>Final Data</t>
  </si>
  <si>
    <t>S_0</t>
  </si>
  <si>
    <t>S_1</t>
  </si>
  <si>
    <t>S_2</t>
  </si>
  <si>
    <t>M1*S_1</t>
  </si>
  <si>
    <t>M2*S_2</t>
  </si>
  <si>
    <t>Sum of S_0, M1*S_1 and M2*S_2</t>
  </si>
  <si>
    <t>SPD</t>
  </si>
  <si>
    <t>Perfect Blackbody (use only if CCT&lt;5000k) -- Constructing Reference Source (r ) --</t>
  </si>
  <si>
    <t xml:space="preserve">The spectra depends on 2 variables, namely,  T -&gt; absolute temperature of the blackbody and λ -&gt; wavelength of emitted photon. </t>
  </si>
  <si>
    <t>Planck's radiation law</t>
  </si>
  <si>
    <t xml:space="preserve">where, </t>
  </si>
  <si>
    <t>where,</t>
  </si>
  <si>
    <t>λ is wavelength</t>
  </si>
  <si>
    <t>n is refractive index of medium, here shall be takes as 1</t>
  </si>
  <si>
    <t xml:space="preserve">T is CCT </t>
  </si>
  <si>
    <t>h is planck's constant</t>
  </si>
  <si>
    <t>c is speed of light</t>
  </si>
  <si>
    <t>The accepted values of C1 and C2 are as follows</t>
  </si>
  <si>
    <t>C1</t>
  </si>
  <si>
    <t>C2</t>
  </si>
  <si>
    <t>If variable : The 'if variable' has value 1, if CCT is lesser than 5000k, otherwise it is 0.</t>
  </si>
  <si>
    <t>So, the equation becomes -:</t>
  </si>
  <si>
    <t>and</t>
  </si>
  <si>
    <t>k1</t>
  </si>
  <si>
    <t>k2</t>
  </si>
  <si>
    <t>denominator</t>
  </si>
  <si>
    <t>L (λ,T)</t>
  </si>
  <si>
    <t xml:space="preserve">SPD </t>
  </si>
  <si>
    <t>Colorimetry of Reference Source Illuminant</t>
  </si>
  <si>
    <t>Colorimetry of Munsell Test colors for - Test Source Illuminant -(k)</t>
  </si>
  <si>
    <t xml:space="preserve">Colorimetry Values </t>
  </si>
  <si>
    <t>常数值计算</t>
  </si>
  <si>
    <t>Spectral Reflectance of Munsell Test Colors</t>
  </si>
  <si>
    <t>Integral Values - 1</t>
  </si>
  <si>
    <t>Integral Values - 2</t>
  </si>
  <si>
    <t>Integral Values - 3</t>
  </si>
  <si>
    <t>Integral Values - 4</t>
  </si>
  <si>
    <t>Integral Values - 5</t>
  </si>
  <si>
    <t>Integral Values - 6</t>
  </si>
  <si>
    <t>Integral Values - 7</t>
  </si>
  <si>
    <t>Integral Values - 8</t>
  </si>
  <si>
    <t>Integral Values - 9</t>
  </si>
  <si>
    <t>Integral Values - 10</t>
  </si>
  <si>
    <t>Integral Values - 11</t>
  </si>
  <si>
    <t>Integral Values - 12</t>
  </si>
  <si>
    <t>Integral Values - 13</t>
  </si>
  <si>
    <t>Integral Values - 14</t>
  </si>
  <si>
    <t>Integral Values - 15</t>
  </si>
  <si>
    <t>Constant vaue calculation</t>
  </si>
  <si>
    <t>Munsell Test Color</t>
  </si>
  <si>
    <t>X(k,1)</t>
  </si>
  <si>
    <t>Y(k,1)</t>
  </si>
  <si>
    <t>Z(k,1)</t>
  </si>
  <si>
    <t>X(k,2)</t>
  </si>
  <si>
    <t>Y(k,2)</t>
  </si>
  <si>
    <t>Z(k,2)</t>
  </si>
  <si>
    <t>X(k,3)</t>
  </si>
  <si>
    <t>Y(k,3)</t>
  </si>
  <si>
    <t>Z(k,3)</t>
  </si>
  <si>
    <t>X(k,4)</t>
  </si>
  <si>
    <t>Y(k,4)</t>
  </si>
  <si>
    <t>Z(k,4)</t>
  </si>
  <si>
    <t>X(k,5)</t>
  </si>
  <si>
    <t>Y(k,5)</t>
  </si>
  <si>
    <t>Z(k,5)</t>
  </si>
  <si>
    <t>X(k,6)</t>
  </si>
  <si>
    <t>Y(k,6)</t>
  </si>
  <si>
    <t>Z(k,6)</t>
  </si>
  <si>
    <t>X(k,7)</t>
  </si>
  <si>
    <t>Y(k,7)</t>
  </si>
  <si>
    <t>Z(k,7)</t>
  </si>
  <si>
    <t>X(k,8)</t>
  </si>
  <si>
    <t>Y(k,8)</t>
  </si>
  <si>
    <t>Z(k,8)</t>
  </si>
  <si>
    <t>X(k,9)</t>
  </si>
  <si>
    <t>Y(k,9)</t>
  </si>
  <si>
    <t>Z(k,9)</t>
  </si>
  <si>
    <t>X(k,10)</t>
  </si>
  <si>
    <t>Y(k,10)</t>
  </si>
  <si>
    <t>Z(k,10)</t>
  </si>
  <si>
    <t>X(k,11)</t>
  </si>
  <si>
    <t>Y(k,11)</t>
  </si>
  <si>
    <t>Z(k,11)</t>
  </si>
  <si>
    <t>X(k,12)</t>
  </si>
  <si>
    <t>Y(k,12)</t>
  </si>
  <si>
    <t>Z(k,12)</t>
  </si>
  <si>
    <t>X(k,13)</t>
  </si>
  <si>
    <t>Y(k,13)</t>
  </si>
  <si>
    <t>Z(k,13)</t>
  </si>
  <si>
    <t>X(k,14)</t>
  </si>
  <si>
    <t>Y(k,14)</t>
  </si>
  <si>
    <t>Z(k,14)</t>
  </si>
  <si>
    <t>X(k,15)</t>
  </si>
  <si>
    <t>Y(k,15)</t>
  </si>
  <si>
    <t>Z(k,15)</t>
  </si>
  <si>
    <t>S. No.--&gt; (i)</t>
  </si>
  <si>
    <t>X (k,i)</t>
  </si>
  <si>
    <t>Y (k,i)</t>
  </si>
  <si>
    <t>Z (k,i)</t>
  </si>
  <si>
    <t>x (k,i)</t>
  </si>
  <si>
    <t>y (k,i)</t>
  </si>
  <si>
    <t>u (k,i)</t>
  </si>
  <si>
    <t>v (k,i)</t>
  </si>
  <si>
    <t>Multiplying with k</t>
  </si>
  <si>
    <t>So value of k is</t>
  </si>
  <si>
    <t>Colorimetry of Munsell Test colors for - Reference Source Illuminant -(r )</t>
  </si>
  <si>
    <t>X (r,i)</t>
  </si>
  <si>
    <t>Y (r,i)</t>
  </si>
  <si>
    <t>Z (r,i)</t>
  </si>
  <si>
    <t>x (r,i)</t>
  </si>
  <si>
    <t>y (r,i)</t>
  </si>
  <si>
    <t>u (r,i)</t>
  </si>
  <si>
    <t>v (r,i)</t>
  </si>
  <si>
    <t>Chromaticity co-ordinates of Munsell Test Colors under Each Illuminant</t>
  </si>
  <si>
    <t>Reference Source Illuminant - (r )</t>
  </si>
  <si>
    <t>Test Source Illuminant -(k)</t>
  </si>
  <si>
    <t>color Difference</t>
  </si>
  <si>
    <t>c(r,i)</t>
  </si>
  <si>
    <t>d(r,i)</t>
  </si>
  <si>
    <t>U*(r,i)</t>
  </si>
  <si>
    <t>V*(r,i)</t>
  </si>
  <si>
    <t>W*(r,i)</t>
  </si>
  <si>
    <t>c(k,i)</t>
  </si>
  <si>
    <t>d(k,i)</t>
  </si>
  <si>
    <t>u'(k,i)</t>
  </si>
  <si>
    <t>v'(k,i)</t>
  </si>
  <si>
    <t>U*(k,i)</t>
  </si>
  <si>
    <t>V*(k,i)</t>
  </si>
  <si>
    <t>W*(k,i)</t>
  </si>
  <si>
    <t>(del E) Square</t>
  </si>
  <si>
    <t>del E</t>
  </si>
  <si>
    <t>Illuminant :</t>
  </si>
  <si>
    <t>Color Rendering Index</t>
  </si>
  <si>
    <t>Test Color No.</t>
  </si>
  <si>
    <t>Color Appearance under daylight</t>
  </si>
  <si>
    <t>Color Type</t>
  </si>
  <si>
    <t>R (i)</t>
  </si>
  <si>
    <t>Light greyish red</t>
  </si>
  <si>
    <t>Dark greyish yellow</t>
  </si>
  <si>
    <t>Strong yellow green</t>
  </si>
  <si>
    <t>Moderate yellowish green</t>
  </si>
  <si>
    <t>Light bluish green</t>
  </si>
  <si>
    <t>R (a) - General CRI</t>
  </si>
  <si>
    <t>Light blue</t>
  </si>
  <si>
    <t xml:space="preserve">R(a) = </t>
  </si>
  <si>
    <t>Light violet</t>
  </si>
  <si>
    <t>Light reddish purple</t>
  </si>
  <si>
    <t>Strong red</t>
  </si>
  <si>
    <t>Strong yellow</t>
  </si>
  <si>
    <t>Strong green</t>
  </si>
  <si>
    <t>Strong blue</t>
  </si>
  <si>
    <t>Light yellowish pink (skin)</t>
  </si>
  <si>
    <t>Moderate olive green (leaf)</t>
  </si>
  <si>
    <t>Asian skin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</si>
</sst>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_ "/>
  </numFmts>
  <fonts count="42">
    <font>
      <sz val="11"/>
      <color theme="1"/>
      <name val="宋体"/>
      <charset val="134"/>
      <scheme val="minor"/>
    </font>
    <font>
      <u/>
      <sz val="14"/>
      <color theme="1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1"/>
      <color rgb="FF000000"/>
      <name val="Arial"/>
      <charset val="134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4"/>
      <color theme="1"/>
      <name val="宋体"/>
      <charset val="134"/>
      <scheme val="minor"/>
    </font>
    <font>
      <sz val="9"/>
      <color theme="1"/>
      <name val="Inbkmr"/>
      <charset val="134"/>
    </font>
    <font>
      <sz val="11"/>
      <color theme="1"/>
      <name val="Calibri"/>
      <charset val="134"/>
    </font>
    <font>
      <b/>
      <u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Calibri"/>
      <charset val="134"/>
    </font>
    <font>
      <b/>
      <u/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25" applyNumberFormat="0" applyAlignment="0" applyProtection="0">
      <alignment vertical="center"/>
    </xf>
    <xf numFmtId="0" fontId="30" fillId="14" borderId="26" applyNumberFormat="0" applyAlignment="0" applyProtection="0">
      <alignment vertical="center"/>
    </xf>
    <xf numFmtId="0" fontId="31" fillId="14" borderId="25" applyNumberFormat="0" applyAlignment="0" applyProtection="0">
      <alignment vertical="center"/>
    </xf>
    <xf numFmtId="0" fontId="32" fillId="15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/>
    <xf numFmtId="0" fontId="0" fillId="0" borderId="0" xfId="0" applyFill="1"/>
    <xf numFmtId="0" fontId="2" fillId="0" borderId="0" xfId="0" applyFont="1"/>
    <xf numFmtId="0" fontId="3" fillId="0" borderId="1" xfId="0" applyFont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4" fillId="0" borderId="4" xfId="0" applyFont="1" applyBorder="1"/>
    <xf numFmtId="0" fontId="0" fillId="0" borderId="4" xfId="0" applyBorder="1"/>
    <xf numFmtId="0" fontId="5" fillId="2" borderId="4" xfId="0" applyFont="1" applyFill="1" applyBorder="1"/>
    <xf numFmtId="0" fontId="0" fillId="0" borderId="4" xfId="0" applyFill="1" applyBorder="1" applyAlignment="1">
      <alignment horizontal="center"/>
    </xf>
    <xf numFmtId="0" fontId="4" fillId="0" borderId="4" xfId="0" applyFont="1" applyFill="1" applyBorder="1"/>
    <xf numFmtId="0" fontId="0" fillId="0" borderId="4" xfId="0" applyFill="1" applyBorder="1"/>
    <xf numFmtId="0" fontId="5" fillId="3" borderId="4" xfId="0" applyFont="1" applyFill="1" applyBorder="1"/>
    <xf numFmtId="0" fontId="0" fillId="0" borderId="0" xfId="0" applyBorder="1"/>
    <xf numFmtId="176" fontId="0" fillId="0" borderId="0" xfId="0" applyNumberFormat="1"/>
    <xf numFmtId="0" fontId="6" fillId="0" borderId="1" xfId="0" applyFont="1" applyBorder="1"/>
    <xf numFmtId="0" fontId="1" fillId="0" borderId="5" xfId="0" applyFont="1" applyBorder="1"/>
    <xf numFmtId="0" fontId="0" fillId="0" borderId="5" xfId="0" applyBorder="1"/>
    <xf numFmtId="0" fontId="6" fillId="4" borderId="5" xfId="0" applyFont="1" applyFill="1" applyBorder="1"/>
    <xf numFmtId="0" fontId="0" fillId="0" borderId="6" xfId="0" applyBorder="1"/>
    <xf numFmtId="0" fontId="7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0" borderId="0" xfId="0" applyFill="1" applyBorder="1"/>
    <xf numFmtId="0" fontId="8" fillId="6" borderId="2" xfId="0" applyFont="1" applyFill="1" applyBorder="1"/>
    <xf numFmtId="0" fontId="1" fillId="0" borderId="0" xfId="0" applyFont="1"/>
    <xf numFmtId="0" fontId="9" fillId="0" borderId="0" xfId="0" applyFont="1" applyFill="1" applyAlignment="1"/>
    <xf numFmtId="0" fontId="0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1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7" borderId="2" xfId="0" applyFill="1" applyBorder="1"/>
    <xf numFmtId="0" fontId="0" fillId="6" borderId="2" xfId="0" applyFill="1" applyBorder="1"/>
    <xf numFmtId="0" fontId="0" fillId="0" borderId="14" xfId="0" applyBorder="1"/>
    <xf numFmtId="0" fontId="0" fillId="0" borderId="15" xfId="0" applyBorder="1"/>
    <xf numFmtId="0" fontId="3" fillId="0" borderId="10" xfId="0" applyFont="1" applyBorder="1"/>
    <xf numFmtId="177" fontId="0" fillId="0" borderId="11" xfId="0" applyNumberFormat="1" applyBorder="1"/>
    <xf numFmtId="0" fontId="2" fillId="0" borderId="0" xfId="0" applyFont="1" applyBorder="1"/>
    <xf numFmtId="0" fontId="1" fillId="0" borderId="0" xfId="0" applyFont="1" applyBorder="1"/>
    <xf numFmtId="0" fontId="10" fillId="0" borderId="0" xfId="0" applyFont="1"/>
    <xf numFmtId="0" fontId="0" fillId="8" borderId="5" xfId="0" applyFill="1" applyBorder="1"/>
    <xf numFmtId="0" fontId="0" fillId="0" borderId="0" xfId="0" applyFont="1"/>
    <xf numFmtId="0" fontId="5" fillId="0" borderId="2" xfId="0" applyFont="1" applyBorder="1"/>
    <xf numFmtId="11" fontId="0" fillId="0" borderId="5" xfId="0" applyNumberFormat="1" applyBorder="1"/>
    <xf numFmtId="0" fontId="11" fillId="0" borderId="0" xfId="0" applyFont="1"/>
    <xf numFmtId="0" fontId="5" fillId="0" borderId="0" xfId="0" applyFont="1"/>
    <xf numFmtId="0" fontId="0" fillId="9" borderId="0" xfId="0" applyFill="1"/>
    <xf numFmtId="0" fontId="12" fillId="10" borderId="16" xfId="0" applyFont="1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13" fillId="11" borderId="20" xfId="0" applyFont="1" applyFill="1" applyBorder="1"/>
    <xf numFmtId="0" fontId="0" fillId="11" borderId="1" xfId="0" applyFill="1" applyBorder="1"/>
    <xf numFmtId="0" fontId="0" fillId="11" borderId="12" xfId="0" applyFill="1" applyBorder="1"/>
    <xf numFmtId="0" fontId="0" fillId="11" borderId="0" xfId="0" applyFill="1"/>
    <xf numFmtId="0" fontId="0" fillId="5" borderId="21" xfId="0" applyFill="1" applyBorder="1"/>
    <xf numFmtId="0" fontId="0" fillId="11" borderId="0" xfId="0" applyFill="1" applyBorder="1" applyAlignment="1">
      <alignment horizontal="center"/>
    </xf>
    <xf numFmtId="0" fontId="13" fillId="11" borderId="0" xfId="0" applyFont="1" applyFill="1"/>
    <xf numFmtId="0" fontId="14" fillId="0" borderId="20" xfId="0" applyFont="1" applyBorder="1"/>
    <xf numFmtId="0" fontId="0" fillId="11" borderId="0" xfId="0" applyFill="1" applyAlignment="1">
      <alignment horizontal="left"/>
    </xf>
    <xf numFmtId="0" fontId="15" fillId="0" borderId="0" xfId="0" applyFont="1" applyFill="1" applyAlignment="1"/>
    <xf numFmtId="0" fontId="16" fillId="0" borderId="1" xfId="0" applyFont="1" applyFill="1" applyBorder="1" applyAlignment="1"/>
    <xf numFmtId="0" fontId="13" fillId="0" borderId="0" xfId="0" applyFont="1"/>
    <xf numFmtId="0" fontId="0" fillId="0" borderId="0" xfId="0" applyBorder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7" fillId="0" borderId="0" xfId="0" applyFont="1"/>
    <xf numFmtId="0" fontId="18" fillId="0" borderId="1" xfId="0" applyFont="1" applyFill="1" applyBorder="1" applyAlignment="1"/>
    <xf numFmtId="0" fontId="19" fillId="0" borderId="0" xfId="0" applyFont="1"/>
    <xf numFmtId="0" fontId="19" fillId="0" borderId="2" xfId="0" applyFont="1" applyBorder="1"/>
    <xf numFmtId="178" fontId="19" fillId="0" borderId="2" xfId="0" applyNumberFormat="1" applyFont="1" applyBorder="1"/>
    <xf numFmtId="177" fontId="19" fillId="0" borderId="2" xfId="0" applyNumberFormat="1" applyFont="1" applyBorder="1"/>
    <xf numFmtId="0" fontId="16" fillId="0" borderId="0" xfId="0" applyFont="1" applyFill="1" applyAlignment="1"/>
    <xf numFmtId="0" fontId="0" fillId="0" borderId="5" xfId="0" applyBorder="1" applyAlignment="1">
      <alignment horizontal="left"/>
    </xf>
    <xf numFmtId="0" fontId="20" fillId="0" borderId="0" xfId="0" applyFont="1"/>
    <xf numFmtId="0" fontId="20" fillId="0" borderId="0" xfId="0" applyFo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59865"/>
      <color rgb="00FFFF66"/>
      <color rgb="00F279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Spectral distribution at 5nm intervals</a:t>
            </a:r>
          </a:p>
        </c:rich>
      </c:tx>
      <c:layout>
        <c:manualLayout>
          <c:xMode val="edge"/>
          <c:yMode val="edge"/>
          <c:x val="0.389758995476946"/>
          <c:y val="0.037604925613500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'1.data import'!$E$1</c:f>
              <c:strCache>
                <c:ptCount val="1"/>
                <c:pt idx="0">
                  <c:v>SPD (relative)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'1.data import'!$D$2:$D$82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cat>
          <c:val>
            <c:numRef>
              <c:f>'1.data import'!$E$2:$E$82</c:f>
              <c:numCache>
                <c:formatCode>General</c:formatCode>
                <c:ptCount val="81"/>
                <c:pt idx="0">
                  <c:v>1.2</c:v>
                </c:pt>
                <c:pt idx="1">
                  <c:v>2.95</c:v>
                </c:pt>
                <c:pt idx="2">
                  <c:v>3.5</c:v>
                </c:pt>
                <c:pt idx="3">
                  <c:v>2.6</c:v>
                </c:pt>
                <c:pt idx="4">
                  <c:v>3.35</c:v>
                </c:pt>
                <c:pt idx="5">
                  <c:v>3.3</c:v>
                </c:pt>
                <c:pt idx="6">
                  <c:v>13.55</c:v>
                </c:pt>
                <c:pt idx="7">
                  <c:v>34.4</c:v>
                </c:pt>
                <c:pt idx="8">
                  <c:v>69.5</c:v>
                </c:pt>
                <c:pt idx="9">
                  <c:v>118.1</c:v>
                </c:pt>
                <c:pt idx="10">
                  <c:v>202.7</c:v>
                </c:pt>
                <c:pt idx="11">
                  <c:v>274.5</c:v>
                </c:pt>
                <c:pt idx="12">
                  <c:v>270.5</c:v>
                </c:pt>
                <c:pt idx="13">
                  <c:v>265.4</c:v>
                </c:pt>
                <c:pt idx="14">
                  <c:v>265.55</c:v>
                </c:pt>
                <c:pt idx="15">
                  <c:v>232.5</c:v>
                </c:pt>
                <c:pt idx="16">
                  <c:v>212.8</c:v>
                </c:pt>
                <c:pt idx="17">
                  <c:v>245.1</c:v>
                </c:pt>
                <c:pt idx="18">
                  <c:v>284.55</c:v>
                </c:pt>
                <c:pt idx="19">
                  <c:v>300.7</c:v>
                </c:pt>
                <c:pt idx="20">
                  <c:v>294.25</c:v>
                </c:pt>
                <c:pt idx="21">
                  <c:v>293.65</c:v>
                </c:pt>
                <c:pt idx="22">
                  <c:v>289.75</c:v>
                </c:pt>
                <c:pt idx="23">
                  <c:v>287.8</c:v>
                </c:pt>
                <c:pt idx="24">
                  <c:v>286.65</c:v>
                </c:pt>
                <c:pt idx="25">
                  <c:v>292.6</c:v>
                </c:pt>
                <c:pt idx="26">
                  <c:v>298.45</c:v>
                </c:pt>
                <c:pt idx="27">
                  <c:v>306.1</c:v>
                </c:pt>
                <c:pt idx="28">
                  <c:v>309.95</c:v>
                </c:pt>
                <c:pt idx="29">
                  <c:v>314.6</c:v>
                </c:pt>
                <c:pt idx="30">
                  <c:v>317.55</c:v>
                </c:pt>
                <c:pt idx="31">
                  <c:v>316.4</c:v>
                </c:pt>
                <c:pt idx="32">
                  <c:v>309.9</c:v>
                </c:pt>
                <c:pt idx="33">
                  <c:v>310.9</c:v>
                </c:pt>
                <c:pt idx="34">
                  <c:v>314.2</c:v>
                </c:pt>
                <c:pt idx="35">
                  <c:v>315.35</c:v>
                </c:pt>
                <c:pt idx="36">
                  <c:v>314.4</c:v>
                </c:pt>
                <c:pt idx="37">
                  <c:v>314.35</c:v>
                </c:pt>
                <c:pt idx="38">
                  <c:v>312.2</c:v>
                </c:pt>
                <c:pt idx="39">
                  <c:v>311.2</c:v>
                </c:pt>
                <c:pt idx="40">
                  <c:v>308.35</c:v>
                </c:pt>
                <c:pt idx="41">
                  <c:v>309.9</c:v>
                </c:pt>
                <c:pt idx="42">
                  <c:v>313.4</c:v>
                </c:pt>
                <c:pt idx="43">
                  <c:v>314.4</c:v>
                </c:pt>
                <c:pt idx="44">
                  <c:v>316.8</c:v>
                </c:pt>
                <c:pt idx="45">
                  <c:v>322.45</c:v>
                </c:pt>
                <c:pt idx="46">
                  <c:v>326.3</c:v>
                </c:pt>
                <c:pt idx="47">
                  <c:v>333.8</c:v>
                </c:pt>
                <c:pt idx="48">
                  <c:v>339.5</c:v>
                </c:pt>
                <c:pt idx="49">
                  <c:v>347.1</c:v>
                </c:pt>
                <c:pt idx="50">
                  <c:v>347.25</c:v>
                </c:pt>
                <c:pt idx="51">
                  <c:v>348.05</c:v>
                </c:pt>
                <c:pt idx="52">
                  <c:v>340.65</c:v>
                </c:pt>
                <c:pt idx="53">
                  <c:v>333.35</c:v>
                </c:pt>
                <c:pt idx="54">
                  <c:v>317.15</c:v>
                </c:pt>
                <c:pt idx="55">
                  <c:v>300.1</c:v>
                </c:pt>
                <c:pt idx="56">
                  <c:v>280.75</c:v>
                </c:pt>
                <c:pt idx="57">
                  <c:v>257.1</c:v>
                </c:pt>
                <c:pt idx="58">
                  <c:v>236.05</c:v>
                </c:pt>
                <c:pt idx="59">
                  <c:v>212.45</c:v>
                </c:pt>
                <c:pt idx="60">
                  <c:v>190.6</c:v>
                </c:pt>
                <c:pt idx="61">
                  <c:v>171.55</c:v>
                </c:pt>
                <c:pt idx="62">
                  <c:v>153.1</c:v>
                </c:pt>
                <c:pt idx="63">
                  <c:v>133.1</c:v>
                </c:pt>
                <c:pt idx="64">
                  <c:v>115.55</c:v>
                </c:pt>
                <c:pt idx="65">
                  <c:v>99.3</c:v>
                </c:pt>
                <c:pt idx="66">
                  <c:v>87.1</c:v>
                </c:pt>
                <c:pt idx="67">
                  <c:v>75.7</c:v>
                </c:pt>
                <c:pt idx="68">
                  <c:v>65.65</c:v>
                </c:pt>
                <c:pt idx="69">
                  <c:v>58.35</c:v>
                </c:pt>
                <c:pt idx="70">
                  <c:v>51.55</c:v>
                </c:pt>
                <c:pt idx="71">
                  <c:v>44.35</c:v>
                </c:pt>
                <c:pt idx="72">
                  <c:v>38.5</c:v>
                </c:pt>
                <c:pt idx="73">
                  <c:v>31.9</c:v>
                </c:pt>
                <c:pt idx="74">
                  <c:v>26.8</c:v>
                </c:pt>
                <c:pt idx="75">
                  <c:v>22.6</c:v>
                </c:pt>
                <c:pt idx="76">
                  <c:v>18.3</c:v>
                </c:pt>
                <c:pt idx="77">
                  <c:v>14.45</c:v>
                </c:pt>
                <c:pt idx="78">
                  <c:v>11.9</c:v>
                </c:pt>
                <c:pt idx="79">
                  <c:v>9.4</c:v>
                </c:pt>
                <c:pt idx="80">
                  <c:v>10.75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2506696"/>
        <c:axId val="596525078"/>
      </c:lineChart>
      <c:catAx>
        <c:axId val="38250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525078"/>
        <c:crosses val="autoZero"/>
        <c:auto val="1"/>
        <c:lblAlgn val="ctr"/>
        <c:lblOffset val="100"/>
        <c:noMultiLvlLbl val="0"/>
      </c:catAx>
      <c:valAx>
        <c:axId val="596525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50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.emf"/><Relationship Id="rId8" Type="http://schemas.openxmlformats.org/officeDocument/2006/relationships/image" Target="../media/image14.emf"/><Relationship Id="rId7" Type="http://schemas.openxmlformats.org/officeDocument/2006/relationships/image" Target="../media/image13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5" Type="http://schemas.openxmlformats.org/officeDocument/2006/relationships/image" Target="../media/image21.emf"/><Relationship Id="rId14" Type="http://schemas.openxmlformats.org/officeDocument/2006/relationships/image" Target="../media/image20.emf"/><Relationship Id="rId13" Type="http://schemas.openxmlformats.org/officeDocument/2006/relationships/image" Target="../media/image19.emf"/><Relationship Id="rId12" Type="http://schemas.openxmlformats.org/officeDocument/2006/relationships/image" Target="../media/image18.emf"/><Relationship Id="rId11" Type="http://schemas.openxmlformats.org/officeDocument/2006/relationships/image" Target="../media/image17.emf"/><Relationship Id="rId10" Type="http://schemas.openxmlformats.org/officeDocument/2006/relationships/image" Target="../media/image1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130810</xdr:colOff>
      <xdr:row>28</xdr:row>
      <xdr:rowOff>32385</xdr:rowOff>
    </xdr:from>
    <xdr:to>
      <xdr:col>18</xdr:col>
      <xdr:colOff>105410</xdr:colOff>
      <xdr:row>53</xdr:row>
      <xdr:rowOff>15240</xdr:rowOff>
    </xdr:to>
    <xdr:graphicFrame>
      <xdr:nvGraphicFramePr>
        <xdr:cNvPr id="2" name="图表 1"/>
        <xdr:cNvGraphicFramePr/>
      </xdr:nvGraphicFramePr>
      <xdr:xfrm>
        <a:off x="3430905" y="4672965"/>
        <a:ext cx="8256905" cy="4126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9524</xdr:colOff>
      <xdr:row>5</xdr:row>
      <xdr:rowOff>180974</xdr:rowOff>
    </xdr:from>
    <xdr:to>
      <xdr:col>6</xdr:col>
      <xdr:colOff>609599</xdr:colOff>
      <xdr:row>9</xdr:row>
      <xdr:rowOff>74819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9000"/>
        </a:blip>
        <a:srcRect/>
        <a:stretch>
          <a:fillRect/>
        </a:stretch>
      </xdr:blipFill>
      <xdr:spPr>
        <a:xfrm>
          <a:off x="1199515" y="1185545"/>
          <a:ext cx="4520565" cy="596900"/>
        </a:xfrm>
        <a:prstGeom prst="rect">
          <a:avLst/>
        </a:prstGeom>
        <a:solidFill>
          <a:schemeClr val="bg1">
            <a:alpha val="46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8</xdr:col>
      <xdr:colOff>9524</xdr:colOff>
      <xdr:row>6</xdr:row>
      <xdr:rowOff>9526</xdr:rowOff>
    </xdr:from>
    <xdr:to>
      <xdr:col>9</xdr:col>
      <xdr:colOff>590550</xdr:colOff>
      <xdr:row>7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"/>
        </a:blip>
        <a:srcRect/>
        <a:stretch>
          <a:fillRect/>
        </a:stretch>
      </xdr:blipFill>
      <xdr:spPr>
        <a:xfrm>
          <a:off x="6760210" y="1195070"/>
          <a:ext cx="1256030" cy="343535"/>
        </a:xfrm>
        <a:prstGeom prst="rect">
          <a:avLst/>
        </a:prstGeom>
        <a:solidFill>
          <a:schemeClr val="bg1">
            <a:alpha val="54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8</xdr:col>
      <xdr:colOff>19049</xdr:colOff>
      <xdr:row>8</xdr:row>
      <xdr:rowOff>60961</xdr:rowOff>
    </xdr:from>
    <xdr:to>
      <xdr:col>9</xdr:col>
      <xdr:colOff>247650</xdr:colOff>
      <xdr:row>11</xdr:row>
      <xdr:rowOff>28574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"/>
        </a:blip>
        <a:srcRect/>
        <a:stretch>
          <a:fillRect/>
        </a:stretch>
      </xdr:blipFill>
      <xdr:spPr>
        <a:xfrm>
          <a:off x="6769735" y="1603375"/>
          <a:ext cx="903605" cy="464185"/>
        </a:xfrm>
        <a:prstGeom prst="rect">
          <a:avLst/>
        </a:prstGeom>
        <a:solidFill>
          <a:schemeClr val="bg1">
            <a:alpha val="54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7</xdr:col>
      <xdr:colOff>123825</xdr:colOff>
      <xdr:row>7</xdr:row>
      <xdr:rowOff>57150</xdr:rowOff>
    </xdr:from>
    <xdr:to>
      <xdr:col>7</xdr:col>
      <xdr:colOff>523875</xdr:colOff>
      <xdr:row>8</xdr:row>
      <xdr:rowOff>85725</xdr:rowOff>
    </xdr:to>
    <xdr:sp>
      <xdr:nvSpPr>
        <xdr:cNvPr id="5" name="Right Arrow 4"/>
        <xdr:cNvSpPr/>
      </xdr:nvSpPr>
      <xdr:spPr>
        <a:xfrm>
          <a:off x="6200775" y="1433830"/>
          <a:ext cx="400050" cy="194310"/>
        </a:xfrm>
        <a:prstGeom prst="right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142875</xdr:colOff>
      <xdr:row>7</xdr:row>
      <xdr:rowOff>57150</xdr:rowOff>
    </xdr:from>
    <xdr:to>
      <xdr:col>10</xdr:col>
      <xdr:colOff>542925</xdr:colOff>
      <xdr:row>8</xdr:row>
      <xdr:rowOff>85725</xdr:rowOff>
    </xdr:to>
    <xdr:sp>
      <xdr:nvSpPr>
        <xdr:cNvPr id="6" name="Right Arrow 5"/>
        <xdr:cNvSpPr/>
      </xdr:nvSpPr>
      <xdr:spPr>
        <a:xfrm>
          <a:off x="8242935" y="1433830"/>
          <a:ext cx="400050" cy="194310"/>
        </a:xfrm>
        <a:prstGeom prst="right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9525</xdr:colOff>
      <xdr:row>17</xdr:row>
      <xdr:rowOff>161925</xdr:rowOff>
    </xdr:from>
    <xdr:to>
      <xdr:col>4</xdr:col>
      <xdr:colOff>476250</xdr:colOff>
      <xdr:row>21</xdr:row>
      <xdr:rowOff>47904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3000"/>
        </a:blip>
        <a:srcRect/>
        <a:stretch>
          <a:fillRect/>
        </a:stretch>
      </xdr:blipFill>
      <xdr:spPr>
        <a:xfrm>
          <a:off x="1200150" y="3291840"/>
          <a:ext cx="2839085" cy="548640"/>
        </a:xfrm>
        <a:prstGeom prst="rect">
          <a:avLst/>
        </a:prstGeom>
        <a:solidFill>
          <a:schemeClr val="bg1">
            <a:alpha val="36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5</xdr:col>
      <xdr:colOff>0</xdr:colOff>
      <xdr:row>19</xdr:row>
      <xdr:rowOff>0</xdr:rowOff>
    </xdr:from>
    <xdr:to>
      <xdr:col>5</xdr:col>
      <xdr:colOff>400050</xdr:colOff>
      <xdr:row>20</xdr:row>
      <xdr:rowOff>28575</xdr:rowOff>
    </xdr:to>
    <xdr:sp>
      <xdr:nvSpPr>
        <xdr:cNvPr id="9" name="Right Arrow 8"/>
        <xdr:cNvSpPr/>
      </xdr:nvSpPr>
      <xdr:spPr>
        <a:xfrm>
          <a:off x="4436745" y="3461385"/>
          <a:ext cx="400050" cy="194310"/>
        </a:xfrm>
        <a:prstGeom prst="rightArrow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19050</xdr:colOff>
      <xdr:row>18</xdr:row>
      <xdr:rowOff>57150</xdr:rowOff>
    </xdr:from>
    <xdr:to>
      <xdr:col>8</xdr:col>
      <xdr:colOff>361950</xdr:colOff>
      <xdr:row>21</xdr:row>
      <xdr:rowOff>104775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9000"/>
        </a:blip>
        <a:srcRect/>
        <a:stretch>
          <a:fillRect/>
        </a:stretch>
      </xdr:blipFill>
      <xdr:spPr>
        <a:xfrm>
          <a:off x="5130165" y="3352800"/>
          <a:ext cx="1983105" cy="544830"/>
        </a:xfrm>
        <a:prstGeom prst="rect">
          <a:avLst/>
        </a:prstGeom>
        <a:solidFill>
          <a:schemeClr val="bg1">
            <a:alpha val="49000"/>
          </a:schemeClr>
        </a:solidFill>
        <a:ln>
          <a:solidFill>
            <a:schemeClr val="tx1"/>
          </a:solidFill>
        </a:ln>
      </xdr:spPr>
    </xdr:pic>
    <xdr:clientData/>
  </xdr:twoCellAnchor>
  <xdr:twoCellAnchor>
    <xdr:from>
      <xdr:col>9</xdr:col>
      <xdr:colOff>304801</xdr:colOff>
      <xdr:row>18</xdr:row>
      <xdr:rowOff>95251</xdr:rowOff>
    </xdr:from>
    <xdr:to>
      <xdr:col>11</xdr:col>
      <xdr:colOff>228601</xdr:colOff>
      <xdr:row>21</xdr:row>
      <xdr:rowOff>66675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4000"/>
        </a:blip>
        <a:srcRect/>
        <a:stretch>
          <a:fillRect/>
        </a:stretch>
      </xdr:blipFill>
      <xdr:spPr>
        <a:xfrm>
          <a:off x="7730490" y="3390900"/>
          <a:ext cx="1272540" cy="468630"/>
        </a:xfrm>
        <a:prstGeom prst="rect">
          <a:avLst/>
        </a:prstGeom>
        <a:solidFill>
          <a:schemeClr val="bg1">
            <a:alpha val="38000"/>
          </a:schemeClr>
        </a:solidFill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7661</xdr:colOff>
      <xdr:row>5</xdr:row>
      <xdr:rowOff>13047</xdr:rowOff>
    </xdr:from>
    <xdr:to>
      <xdr:col>3</xdr:col>
      <xdr:colOff>1152525</xdr:colOff>
      <xdr:row>19</xdr:row>
      <xdr:rowOff>147861</xdr:rowOff>
    </xdr:to>
    <xdr:grpSp>
      <xdr:nvGrpSpPr>
        <xdr:cNvPr id="33" name="Group 32"/>
        <xdr:cNvGrpSpPr/>
      </xdr:nvGrpSpPr>
      <xdr:grpSpPr>
        <a:xfrm>
          <a:off x="4464050" y="982980"/>
          <a:ext cx="1144905" cy="3004185"/>
          <a:chOff x="988736" y="1079847"/>
          <a:chExt cx="1231306" cy="2849439"/>
        </a:xfrm>
      </xdr:grpSpPr>
      <xdr:pic>
        <xdr:nvPicPr>
          <xdr:cNvPr id="1040" name="Picture 16"/>
          <xdr:cNvPicPr>
            <a:picLocks noChangeAspect="1" noChangeArrowheads="1"/>
          </xdr:cNvPicPr>
        </xdr:nvPicPr>
        <xdr:blipFill>
          <a:blip r:embed="rId1" cstate="print">
            <a:lum/>
          </a:blip>
          <a:srcRect/>
          <a:stretch>
            <a:fillRect/>
          </a:stretch>
        </xdr:blipFill>
        <xdr:spPr>
          <a:xfrm>
            <a:off x="1000954" y="1079847"/>
            <a:ext cx="1211331" cy="179928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1" name="Picture 17"/>
          <xdr:cNvPicPr>
            <a:picLocks noChangeAspect="1" noChangeArrowheads="1"/>
          </xdr:cNvPicPr>
        </xdr:nvPicPr>
        <xdr:blipFill>
          <a:blip r:embed="rId2" cstate="print">
            <a:lum/>
          </a:blip>
          <a:srcRect/>
          <a:stretch>
            <a:fillRect/>
          </a:stretch>
        </xdr:blipFill>
        <xdr:spPr>
          <a:xfrm>
            <a:off x="1000955" y="1316169"/>
            <a:ext cx="1211330" cy="14840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2" name="Picture 18"/>
          <xdr:cNvPicPr>
            <a:picLocks noChangeAspect="1" noChangeArrowheads="1"/>
          </xdr:cNvPicPr>
        </xdr:nvPicPr>
        <xdr:blipFill>
          <a:blip r:embed="rId3" cstate="print">
            <a:lum/>
          </a:blip>
          <a:srcRect/>
          <a:stretch>
            <a:fillRect/>
          </a:stretch>
        </xdr:blipFill>
        <xdr:spPr>
          <a:xfrm>
            <a:off x="995778" y="1508416"/>
            <a:ext cx="1218346" cy="152549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3" name="Picture 19"/>
          <xdr:cNvPicPr>
            <a:picLocks noChangeAspect="1" noChangeArrowheads="1"/>
          </xdr:cNvPicPr>
        </xdr:nvPicPr>
        <xdr:blipFill>
          <a:blip r:embed="rId4" cstate="print">
            <a:lum/>
          </a:blip>
          <a:srcRect/>
          <a:stretch>
            <a:fillRect/>
          </a:stretch>
        </xdr:blipFill>
        <xdr:spPr>
          <a:xfrm>
            <a:off x="990601" y="1698515"/>
            <a:ext cx="1219718" cy="141881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4" name="Picture 20"/>
          <xdr:cNvPicPr>
            <a:picLocks noChangeAspect="1" noChangeArrowheads="1"/>
          </xdr:cNvPicPr>
        </xdr:nvPicPr>
        <xdr:blipFill>
          <a:blip r:embed="rId5" cstate="print">
            <a:lum/>
          </a:blip>
          <a:srcRect/>
          <a:stretch>
            <a:fillRect/>
          </a:stretch>
        </xdr:blipFill>
        <xdr:spPr>
          <a:xfrm>
            <a:off x="988736" y="1891642"/>
            <a:ext cx="1226416" cy="149608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5" name="Picture 21"/>
          <xdr:cNvPicPr>
            <a:picLocks noChangeAspect="1" noChangeArrowheads="1"/>
          </xdr:cNvPicPr>
        </xdr:nvPicPr>
        <xdr:blipFill>
          <a:blip r:embed="rId6" cstate="print">
            <a:lum/>
          </a:blip>
          <a:srcRect/>
          <a:stretch>
            <a:fillRect/>
          </a:stretch>
        </xdr:blipFill>
        <xdr:spPr>
          <a:xfrm>
            <a:off x="995777" y="2089067"/>
            <a:ext cx="1219374" cy="137505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6" name="Picture 22"/>
          <xdr:cNvPicPr>
            <a:picLocks noChangeAspect="1" noChangeArrowheads="1"/>
          </xdr:cNvPicPr>
        </xdr:nvPicPr>
        <xdr:blipFill>
          <a:blip r:embed="rId7" cstate="print">
            <a:lum/>
          </a:blip>
          <a:srcRect/>
          <a:stretch>
            <a:fillRect/>
          </a:stretch>
        </xdr:blipFill>
        <xdr:spPr>
          <a:xfrm>
            <a:off x="1000955" y="2268814"/>
            <a:ext cx="1219087" cy="137905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7" name="Picture 23"/>
          <xdr:cNvPicPr>
            <a:picLocks noChangeAspect="1" noChangeArrowheads="1"/>
          </xdr:cNvPicPr>
        </xdr:nvPicPr>
        <xdr:blipFill>
          <a:blip r:embed="rId8" cstate="print">
            <a:lum/>
          </a:blip>
          <a:srcRect/>
          <a:stretch>
            <a:fillRect/>
          </a:stretch>
        </xdr:blipFill>
        <xdr:spPr>
          <a:xfrm>
            <a:off x="995777" y="2458911"/>
            <a:ext cx="1215950" cy="148661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8" name="Picture 24"/>
          <xdr:cNvPicPr>
            <a:picLocks noChangeAspect="1" noChangeArrowheads="1"/>
          </xdr:cNvPicPr>
        </xdr:nvPicPr>
        <xdr:blipFill>
          <a:blip r:embed="rId9" cstate="print">
            <a:lum/>
          </a:blip>
          <a:srcRect/>
          <a:stretch>
            <a:fillRect/>
          </a:stretch>
        </xdr:blipFill>
        <xdr:spPr>
          <a:xfrm>
            <a:off x="1000954" y="2658998"/>
            <a:ext cx="1215073" cy="135417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49" name="Picture 25"/>
          <xdr:cNvPicPr>
            <a:picLocks noChangeAspect="1" noChangeArrowheads="1"/>
          </xdr:cNvPicPr>
        </xdr:nvPicPr>
        <xdr:blipFill>
          <a:blip r:embed="rId10" cstate="print">
            <a:lum/>
          </a:blip>
          <a:srcRect/>
          <a:stretch>
            <a:fillRect/>
          </a:stretch>
        </xdr:blipFill>
        <xdr:spPr>
          <a:xfrm>
            <a:off x="1000954" y="2844286"/>
            <a:ext cx="1214057" cy="133933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0" name="Picture 26"/>
          <xdr:cNvPicPr>
            <a:picLocks noChangeAspect="1" noChangeArrowheads="1"/>
          </xdr:cNvPicPr>
        </xdr:nvPicPr>
        <xdr:blipFill>
          <a:blip r:embed="rId11" cstate="print">
            <a:lum/>
          </a:blip>
          <a:srcRect/>
          <a:stretch>
            <a:fillRect/>
          </a:stretch>
        </xdr:blipFill>
        <xdr:spPr>
          <a:xfrm>
            <a:off x="995777" y="3029210"/>
            <a:ext cx="1214198" cy="14468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1" name="Picture 27"/>
          <xdr:cNvPicPr>
            <a:picLocks noChangeAspect="1" noChangeArrowheads="1"/>
          </xdr:cNvPicPr>
        </xdr:nvPicPr>
        <xdr:blipFill>
          <a:blip r:embed="rId12" cstate="print">
            <a:lum/>
          </a:blip>
          <a:srcRect/>
          <a:stretch>
            <a:fillRect/>
          </a:stretch>
        </xdr:blipFill>
        <xdr:spPr>
          <a:xfrm>
            <a:off x="999089" y="3220345"/>
            <a:ext cx="1213196" cy="140468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2" name="Picture 28"/>
          <xdr:cNvPicPr>
            <a:picLocks noChangeAspect="1" noChangeArrowheads="1"/>
          </xdr:cNvPicPr>
        </xdr:nvPicPr>
        <xdr:blipFill>
          <a:blip r:embed="rId13" cstate="print">
            <a:lum/>
          </a:blip>
          <a:srcRect/>
          <a:stretch>
            <a:fillRect/>
          </a:stretch>
        </xdr:blipFill>
        <xdr:spPr>
          <a:xfrm>
            <a:off x="995777" y="3419760"/>
            <a:ext cx="1212526" cy="149232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3" name="Picture 29"/>
          <xdr:cNvPicPr>
            <a:picLocks noChangeAspect="1" noChangeArrowheads="1"/>
          </xdr:cNvPicPr>
        </xdr:nvPicPr>
        <xdr:blipFill>
          <a:blip r:embed="rId14" cstate="print">
            <a:lum/>
          </a:blip>
          <a:srcRect/>
          <a:stretch>
            <a:fillRect/>
          </a:stretch>
        </xdr:blipFill>
        <xdr:spPr>
          <a:xfrm>
            <a:off x="995778" y="3609860"/>
            <a:ext cx="1214278" cy="14230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  <xdr:pic>
        <xdr:nvPicPr>
          <xdr:cNvPr id="1054" name="Picture 30"/>
          <xdr:cNvPicPr>
            <a:picLocks noChangeAspect="1" noChangeArrowheads="1"/>
          </xdr:cNvPicPr>
        </xdr:nvPicPr>
        <xdr:blipFill>
          <a:blip r:embed="rId15" cstate="print">
            <a:lum/>
          </a:blip>
          <a:srcRect/>
          <a:stretch>
            <a:fillRect/>
          </a:stretch>
        </xdr:blipFill>
        <xdr:spPr>
          <a:xfrm>
            <a:off x="995777" y="3793906"/>
            <a:ext cx="1219851" cy="135380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</xdr:pic>
    </xdr:grpSp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showGridLines="0" workbookViewId="0">
      <selection activeCell="C38" sqref="C38"/>
    </sheetView>
  </sheetViews>
  <sheetFormatPr defaultColWidth="9" defaultRowHeight="13.05"/>
  <cols>
    <col min="1" max="1" width="3.99152542372881" customWidth="1"/>
    <col min="3" max="3" width="56.1101694915254" customWidth="1"/>
    <col min="4" max="4" width="17.1101694915254" customWidth="1"/>
  </cols>
  <sheetData>
    <row r="1" ht="19.6" spans="1:1">
      <c r="A1" s="3" t="s">
        <v>0</v>
      </c>
    </row>
    <row r="3" s="29" customFormat="1" ht="17.65" spans="1:13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</row>
    <row r="5" ht="13.1" spans="1:13">
      <c r="A5" s="82" t="s">
        <v>2</v>
      </c>
      <c r="B5" s="82" t="s">
        <v>3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</row>
    <row r="6" ht="13.1" spans="1:13">
      <c r="A6" s="82" t="s">
        <v>4</v>
      </c>
      <c r="B6" s="82" t="s">
        <v>5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</row>
    <row r="7" ht="13.1" spans="1:13">
      <c r="A7" s="82" t="s">
        <v>6</v>
      </c>
      <c r="B7" s="82" t="s">
        <v>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ht="13.1" spans="1:13">
      <c r="A8" s="82" t="s">
        <v>8</v>
      </c>
      <c r="B8" s="82" t="s">
        <v>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>
      <c r="A9" s="82" t="s">
        <v>10</v>
      </c>
      <c r="B9" s="82" t="s">
        <v>11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</row>
    <row r="10" spans="1:13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</row>
    <row r="11" ht="17.65" spans="1:13">
      <c r="A11" s="30" t="s">
        <v>12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3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ht="13.1" spans="1:13">
      <c r="A13" s="82" t="s">
        <v>13</v>
      </c>
      <c r="B13" s="82" t="s">
        <v>14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1:13">
      <c r="A14" s="82" t="s">
        <v>15</v>
      </c>
      <c r="B14" s="82" t="s">
        <v>16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ht="13.1" spans="1:13">
      <c r="A15" s="82" t="s">
        <v>6</v>
      </c>
      <c r="B15" s="82" t="s">
        <v>17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1:13">
      <c r="A16" s="82" t="s">
        <v>8</v>
      </c>
      <c r="B16" s="82" t="s">
        <v>18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1:13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ht="17.65" spans="1:13">
      <c r="A18" s="30" t="s">
        <v>19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1:13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ht="15.7" spans="1:13">
      <c r="A20" s="82" t="s">
        <v>2</v>
      </c>
      <c r="B20" s="82" t="s">
        <v>20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ht="15.7" spans="1:13">
      <c r="A21" s="82" t="s">
        <v>15</v>
      </c>
      <c r="B21" s="82" t="s">
        <v>21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1:13">
      <c r="A22" s="82" t="s">
        <v>6</v>
      </c>
      <c r="B22" s="82" t="s">
        <v>22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ht="13.8" spans="1:13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ht="13.8" spans="3:4">
      <c r="C24" s="19" t="s">
        <v>23</v>
      </c>
      <c r="D24" s="83" t="s">
        <v>24</v>
      </c>
    </row>
    <row r="25" ht="13.8" spans="3:4">
      <c r="C25" s="19" t="s">
        <v>25</v>
      </c>
      <c r="D25" s="83" t="s">
        <v>24</v>
      </c>
    </row>
    <row r="26" ht="13.8" spans="3:4">
      <c r="C26" s="19" t="s">
        <v>26</v>
      </c>
      <c r="D26" s="83" t="s">
        <v>27</v>
      </c>
    </row>
    <row r="27" ht="13.8" spans="3:4">
      <c r="C27" s="19" t="s">
        <v>28</v>
      </c>
      <c r="D27" s="83" t="s">
        <v>29</v>
      </c>
    </row>
    <row r="28" ht="13.8" spans="3:9">
      <c r="C28" s="19" t="s">
        <v>30</v>
      </c>
      <c r="D28" s="83" t="s">
        <v>31</v>
      </c>
      <c r="I28" s="86"/>
    </row>
    <row r="33" ht="19.6" spans="1:1">
      <c r="A33" s="84" t="s">
        <v>32</v>
      </c>
    </row>
    <row r="34" ht="19.6" spans="1:1">
      <c r="A34" s="85"/>
    </row>
    <row r="35" ht="19.6" spans="1:1">
      <c r="A35" s="84" t="s">
        <v>33</v>
      </c>
    </row>
    <row r="36" ht="19.6" spans="1:1">
      <c r="A36" s="84" t="s">
        <v>34</v>
      </c>
    </row>
    <row r="37" ht="19.6" spans="1:1">
      <c r="A37" s="84" t="s">
        <v>35</v>
      </c>
    </row>
    <row r="38" ht="19.6" spans="1:1">
      <c r="A38" s="84" t="s">
        <v>36</v>
      </c>
    </row>
    <row r="39" ht="19.6" spans="1:1">
      <c r="A39" s="84" t="s">
        <v>37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topLeftCell="C1" workbookViewId="0">
      <selection activeCell="C8" sqref="C8"/>
    </sheetView>
  </sheetViews>
  <sheetFormatPr defaultColWidth="9" defaultRowHeight="13.05"/>
  <cols>
    <col min="1" max="1" width="12.4406779661017" customWidth="1"/>
    <col min="9" max="9" width="12.5508474576271"/>
    <col min="11" max="11" width="12.5508474576271"/>
    <col min="18" max="19" width="12.5508474576271"/>
    <col min="23" max="23" width="12.5508474576271"/>
    <col min="27" max="27" width="12.5508474576271"/>
    <col min="29" max="29" width="12.5508474576271"/>
  </cols>
  <sheetData>
    <row r="1" s="3" customFormat="1" ht="19.6" spans="1:1">
      <c r="A1" s="3" t="s">
        <v>226</v>
      </c>
    </row>
    <row r="3" s="22" customFormat="1" ht="19.6" spans="1:27">
      <c r="A3" s="24" t="str">
        <f>'7. r-munsell'!BT3</f>
        <v>Munsell Test Color</v>
      </c>
      <c r="F3" s="22" t="s">
        <v>227</v>
      </c>
      <c r="R3" s="22" t="s">
        <v>228</v>
      </c>
      <c r="AA3" s="22" t="s">
        <v>229</v>
      </c>
    </row>
    <row r="5" s="23" customFormat="1" spans="1:29">
      <c r="A5" s="23" t="str">
        <f>'7. r-munsell'!BT4</f>
        <v>S. No.--&gt; (i)</v>
      </c>
      <c r="C5" s="23" t="str">
        <f>'7. r-munsell'!CA4</f>
        <v>u (r,i)</v>
      </c>
      <c r="D5" s="23" t="str">
        <f>'7. r-munsell'!CB4</f>
        <v>v (r,i)</v>
      </c>
      <c r="E5" s="23" t="str">
        <f>'7. r-munsell'!BW4</f>
        <v>Y (r,i)</v>
      </c>
      <c r="F5" s="23" t="s">
        <v>230</v>
      </c>
      <c r="G5" s="23" t="s">
        <v>231</v>
      </c>
      <c r="I5" s="26" t="s">
        <v>232</v>
      </c>
      <c r="J5" s="26" t="s">
        <v>233</v>
      </c>
      <c r="K5" s="26" t="s">
        <v>234</v>
      </c>
      <c r="O5" s="23" t="str">
        <f>'6. k-munsell'!CA4</f>
        <v>u (k,i)</v>
      </c>
      <c r="P5" s="23" t="str">
        <f>'6. k-munsell'!CB4</f>
        <v>v (k,i)</v>
      </c>
      <c r="Q5" s="23" t="s">
        <v>235</v>
      </c>
      <c r="R5" s="23" t="s">
        <v>236</v>
      </c>
      <c r="S5" s="23" t="s">
        <v>237</v>
      </c>
      <c r="T5" s="23" t="s">
        <v>238</v>
      </c>
      <c r="U5" s="23" t="str">
        <f>'6. k-munsell'!BW4</f>
        <v>Y (k,i)</v>
      </c>
      <c r="W5" s="26" t="s">
        <v>239</v>
      </c>
      <c r="X5" s="26" t="s">
        <v>240</v>
      </c>
      <c r="Y5" s="26" t="s">
        <v>241</v>
      </c>
      <c r="AA5" s="23" t="s">
        <v>242</v>
      </c>
      <c r="AC5" s="28" t="s">
        <v>243</v>
      </c>
    </row>
    <row r="6" spans="9:11">
      <c r="I6" s="27"/>
      <c r="J6" s="27"/>
      <c r="K6" s="27"/>
    </row>
    <row r="7" spans="9:11">
      <c r="I7" s="27"/>
      <c r="J7" s="27"/>
      <c r="K7" s="27"/>
    </row>
    <row r="8" spans="1:29">
      <c r="A8">
        <f>'7. r-munsell'!BT7</f>
        <v>1</v>
      </c>
      <c r="C8" s="25">
        <f>'7. r-munsell'!CA7</f>
        <v>0.259144387556487</v>
      </c>
      <c r="D8" s="25">
        <f>'7. r-munsell'!CB7</f>
        <v>0.334859125167568</v>
      </c>
      <c r="E8" s="25">
        <f>'7. r-munsell'!BW7</f>
        <v>30.7308919096728</v>
      </c>
      <c r="F8">
        <f>(4-C8-(10*D8))/D8</f>
        <v>1.17143100272852</v>
      </c>
      <c r="G8">
        <f>((1.708*D8)-(1.481*C8)+0.404)/D8</f>
        <v>1.76834526315725</v>
      </c>
      <c r="I8" s="26">
        <f>((13*K8)*(C8-$C$24))</f>
        <v>35.281718976352</v>
      </c>
      <c r="J8" s="26">
        <f t="shared" ref="J8:J22" si="0">((13*K8)*(D8-$D$24))</f>
        <v>6.77442815679285</v>
      </c>
      <c r="K8" s="26">
        <f>(25*(POWER(E8,(1/3))))-17</f>
        <v>61.3066052856768</v>
      </c>
      <c r="O8" s="15">
        <f>'6. k-munsell'!CA7</f>
        <v>0.258030130277293</v>
      </c>
      <c r="P8" s="15">
        <f>'6. k-munsell'!CB7</f>
        <v>0.336534288501947</v>
      </c>
      <c r="Q8">
        <f t="shared" ref="Q8:Q22" si="1">(4-O8-(10*P8))/P8</f>
        <v>1.11913406024615</v>
      </c>
      <c r="R8">
        <f>((1.708*P8)-(1.481*O8)+0.404)/P8</f>
        <v>1.77294844004343</v>
      </c>
      <c r="S8" s="25">
        <f>((10.872)+((0.404*$F$24*Q8)/$Q$24)-((4*$G$24*R8)/$R$24))/((16.518)+((1.418*$F$24*Q8)/$Q$24)-(($G$24*R8)/$R$24))</f>
        <v>0.260544510967798</v>
      </c>
      <c r="T8" s="25">
        <f>(5.52)/((16.518)+((1.418*$F$24*Q8)/$Q$24)-(($G$24*R8)/$R$24))</f>
        <v>0.336464230439153</v>
      </c>
      <c r="U8" s="25">
        <f>'6. k-munsell'!BW7</f>
        <v>30.6532048569327</v>
      </c>
      <c r="W8" s="26">
        <f>((13*Y8)*(S8-$S$24))</f>
        <v>36.3583888539105</v>
      </c>
      <c r="X8" s="26">
        <f>((13*Y8)*(T8-$T$24))</f>
        <v>8.04499869167934</v>
      </c>
      <c r="Y8" s="26">
        <f>(25*(POWER(U8,(1/3))))-17</f>
        <v>61.2405637831156</v>
      </c>
      <c r="AA8">
        <f>((POWER((I8-W8),2))+(POWER((J8-X8),2))+(POWER((K8-Y8),2)))</f>
        <v>2.77792898942414</v>
      </c>
      <c r="AC8" s="28">
        <f>POWER(AA8,(1/2))</f>
        <v>1.66671202954324</v>
      </c>
    </row>
    <row r="9" spans="1:29">
      <c r="A9">
        <f>'7. r-munsell'!BT8</f>
        <v>2</v>
      </c>
      <c r="C9" s="25">
        <f>'7. r-munsell'!CA8</f>
        <v>0.236153503763921</v>
      </c>
      <c r="D9" s="25">
        <f>'7. r-munsell'!CB8</f>
        <v>0.350137584419149</v>
      </c>
      <c r="E9" s="25">
        <f>'7. r-munsell'!BW8</f>
        <v>29.4776880604068</v>
      </c>
      <c r="F9">
        <f t="shared" ref="F9:F24" si="2">(4-C9-(10*D9))/D9</f>
        <v>0.749621473741557</v>
      </c>
      <c r="G9">
        <f t="shared" ref="G9:G24" si="3">((1.708*D9)-(1.481*C9)+0.404)/D9</f>
        <v>1.8629581174373</v>
      </c>
      <c r="I9" s="26">
        <f t="shared" ref="I8:I22" si="4">((13*K9)*(C9-$C$24))</f>
        <v>16.6597723553229</v>
      </c>
      <c r="J9" s="26">
        <f t="shared" si="0"/>
        <v>18.6175249249455</v>
      </c>
      <c r="K9" s="26">
        <f t="shared" ref="K8:K22" si="5">(25*(POWER(E9,(1/3))))-17</f>
        <v>60.2273527838617</v>
      </c>
      <c r="O9" s="15">
        <f>'6. k-munsell'!CA8</f>
        <v>0.234815139906581</v>
      </c>
      <c r="P9" s="15">
        <f>'6. k-munsell'!CB8</f>
        <v>0.351013607930281</v>
      </c>
      <c r="Q9">
        <f t="shared" si="1"/>
        <v>0.726606533275095</v>
      </c>
      <c r="R9">
        <f t="shared" ref="R8:R22" si="6">((1.708*P9)-(1.481*O9)+0.404)/P9</f>
        <v>1.86821822666637</v>
      </c>
      <c r="S9" s="25">
        <f t="shared" ref="S9:S22" si="7">((10.872)+((0.404*$F$24*Q9)/$Q$24)-((4*$G$24*R9)/$R$24))/((16.518)+((1.418*$F$24*Q9)/$Q$24)-(($G$24*R9)/$R$24))</f>
        <v>0.237070111249529</v>
      </c>
      <c r="T9" s="25">
        <f t="shared" ref="T9:T22" si="8">(5.52)/((16.518)+((1.418*$F$24*Q9)/$Q$24)-(($G$24*R9)/$R$24))</f>
        <v>0.350912936046791</v>
      </c>
      <c r="U9" s="25">
        <f>'6. k-munsell'!BW8</f>
        <v>29.4184634780743</v>
      </c>
      <c r="W9" s="26">
        <f t="shared" ref="W9:W24" si="9">((13*Y9)*(S9-$S$24))</f>
        <v>17.3625024990339</v>
      </c>
      <c r="X9" s="26">
        <f t="shared" ref="X9:X24" si="10">((13*Y9)*(T9-$T$24))</f>
        <v>19.2080707047437</v>
      </c>
      <c r="Y9" s="26">
        <f t="shared" ref="Y9:Y24" si="11">(25*(POWER(U9,(1/3))))-17</f>
        <v>60.1755981118467</v>
      </c>
      <c r="AA9">
        <f t="shared" ref="AA8:AA22" si="12">((POWER((I9-W9),2))+(POWER((J9-X9),2))+(POWER((K9-Y9),2)))</f>
        <v>0.845252518992979</v>
      </c>
      <c r="AC9" s="28">
        <f t="shared" ref="AC8:AC22" si="13">POWER(AA9,(1/2))</f>
        <v>0.91937615750735</v>
      </c>
    </row>
    <row r="10" spans="1:29">
      <c r="A10">
        <f>'7. r-munsell'!BT9</f>
        <v>3</v>
      </c>
      <c r="C10" s="25">
        <f>'7. r-munsell'!CA9</f>
        <v>0.202969916325132</v>
      </c>
      <c r="D10" s="25">
        <f>'7. r-munsell'!CB9</f>
        <v>0.362058868832285</v>
      </c>
      <c r="E10" s="25">
        <f>'7. r-munsell'!BW9</f>
        <v>30.5438000225564</v>
      </c>
      <c r="F10">
        <f t="shared" si="2"/>
        <v>0.487327919686319</v>
      </c>
      <c r="G10">
        <f t="shared" si="3"/>
        <v>1.99359320824255</v>
      </c>
      <c r="I10" s="26">
        <f t="shared" si="4"/>
        <v>-9.46389556739664</v>
      </c>
      <c r="J10" s="26">
        <f t="shared" si="0"/>
        <v>28.3783386200115</v>
      </c>
      <c r="K10" s="26">
        <f t="shared" si="5"/>
        <v>61.1473696135218</v>
      </c>
      <c r="O10" s="15">
        <f>'6. k-munsell'!CA9</f>
        <v>0.201267078862007</v>
      </c>
      <c r="P10" s="15">
        <f>'6. k-munsell'!CB9</f>
        <v>0.362657275605916</v>
      </c>
      <c r="Q10">
        <f t="shared" si="1"/>
        <v>0.4747186301204</v>
      </c>
      <c r="R10">
        <f t="shared" si="6"/>
        <v>2.00007591665821</v>
      </c>
      <c r="S10" s="25">
        <f t="shared" si="7"/>
        <v>0.203417723927678</v>
      </c>
      <c r="T10" s="25">
        <f t="shared" si="8"/>
        <v>0.362527678257323</v>
      </c>
      <c r="U10" s="25">
        <f>'6. k-munsell'!BW9</f>
        <v>30.4980721068831</v>
      </c>
      <c r="W10" s="26">
        <f t="shared" si="9"/>
        <v>-9.10211443497736</v>
      </c>
      <c r="X10" s="26">
        <f t="shared" si="10"/>
        <v>28.7326565514489</v>
      </c>
      <c r="Y10" s="26">
        <f t="shared" si="11"/>
        <v>61.1083513169056</v>
      </c>
      <c r="AA10">
        <f t="shared" si="12"/>
        <v>0.257949211783476</v>
      </c>
      <c r="AC10" s="28">
        <f t="shared" si="13"/>
        <v>0.507887006905548</v>
      </c>
    </row>
    <row r="11" spans="1:29">
      <c r="A11">
        <f>'7. r-munsell'!BT10</f>
        <v>4</v>
      </c>
      <c r="C11" s="25">
        <f>'7. r-munsell'!CA10</f>
        <v>0.168403781694507</v>
      </c>
      <c r="D11" s="25">
        <f>'7. r-munsell'!CB10</f>
        <v>0.345132123813939</v>
      </c>
      <c r="E11" s="25">
        <f>'7. r-munsell'!BW10</f>
        <v>28.7122435885646</v>
      </c>
      <c r="F11">
        <f t="shared" si="2"/>
        <v>1.10182435631841</v>
      </c>
      <c r="G11">
        <f t="shared" si="3"/>
        <v>2.15592700720544</v>
      </c>
      <c r="I11" s="26">
        <f t="shared" si="4"/>
        <v>-35.977871291546</v>
      </c>
      <c r="J11" s="26">
        <f t="shared" si="0"/>
        <v>14.5339032773796</v>
      </c>
      <c r="K11" s="26">
        <f t="shared" si="5"/>
        <v>59.5530300610983</v>
      </c>
      <c r="O11" s="15">
        <f>'6. k-munsell'!CA10</f>
        <v>0.166401142982783</v>
      </c>
      <c r="P11" s="15">
        <f>'6. k-munsell'!CB10</f>
        <v>0.346031721912611</v>
      </c>
      <c r="Q11">
        <f t="shared" si="1"/>
        <v>1.07874976267458</v>
      </c>
      <c r="R11">
        <f t="shared" si="6"/>
        <v>2.16333370863117</v>
      </c>
      <c r="S11" s="25">
        <f t="shared" si="7"/>
        <v>0.169261078159774</v>
      </c>
      <c r="T11" s="25">
        <f t="shared" si="8"/>
        <v>0.345928812518045</v>
      </c>
      <c r="U11" s="25">
        <f>'6. k-munsell'!BW10</f>
        <v>28.7980760362133</v>
      </c>
      <c r="W11" s="26">
        <f t="shared" si="9"/>
        <v>-35.3593510402596</v>
      </c>
      <c r="X11" s="26">
        <f t="shared" si="10"/>
        <v>15.1700787204425</v>
      </c>
      <c r="Y11" s="26">
        <f t="shared" si="11"/>
        <v>59.6292367758952</v>
      </c>
      <c r="AA11">
        <f t="shared" si="12"/>
        <v>0.793093958987928</v>
      </c>
      <c r="AC11" s="28">
        <f t="shared" si="13"/>
        <v>0.890558228858691</v>
      </c>
    </row>
    <row r="12" spans="1:29">
      <c r="A12">
        <f>'7. r-munsell'!BT11</f>
        <v>5</v>
      </c>
      <c r="C12" s="25">
        <f>'7. r-munsell'!CA11</f>
        <v>0.176449358448629</v>
      </c>
      <c r="D12" s="25">
        <f>'7. r-munsell'!CB11</f>
        <v>0.319198184186</v>
      </c>
      <c r="E12" s="25">
        <f>'7. r-munsell'!BW11</f>
        <v>29.9565944656597</v>
      </c>
      <c r="F12">
        <f t="shared" si="2"/>
        <v>1.97861025212897</v>
      </c>
      <c r="G12">
        <f t="shared" si="3"/>
        <v>2.1549903251531</v>
      </c>
      <c r="I12" s="26">
        <f t="shared" si="4"/>
        <v>-30.2937188380585</v>
      </c>
      <c r="J12" s="26">
        <f t="shared" si="0"/>
        <v>-5.6453752761737</v>
      </c>
      <c r="K12" s="26">
        <f t="shared" si="5"/>
        <v>60.6433303750397</v>
      </c>
      <c r="O12" s="15">
        <f>'6. k-munsell'!CA11</f>
        <v>0.174199124650039</v>
      </c>
      <c r="P12" s="15">
        <f>'6. k-munsell'!CB11</f>
        <v>0.321316883032112</v>
      </c>
      <c r="Q12">
        <f t="shared" si="1"/>
        <v>1.90662886819928</v>
      </c>
      <c r="R12">
        <f t="shared" si="6"/>
        <v>2.16241464206753</v>
      </c>
      <c r="S12" s="25">
        <f t="shared" si="7"/>
        <v>0.177706371363683</v>
      </c>
      <c r="T12" s="25">
        <f t="shared" si="8"/>
        <v>0.321259409121292</v>
      </c>
      <c r="U12" s="25">
        <f>'6. k-munsell'!BW11</f>
        <v>30.0415989209767</v>
      </c>
      <c r="W12" s="26">
        <f t="shared" si="9"/>
        <v>-29.3381885013435</v>
      </c>
      <c r="X12" s="26">
        <f t="shared" si="10"/>
        <v>-4.02524533405802</v>
      </c>
      <c r="Y12" s="26">
        <f t="shared" si="11"/>
        <v>60.7167009325422</v>
      </c>
      <c r="AA12">
        <f t="shared" si="12"/>
        <v>3.54324249243067</v>
      </c>
      <c r="AC12" s="28">
        <f t="shared" si="13"/>
        <v>1.88235025763822</v>
      </c>
    </row>
    <row r="13" spans="1:29">
      <c r="A13">
        <f>'7. r-munsell'!BT12</f>
        <v>6</v>
      </c>
      <c r="C13" s="25">
        <f>'7. r-munsell'!CA12</f>
        <v>0.187247307539495</v>
      </c>
      <c r="D13" s="25">
        <f>'7. r-munsell'!CB12</f>
        <v>0.294908619852988</v>
      </c>
      <c r="E13" s="25">
        <f>'7. r-munsell'!BW12</f>
        <v>28.8509592036691</v>
      </c>
      <c r="F13">
        <f t="shared" si="2"/>
        <v>2.92859019977498</v>
      </c>
      <c r="G13">
        <f t="shared" si="3"/>
        <v>2.13757963587894</v>
      </c>
      <c r="I13" s="26">
        <f t="shared" si="4"/>
        <v>-21.4336210305391</v>
      </c>
      <c r="J13" s="26">
        <f t="shared" si="0"/>
        <v>-24.3989242243372</v>
      </c>
      <c r="K13" s="26">
        <f t="shared" si="5"/>
        <v>59.6761139671779</v>
      </c>
      <c r="O13" s="15">
        <f>'6. k-munsell'!CA12</f>
        <v>0.184706636901892</v>
      </c>
      <c r="P13" s="15">
        <f>'6. k-munsell'!CB12</f>
        <v>0.297874442927233</v>
      </c>
      <c r="Q13">
        <f t="shared" si="1"/>
        <v>2.80839445507627</v>
      </c>
      <c r="R13">
        <f t="shared" si="6"/>
        <v>2.14593441782504</v>
      </c>
      <c r="S13" s="25">
        <f t="shared" si="7"/>
        <v>0.188809331722579</v>
      </c>
      <c r="T13" s="25">
        <f t="shared" si="8"/>
        <v>0.29785511574146</v>
      </c>
      <c r="U13" s="25">
        <f>'6. k-munsell'!BW12</f>
        <v>28.9486979617111</v>
      </c>
      <c r="W13" s="26">
        <f t="shared" si="9"/>
        <v>-20.2511263655031</v>
      </c>
      <c r="X13" s="26">
        <f t="shared" si="10"/>
        <v>-22.1451119333088</v>
      </c>
      <c r="Y13" s="26">
        <f t="shared" si="11"/>
        <v>59.7626019209596</v>
      </c>
      <c r="AA13">
        <f t="shared" si="12"/>
        <v>6.4854436421786</v>
      </c>
      <c r="AC13" s="28">
        <f t="shared" si="13"/>
        <v>2.54665342011405</v>
      </c>
    </row>
    <row r="14" spans="1:29">
      <c r="A14">
        <f>'7. r-munsell'!BT13</f>
        <v>7</v>
      </c>
      <c r="C14" s="25">
        <f>'7. r-munsell'!CA13</f>
        <v>0.229338984020401</v>
      </c>
      <c r="D14" s="25">
        <f>'7. r-munsell'!CB13</f>
        <v>0.298343686790008</v>
      </c>
      <c r="E14" s="25">
        <f>'7. r-munsell'!BW13</f>
        <v>29.4010504363785</v>
      </c>
      <c r="F14">
        <f t="shared" si="2"/>
        <v>2.63864858864471</v>
      </c>
      <c r="G14">
        <f t="shared" si="3"/>
        <v>1.92368736834401</v>
      </c>
      <c r="I14" s="26">
        <f t="shared" si="4"/>
        <v>11.311711202642</v>
      </c>
      <c r="J14" s="26">
        <f t="shared" si="0"/>
        <v>-21.9104007528577</v>
      </c>
      <c r="K14" s="26">
        <f t="shared" si="5"/>
        <v>60.1603681396462</v>
      </c>
      <c r="O14" s="15">
        <f>'6. k-munsell'!CA13</f>
        <v>0.227421563771041</v>
      </c>
      <c r="P14" s="15">
        <f>'6. k-munsell'!CB13</f>
        <v>0.301676779856467</v>
      </c>
      <c r="Q14">
        <f t="shared" si="1"/>
        <v>2.50536563677157</v>
      </c>
      <c r="R14">
        <f t="shared" si="6"/>
        <v>1.93071738675763</v>
      </c>
      <c r="S14" s="25">
        <f t="shared" si="7"/>
        <v>0.231136572949163</v>
      </c>
      <c r="T14" s="25">
        <f t="shared" si="8"/>
        <v>0.301658233709468</v>
      </c>
      <c r="U14" s="25">
        <f>'6. k-munsell'!BW13</f>
        <v>29.4164389690353</v>
      </c>
      <c r="W14" s="26">
        <f t="shared" si="9"/>
        <v>12.7204234386718</v>
      </c>
      <c r="X14" s="26">
        <f t="shared" si="10"/>
        <v>-19.3224660531625</v>
      </c>
      <c r="Y14" s="26">
        <f t="shared" si="11"/>
        <v>60.1738277238916</v>
      </c>
      <c r="AA14">
        <f t="shared" si="12"/>
        <v>8.68205733423439</v>
      </c>
      <c r="AC14" s="28">
        <f t="shared" si="13"/>
        <v>2.94653310421492</v>
      </c>
    </row>
    <row r="15" spans="1:29">
      <c r="A15">
        <f>'7. r-munsell'!BT14</f>
        <v>8</v>
      </c>
      <c r="C15" s="25">
        <f>'7. r-munsell'!CA14</f>
        <v>0.261402880172425</v>
      </c>
      <c r="D15" s="25">
        <f>'7. r-munsell'!CB14</f>
        <v>0.315838158316186</v>
      </c>
      <c r="E15" s="25">
        <f>'7. r-munsell'!BW14</f>
        <v>32.0087037853213</v>
      </c>
      <c r="F15">
        <f t="shared" si="2"/>
        <v>1.83706598265072</v>
      </c>
      <c r="G15">
        <f t="shared" si="3"/>
        <v>1.76138916157103</v>
      </c>
      <c r="I15" s="26">
        <f t="shared" si="4"/>
        <v>37.7292909945627</v>
      </c>
      <c r="J15" s="26">
        <f t="shared" si="0"/>
        <v>-8.53144734278175</v>
      </c>
      <c r="K15" s="26">
        <f t="shared" si="5"/>
        <v>62.3772479866957</v>
      </c>
      <c r="O15" s="15">
        <f>'6. k-munsell'!CA14</f>
        <v>0.257818026017816</v>
      </c>
      <c r="P15" s="15">
        <f>'6. k-munsell'!CB14</f>
        <v>0.316106855489608</v>
      </c>
      <c r="Q15">
        <f t="shared" si="1"/>
        <v>1.83834487925305</v>
      </c>
      <c r="R15">
        <f t="shared" si="6"/>
        <v>1.77813926804363</v>
      </c>
      <c r="S15" s="25">
        <f t="shared" si="7"/>
        <v>0.260920534570137</v>
      </c>
      <c r="T15" s="25">
        <f t="shared" si="8"/>
        <v>0.316070985541305</v>
      </c>
      <c r="U15" s="25">
        <f>'6. k-munsell'!BW14</f>
        <v>32.003177750834</v>
      </c>
      <c r="W15" s="26">
        <f t="shared" si="9"/>
        <v>37.335420446127</v>
      </c>
      <c r="X15" s="26">
        <f t="shared" si="10"/>
        <v>-8.34203578823398</v>
      </c>
      <c r="Y15" s="26">
        <f t="shared" si="11"/>
        <v>62.3726797848941</v>
      </c>
      <c r="AA15">
        <f t="shared" si="12"/>
        <v>0.191031614388974</v>
      </c>
      <c r="AC15" s="28">
        <f t="shared" si="13"/>
        <v>0.437071635305901</v>
      </c>
    </row>
    <row r="16" spans="1:29">
      <c r="A16">
        <f>'7. r-munsell'!BT15</f>
        <v>9</v>
      </c>
      <c r="C16" s="25">
        <f>'7. r-munsell'!CA15</f>
        <v>0.326953528531712</v>
      </c>
      <c r="D16" s="25">
        <f>'7. r-munsell'!CB15</f>
        <v>0.35791354713429</v>
      </c>
      <c r="E16" s="25">
        <f>'7. r-munsell'!BW15</f>
        <v>24.1924943892052</v>
      </c>
      <c r="F16">
        <f t="shared" si="2"/>
        <v>0.262384592249471</v>
      </c>
      <c r="G16">
        <f t="shared" si="3"/>
        <v>1.48387275922426</v>
      </c>
      <c r="I16" s="26">
        <f t="shared" si="4"/>
        <v>80.5798679098135</v>
      </c>
      <c r="J16" s="26">
        <f t="shared" si="0"/>
        <v>22.6864702751111</v>
      </c>
      <c r="K16" s="26">
        <f t="shared" si="5"/>
        <v>55.3047604600625</v>
      </c>
      <c r="O16" s="15">
        <f>'6. k-munsell'!CA15</f>
        <v>0.314693751812949</v>
      </c>
      <c r="P16" s="15">
        <f>'6. k-munsell'!CB15</f>
        <v>0.359581267848967</v>
      </c>
      <c r="Q16">
        <f t="shared" si="1"/>
        <v>0.248882735835306</v>
      </c>
      <c r="R16">
        <f t="shared" si="6"/>
        <v>1.5354063418091</v>
      </c>
      <c r="S16" s="25">
        <f t="shared" si="7"/>
        <v>0.316164488144062</v>
      </c>
      <c r="T16" s="25">
        <f t="shared" si="8"/>
        <v>0.359477997406017</v>
      </c>
      <c r="U16" s="25">
        <f>'6. k-munsell'!BW15</f>
        <v>24.0418632873298</v>
      </c>
      <c r="W16" s="26">
        <f t="shared" si="9"/>
        <v>72.6249482315506</v>
      </c>
      <c r="X16" s="26">
        <f t="shared" si="10"/>
        <v>23.7465058939233</v>
      </c>
      <c r="Y16" s="26">
        <f t="shared" si="11"/>
        <v>55.1543828464051</v>
      </c>
      <c r="AA16">
        <f t="shared" si="12"/>
        <v>64.4270360274549</v>
      </c>
      <c r="AC16" s="28">
        <f t="shared" si="13"/>
        <v>8.0266453782047</v>
      </c>
    </row>
    <row r="17" spans="1:29">
      <c r="A17">
        <f>'7. r-munsell'!BT16</f>
        <v>10</v>
      </c>
      <c r="C17" s="25">
        <f>'7. r-munsell'!CA16</f>
        <v>0.243155234587127</v>
      </c>
      <c r="D17" s="25">
        <f>'7. r-munsell'!CB16</f>
        <v>0.364777827933245</v>
      </c>
      <c r="E17" s="25">
        <f>'7. r-munsell'!BW16</f>
        <v>60.6844835699934</v>
      </c>
      <c r="F17">
        <f t="shared" si="2"/>
        <v>0.29899428564058</v>
      </c>
      <c r="G17">
        <f t="shared" si="3"/>
        <v>1.82831185619236</v>
      </c>
      <c r="I17" s="26">
        <f t="shared" si="4"/>
        <v>29.8677522445955</v>
      </c>
      <c r="J17" s="26">
        <f t="shared" si="0"/>
        <v>40.5760529768024</v>
      </c>
      <c r="K17" s="26">
        <f t="shared" si="5"/>
        <v>81.2424600232541</v>
      </c>
      <c r="O17" s="15">
        <f>'6. k-munsell'!CA16</f>
        <v>0.241944111636409</v>
      </c>
      <c r="P17" s="15">
        <f>'6. k-munsell'!CB16</f>
        <v>0.365040767476828</v>
      </c>
      <c r="Q17">
        <f t="shared" si="1"/>
        <v>0.294893675408866</v>
      </c>
      <c r="R17">
        <f t="shared" si="6"/>
        <v>1.83313881937687</v>
      </c>
      <c r="S17" s="25">
        <f t="shared" si="7"/>
        <v>0.243749256204863</v>
      </c>
      <c r="T17" s="25">
        <f t="shared" si="8"/>
        <v>0.364913597620466</v>
      </c>
      <c r="U17" s="25">
        <f>'6. k-munsell'!BW16</f>
        <v>60.4966395002371</v>
      </c>
      <c r="W17" s="26">
        <f t="shared" si="9"/>
        <v>30.4570408528574</v>
      </c>
      <c r="X17" s="26">
        <f t="shared" si="10"/>
        <v>40.6685877013217</v>
      </c>
      <c r="Y17" s="26">
        <f t="shared" si="11"/>
        <v>81.1409879693218</v>
      </c>
      <c r="AA17">
        <f t="shared" si="12"/>
        <v>0.366120316798348</v>
      </c>
      <c r="AC17" s="28">
        <f t="shared" si="13"/>
        <v>0.605078769085768</v>
      </c>
    </row>
    <row r="18" spans="1:29">
      <c r="A18">
        <f>'7. r-munsell'!BT17</f>
        <v>11</v>
      </c>
      <c r="C18" s="25">
        <f>'7. r-munsell'!CA17</f>
        <v>0.144524215224778</v>
      </c>
      <c r="D18" s="25">
        <f>'7. r-munsell'!CB17</f>
        <v>0.344907986898003</v>
      </c>
      <c r="E18" s="25">
        <f>'7. r-munsell'!BW17</f>
        <v>19.4789547495183</v>
      </c>
      <c r="F18">
        <f t="shared" si="2"/>
        <v>1.17827342721226</v>
      </c>
      <c r="G18">
        <f t="shared" si="3"/>
        <v>2.25875453300036</v>
      </c>
      <c r="I18" s="26">
        <f t="shared" si="4"/>
        <v>-45.9715225395216</v>
      </c>
      <c r="J18" s="26">
        <f t="shared" si="0"/>
        <v>12.1209275486092</v>
      </c>
      <c r="K18" s="26">
        <f t="shared" si="5"/>
        <v>50.2659414462858</v>
      </c>
      <c r="O18" s="15">
        <f>'6. k-munsell'!CA17</f>
        <v>0.14213301787648</v>
      </c>
      <c r="P18" s="15">
        <f>'6. k-munsell'!CB17</f>
        <v>0.346302768484869</v>
      </c>
      <c r="Q18">
        <f t="shared" si="1"/>
        <v>1.14015634065624</v>
      </c>
      <c r="R18">
        <f t="shared" si="6"/>
        <v>2.26676249956514</v>
      </c>
      <c r="S18" s="25">
        <f t="shared" si="7"/>
        <v>0.145150452241384</v>
      </c>
      <c r="T18" s="25">
        <f t="shared" si="8"/>
        <v>0.346195201983416</v>
      </c>
      <c r="U18" s="25">
        <f>'6. k-munsell'!BW17</f>
        <v>19.5963942193415</v>
      </c>
      <c r="W18" s="26">
        <f t="shared" si="9"/>
        <v>-45.684591331529</v>
      </c>
      <c r="X18" s="26">
        <f t="shared" si="10"/>
        <v>12.9968573782547</v>
      </c>
      <c r="Y18" s="26">
        <f t="shared" si="11"/>
        <v>50.4008537783065</v>
      </c>
      <c r="AA18">
        <f t="shared" si="12"/>
        <v>0.86778392191426</v>
      </c>
      <c r="AC18" s="28">
        <f t="shared" si="13"/>
        <v>0.931549205310304</v>
      </c>
    </row>
    <row r="19" spans="1:29">
      <c r="A19">
        <f>'7. r-munsell'!BT18</f>
        <v>12</v>
      </c>
      <c r="C19" s="25">
        <f>'7. r-munsell'!CA18</f>
        <v>0.135260516911736</v>
      </c>
      <c r="D19" s="25">
        <f>'7. r-munsell'!CB18</f>
        <v>0.22742601390563</v>
      </c>
      <c r="E19" s="25">
        <f>'7. r-munsell'!BW18</f>
        <v>5.70082671015882</v>
      </c>
      <c r="F19">
        <f t="shared" si="2"/>
        <v>6.99339234205602</v>
      </c>
      <c r="G19">
        <f t="shared" si="3"/>
        <v>2.6035843307276</v>
      </c>
      <c r="I19" s="26">
        <f t="shared" si="4"/>
        <v>-28.6279976970038</v>
      </c>
      <c r="J19" s="26">
        <f t="shared" si="0"/>
        <v>-35.5744217383184</v>
      </c>
      <c r="K19" s="26">
        <f t="shared" si="5"/>
        <v>27.6600586023279</v>
      </c>
      <c r="O19" s="15">
        <f>'6. k-munsell'!CA18</f>
        <v>0.132655524754734</v>
      </c>
      <c r="P19" s="15">
        <f>'6. k-munsell'!CB18</f>
        <v>0.229012413101152</v>
      </c>
      <c r="Q19">
        <f t="shared" si="1"/>
        <v>6.88705176665293</v>
      </c>
      <c r="R19">
        <f t="shared" si="6"/>
        <v>2.61422671945111</v>
      </c>
      <c r="S19" s="25">
        <f t="shared" si="7"/>
        <v>0.139039717748562</v>
      </c>
      <c r="T19" s="25">
        <f t="shared" si="8"/>
        <v>0.229064902592423</v>
      </c>
      <c r="U19" s="25">
        <f>'6. k-munsell'!BW18</f>
        <v>5.77074104189016</v>
      </c>
      <c r="W19" s="26">
        <f t="shared" si="9"/>
        <v>-27.4483270024011</v>
      </c>
      <c r="X19" s="26">
        <f t="shared" si="10"/>
        <v>-35.2150886296499</v>
      </c>
      <c r="Y19" s="26">
        <f t="shared" si="11"/>
        <v>27.8418860459843</v>
      </c>
      <c r="AA19">
        <f t="shared" si="12"/>
        <v>1.5538044499565</v>
      </c>
      <c r="AC19" s="28">
        <f t="shared" si="13"/>
        <v>1.24651692726433</v>
      </c>
    </row>
    <row r="20" spans="1:29">
      <c r="A20">
        <f>'7. r-munsell'!BT19</f>
        <v>13</v>
      </c>
      <c r="C20" s="25">
        <f>'7. r-munsell'!CA19</f>
        <v>0.246169679776034</v>
      </c>
      <c r="D20" s="25">
        <f>'7. r-munsell'!CB19</f>
        <v>0.340073949195684</v>
      </c>
      <c r="E20" s="25">
        <f>'7. r-munsell'!BW19</f>
        <v>58.51958566932</v>
      </c>
      <c r="F20">
        <f t="shared" si="2"/>
        <v>1.03827661337256</v>
      </c>
      <c r="G20">
        <f t="shared" si="3"/>
        <v>1.82392391697433</v>
      </c>
      <c r="I20" s="26">
        <f t="shared" si="4"/>
        <v>32.5704225457877</v>
      </c>
      <c r="J20" s="26">
        <f t="shared" si="0"/>
        <v>14.2741830055731</v>
      </c>
      <c r="K20" s="26">
        <f t="shared" si="5"/>
        <v>80.0600303683023</v>
      </c>
      <c r="O20" s="15">
        <f>'6. k-munsell'!CA19</f>
        <v>0.244892014965101</v>
      </c>
      <c r="P20" s="15">
        <f>'6. k-munsell'!CB19</f>
        <v>0.341235560236601</v>
      </c>
      <c r="Q20">
        <f t="shared" si="1"/>
        <v>1.00444508899141</v>
      </c>
      <c r="R20">
        <f t="shared" si="6"/>
        <v>1.82907450292707</v>
      </c>
      <c r="S20" s="25">
        <f t="shared" si="7"/>
        <v>0.247359236646965</v>
      </c>
      <c r="T20" s="25">
        <f t="shared" si="8"/>
        <v>0.341154869596796</v>
      </c>
      <c r="U20" s="25">
        <f>'6. k-munsell'!BW19</f>
        <v>58.375588307228</v>
      </c>
      <c r="W20" s="26">
        <f t="shared" si="9"/>
        <v>33.7748435813121</v>
      </c>
      <c r="X20" s="26">
        <f t="shared" si="10"/>
        <v>15.3838583972249</v>
      </c>
      <c r="Y20" s="26">
        <f t="shared" si="11"/>
        <v>79.9803540933567</v>
      </c>
      <c r="AA20">
        <f t="shared" si="12"/>
        <v>2.68835781444023</v>
      </c>
      <c r="AC20" s="28">
        <f t="shared" si="13"/>
        <v>1.63962124115304</v>
      </c>
    </row>
    <row r="21" spans="1:29">
      <c r="A21">
        <f>'7. r-munsell'!BT20</f>
        <v>14</v>
      </c>
      <c r="C21" s="25">
        <f>'7. r-munsell'!CA20</f>
        <v>0.200633859329793</v>
      </c>
      <c r="D21" s="25">
        <f>'7. r-munsell'!CB20</f>
        <v>0.355629058983558</v>
      </c>
      <c r="E21" s="25">
        <f>'7. r-munsell'!BW20</f>
        <v>11.7145796354215</v>
      </c>
      <c r="F21">
        <f t="shared" si="2"/>
        <v>0.683508686071307</v>
      </c>
      <c r="G21">
        <f t="shared" si="3"/>
        <v>2.00848515899686</v>
      </c>
      <c r="I21" s="26">
        <f t="shared" si="4"/>
        <v>-7.36457721078491</v>
      </c>
      <c r="J21" s="26">
        <f t="shared" si="0"/>
        <v>15.1360310575753</v>
      </c>
      <c r="K21" s="26">
        <f t="shared" si="5"/>
        <v>39.7782816775866</v>
      </c>
      <c r="O21" s="15">
        <f>'6. k-munsell'!CA20</f>
        <v>0.198711816979653</v>
      </c>
      <c r="P21" s="15">
        <f>'6. k-munsell'!CB20</f>
        <v>0.356452464338852</v>
      </c>
      <c r="Q21">
        <f t="shared" si="1"/>
        <v>0.664221918260477</v>
      </c>
      <c r="R21">
        <f t="shared" si="6"/>
        <v>2.01577680063629</v>
      </c>
      <c r="S21" s="25">
        <f t="shared" si="7"/>
        <v>0.201056395451144</v>
      </c>
      <c r="T21" s="25">
        <f t="shared" si="8"/>
        <v>0.356334896586826</v>
      </c>
      <c r="U21" s="25">
        <f>'6. k-munsell'!BW20</f>
        <v>11.6971132734882</v>
      </c>
      <c r="W21" s="26">
        <f t="shared" si="9"/>
        <v>-7.14100437700494</v>
      </c>
      <c r="X21" s="26">
        <f t="shared" si="10"/>
        <v>15.4900302584679</v>
      </c>
      <c r="Y21" s="26">
        <f t="shared" si="11"/>
        <v>39.7500489586157</v>
      </c>
      <c r="AA21">
        <f t="shared" si="12"/>
        <v>0.176097332657519</v>
      </c>
      <c r="AC21" s="28">
        <f t="shared" si="13"/>
        <v>0.41963952704377</v>
      </c>
    </row>
    <row r="22" spans="1:29">
      <c r="A22">
        <f>'7. r-munsell'!BT21</f>
        <v>15</v>
      </c>
      <c r="C22" s="25">
        <f>'7. r-munsell'!CA21</f>
        <v>0.256443280390569</v>
      </c>
      <c r="D22" s="25">
        <f>'7. r-munsell'!CB21</f>
        <v>0.33799964737197</v>
      </c>
      <c r="E22" s="25">
        <f>'7. r-munsell'!BW21</f>
        <v>33.5220037946975</v>
      </c>
      <c r="F22">
        <f t="shared" si="2"/>
        <v>1.07562315143375</v>
      </c>
      <c r="G22">
        <f t="shared" si="3"/>
        <v>1.77961990235726</v>
      </c>
      <c r="I22" s="26">
        <f t="shared" si="4"/>
        <v>34.3731267920827</v>
      </c>
      <c r="J22" s="26">
        <f t="shared" si="0"/>
        <v>9.62579013374483</v>
      </c>
      <c r="K22" s="26">
        <f t="shared" si="5"/>
        <v>63.608962653334</v>
      </c>
      <c r="O22" s="15">
        <f>'6. k-munsell'!CA21</f>
        <v>0.255822789931769</v>
      </c>
      <c r="P22" s="15">
        <f>'6. k-munsell'!CB21</f>
        <v>0.33837328174777</v>
      </c>
      <c r="Q22">
        <f t="shared" si="1"/>
        <v>1.0652271087385</v>
      </c>
      <c r="R22">
        <f t="shared" si="6"/>
        <v>1.78225659609194</v>
      </c>
      <c r="S22" s="25">
        <f t="shared" si="7"/>
        <v>0.258299075108353</v>
      </c>
      <c r="T22" s="25">
        <f t="shared" si="8"/>
        <v>0.338299585069025</v>
      </c>
      <c r="U22" s="25">
        <f>'6. k-munsell'!BW21</f>
        <v>29.8092351827999</v>
      </c>
      <c r="W22" s="26">
        <f t="shared" si="9"/>
        <v>34.161607001528</v>
      </c>
      <c r="X22" s="26">
        <f t="shared" si="10"/>
        <v>9.39367340066894</v>
      </c>
      <c r="Y22" s="26">
        <f t="shared" si="11"/>
        <v>60.5158094549572</v>
      </c>
      <c r="AA22">
        <f t="shared" si="12"/>
        <v>9.66621550819853</v>
      </c>
      <c r="AC22" s="28">
        <f t="shared" si="13"/>
        <v>3.1090537962857</v>
      </c>
    </row>
    <row r="23" spans="9:21">
      <c r="I23" s="27"/>
      <c r="J23" s="27"/>
      <c r="K23" s="27"/>
      <c r="O23" s="15"/>
      <c r="P23" s="15"/>
      <c r="U23" s="15"/>
    </row>
    <row r="24" spans="1:25">
      <c r="A24" t="s">
        <v>244</v>
      </c>
      <c r="C24" s="25">
        <f>'5. r-data'!L13</f>
        <v>0.214875448342683</v>
      </c>
      <c r="D24" s="25">
        <f>'5. r-data'!M13</f>
        <v>0.326359064598457</v>
      </c>
      <c r="E24" s="25">
        <f>'5. r-data'!M7</f>
        <v>100</v>
      </c>
      <c r="F24">
        <f t="shared" si="2"/>
        <v>1.59803713837222</v>
      </c>
      <c r="G24">
        <f t="shared" si="3"/>
        <v>1.97080704386138</v>
      </c>
      <c r="I24" s="26">
        <f>((13*K24)*(C24-$C$24))</f>
        <v>0</v>
      </c>
      <c r="J24" s="26">
        <f>((13*K24)*(D24-$D$24))</f>
        <v>0</v>
      </c>
      <c r="K24" s="26">
        <f>(25*(POWER(E24,(1/3))))-17</f>
        <v>99.0397208403195</v>
      </c>
      <c r="O24" s="15">
        <f>'2. k-data'!L13</f>
        <v>0.213115032523733</v>
      </c>
      <c r="P24" s="15">
        <f>'2. k-data'!M13</f>
        <v>0.328376477123253</v>
      </c>
      <c r="Q24">
        <f>(4-O24-(10*P24))/P24</f>
        <v>1.53214444789507</v>
      </c>
      <c r="R24">
        <f>((1.708*P24)-(1.481*O24)+0.404)/P24</f>
        <v>1.97713205722461</v>
      </c>
      <c r="S24" s="25">
        <f>C24</f>
        <v>0.214875448342683</v>
      </c>
      <c r="T24" s="25">
        <f>D24</f>
        <v>0.326359064598457</v>
      </c>
      <c r="U24" s="25">
        <f>'2. k-data'!M7</f>
        <v>100</v>
      </c>
      <c r="W24" s="26">
        <f t="shared" si="9"/>
        <v>0</v>
      </c>
      <c r="X24" s="26">
        <f t="shared" si="10"/>
        <v>0</v>
      </c>
      <c r="Y24" s="26">
        <f t="shared" si="11"/>
        <v>99.0397208403195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D30" sqref="D30"/>
    </sheetView>
  </sheetViews>
  <sheetFormatPr defaultColWidth="9" defaultRowHeight="13.05"/>
  <cols>
    <col min="1" max="1" width="16.1101694915254" customWidth="1"/>
    <col min="2" max="2" width="28.0593220338983" customWidth="1"/>
    <col min="3" max="3" width="15.3050847457627" customWidth="1"/>
    <col min="4" max="4" width="16.1949152542373" customWidth="1"/>
    <col min="5" max="5" width="5.42372881355932" customWidth="1"/>
    <col min="8" max="8" width="12.5508474576271"/>
    <col min="10" max="10" width="12.4406779661017" customWidth="1"/>
    <col min="11" max="11" width="15.5254237288136"/>
  </cols>
  <sheetData>
    <row r="1" ht="19.6" spans="1:3">
      <c r="A1" s="3" t="s">
        <v>245</v>
      </c>
      <c r="B1" s="3"/>
      <c r="C1" s="3"/>
    </row>
    <row r="3" s="1" customFormat="1" ht="17.65" spans="1:9">
      <c r="A3" s="1" t="s">
        <v>246</v>
      </c>
      <c r="B3" s="4" t="s">
        <v>247</v>
      </c>
      <c r="C3" s="4"/>
      <c r="D3" s="1" t="s">
        <v>248</v>
      </c>
      <c r="F3" s="1" t="s">
        <v>243</v>
      </c>
      <c r="H3" s="5" t="s">
        <v>249</v>
      </c>
      <c r="I3" s="17"/>
    </row>
    <row r="4" spans="1:1">
      <c r="A4" s="6"/>
    </row>
    <row r="6" ht="15.7" spans="1:8">
      <c r="A6" s="7">
        <v>1</v>
      </c>
      <c r="B6" s="8" t="s">
        <v>250</v>
      </c>
      <c r="C6" s="8"/>
      <c r="D6" s="9"/>
      <c r="E6" s="9"/>
      <c r="F6" s="9">
        <f>'8. table -k-r'!AC8</f>
        <v>1.66671202954324</v>
      </c>
      <c r="G6" s="9"/>
      <c r="H6" s="10">
        <f>(100-(4.6*F6))</f>
        <v>92.3331246641011</v>
      </c>
    </row>
    <row r="7" ht="15.7" spans="1:8">
      <c r="A7" s="7">
        <v>2</v>
      </c>
      <c r="B7" s="8" t="s">
        <v>251</v>
      </c>
      <c r="C7" s="8"/>
      <c r="D7" s="9"/>
      <c r="E7" s="9"/>
      <c r="F7" s="9">
        <f>'8. table -k-r'!AC9</f>
        <v>0.91937615750735</v>
      </c>
      <c r="G7" s="9"/>
      <c r="H7" s="10">
        <f t="shared" ref="H7:H20" si="0">(100-(4.6*F7))</f>
        <v>95.7708696754662</v>
      </c>
    </row>
    <row r="8" ht="15.7" spans="1:8">
      <c r="A8" s="7">
        <v>3</v>
      </c>
      <c r="B8" s="8" t="s">
        <v>252</v>
      </c>
      <c r="C8" s="8"/>
      <c r="D8" s="9"/>
      <c r="E8" s="9"/>
      <c r="F8" s="9">
        <f>'8. table -k-r'!AC10</f>
        <v>0.507887006905548</v>
      </c>
      <c r="G8" s="9"/>
      <c r="H8" s="10">
        <f t="shared" si="0"/>
        <v>97.6637197682345</v>
      </c>
    </row>
    <row r="9" ht="16.45" spans="1:8">
      <c r="A9" s="7">
        <v>4</v>
      </c>
      <c r="B9" s="8" t="s">
        <v>253</v>
      </c>
      <c r="C9" s="8"/>
      <c r="D9" s="9"/>
      <c r="E9" s="9"/>
      <c r="F9" s="9">
        <f>'8. table -k-r'!AC11</f>
        <v>0.890558228858691</v>
      </c>
      <c r="G9" s="9"/>
      <c r="H9" s="10">
        <f t="shared" si="0"/>
        <v>95.90343214725</v>
      </c>
    </row>
    <row r="10" ht="18.4" spans="1:11">
      <c r="A10" s="7">
        <v>5</v>
      </c>
      <c r="B10" s="8" t="s">
        <v>254</v>
      </c>
      <c r="C10" s="8"/>
      <c r="D10" s="9"/>
      <c r="E10" s="9"/>
      <c r="F10" s="9">
        <f>'8. table -k-r'!AC12</f>
        <v>1.88235025763822</v>
      </c>
      <c r="G10" s="9"/>
      <c r="H10" s="10">
        <f t="shared" si="0"/>
        <v>91.3411888148642</v>
      </c>
      <c r="J10" s="18" t="s">
        <v>255</v>
      </c>
      <c r="K10" s="19"/>
    </row>
    <row r="11" ht="18.4" spans="1:11">
      <c r="A11" s="7">
        <v>6</v>
      </c>
      <c r="B11" s="8" t="s">
        <v>256</v>
      </c>
      <c r="C11" s="8"/>
      <c r="D11" s="9"/>
      <c r="E11" s="9"/>
      <c r="F11" s="9">
        <f>'8. table -k-r'!AC13</f>
        <v>2.54665342011405</v>
      </c>
      <c r="G11" s="9"/>
      <c r="H11" s="10">
        <f t="shared" si="0"/>
        <v>88.2853942674754</v>
      </c>
      <c r="J11" s="20" t="s">
        <v>257</v>
      </c>
      <c r="K11" s="20">
        <f>(SUM(H6:H13))/8</f>
        <v>93.2166434419494</v>
      </c>
    </row>
    <row r="12" ht="15.7" spans="1:10">
      <c r="A12" s="7">
        <v>7</v>
      </c>
      <c r="B12" s="8" t="s">
        <v>258</v>
      </c>
      <c r="C12" s="8"/>
      <c r="D12" s="9"/>
      <c r="E12" s="9"/>
      <c r="F12" s="9">
        <f>'8. table -k-r'!AC14</f>
        <v>2.94653310421492</v>
      </c>
      <c r="G12" s="9"/>
      <c r="H12" s="10">
        <f t="shared" si="0"/>
        <v>86.4459477206114</v>
      </c>
      <c r="J12" s="21"/>
    </row>
    <row r="13" s="2" customFormat="1" ht="15.7" spans="1:8">
      <c r="A13" s="11">
        <v>8</v>
      </c>
      <c r="B13" s="12" t="s">
        <v>259</v>
      </c>
      <c r="C13" s="12"/>
      <c r="D13" s="13"/>
      <c r="E13" s="13"/>
      <c r="F13" s="13">
        <f>'8. table -k-r'!AC15</f>
        <v>0.437071635305901</v>
      </c>
      <c r="G13" s="13"/>
      <c r="H13" s="14">
        <f t="shared" si="0"/>
        <v>97.9894704775929</v>
      </c>
    </row>
    <row r="14" s="2" customFormat="1" ht="15.7" spans="1:8">
      <c r="A14" s="11">
        <v>9</v>
      </c>
      <c r="B14" s="12" t="s">
        <v>260</v>
      </c>
      <c r="C14" s="12"/>
      <c r="D14" s="13"/>
      <c r="E14" s="13"/>
      <c r="F14" s="13">
        <f>'8. table -k-r'!AC16</f>
        <v>8.0266453782047</v>
      </c>
      <c r="G14" s="13"/>
      <c r="H14" s="14">
        <f t="shared" si="0"/>
        <v>63.0774312602584</v>
      </c>
    </row>
    <row r="15" ht="15.7" spans="1:8">
      <c r="A15" s="7">
        <v>10</v>
      </c>
      <c r="B15" s="8" t="s">
        <v>261</v>
      </c>
      <c r="C15" s="8"/>
      <c r="D15" s="9"/>
      <c r="E15" s="9"/>
      <c r="F15" s="9">
        <f>'8. table -k-r'!AC17</f>
        <v>0.605078769085768</v>
      </c>
      <c r="G15" s="9"/>
      <c r="H15" s="10">
        <f t="shared" si="0"/>
        <v>97.2166376622055</v>
      </c>
    </row>
    <row r="16" ht="15.7" spans="1:8">
      <c r="A16" s="7">
        <v>11</v>
      </c>
      <c r="B16" s="8" t="s">
        <v>262</v>
      </c>
      <c r="C16" s="8"/>
      <c r="D16" s="9"/>
      <c r="E16" s="9"/>
      <c r="F16" s="9">
        <f>'8. table -k-r'!AC18</f>
        <v>0.931549205310304</v>
      </c>
      <c r="G16" s="9"/>
      <c r="H16" s="10">
        <f t="shared" si="0"/>
        <v>95.7148736555726</v>
      </c>
    </row>
    <row r="17" ht="15.7" spans="1:8">
      <c r="A17" s="7">
        <v>12</v>
      </c>
      <c r="B17" s="8" t="s">
        <v>263</v>
      </c>
      <c r="C17" s="8"/>
      <c r="D17" s="9"/>
      <c r="E17" s="9"/>
      <c r="F17" s="9">
        <f>'8. table -k-r'!AC19</f>
        <v>1.24651692726433</v>
      </c>
      <c r="G17" s="9"/>
      <c r="H17" s="10">
        <f t="shared" si="0"/>
        <v>94.2660221345841</v>
      </c>
    </row>
    <row r="18" ht="15.7" spans="1:8">
      <c r="A18" s="7">
        <v>13</v>
      </c>
      <c r="B18" s="9" t="s">
        <v>264</v>
      </c>
      <c r="C18" s="9"/>
      <c r="D18" s="9"/>
      <c r="E18" s="9"/>
      <c r="F18" s="9">
        <f>'8. table -k-r'!AC20</f>
        <v>1.63962124115304</v>
      </c>
      <c r="G18" s="9"/>
      <c r="H18" s="10">
        <f t="shared" si="0"/>
        <v>92.457742290696</v>
      </c>
    </row>
    <row r="19" ht="15.7" spans="1:8">
      <c r="A19" s="7">
        <v>14</v>
      </c>
      <c r="B19" s="9" t="s">
        <v>265</v>
      </c>
      <c r="C19" s="9"/>
      <c r="D19" s="9"/>
      <c r="E19" s="9"/>
      <c r="F19" s="9">
        <f>'8. table -k-r'!AC21</f>
        <v>0.41963952704377</v>
      </c>
      <c r="G19" s="9"/>
      <c r="H19" s="10">
        <f t="shared" si="0"/>
        <v>98.0696581755987</v>
      </c>
    </row>
    <row r="20" ht="15.7" spans="1:8">
      <c r="A20" s="7">
        <v>15</v>
      </c>
      <c r="B20" s="8" t="s">
        <v>266</v>
      </c>
      <c r="C20" s="8"/>
      <c r="D20" s="9"/>
      <c r="E20" s="9"/>
      <c r="F20" s="9">
        <f>'8. table -k-r'!AC22</f>
        <v>3.1090537962857</v>
      </c>
      <c r="G20" s="9"/>
      <c r="H20" s="10">
        <f t="shared" si="0"/>
        <v>85.6983525370858</v>
      </c>
    </row>
    <row r="21" spans="1:8">
      <c r="A21" s="15"/>
      <c r="B21" s="15"/>
      <c r="C21" s="15"/>
      <c r="D21" s="15"/>
      <c r="E21" s="15"/>
      <c r="F21" s="15"/>
      <c r="G21" s="15"/>
      <c r="H21" s="16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21"/>
  <sheetViews>
    <sheetView tabSelected="1" workbookViewId="0">
      <pane ySplit="1" topLeftCell="A2" activePane="bottomLeft" state="frozen"/>
      <selection/>
      <selection pane="bottomLeft" activeCell="I8" sqref="I8"/>
    </sheetView>
  </sheetViews>
  <sheetFormatPr defaultColWidth="8.88135593220339" defaultRowHeight="13.05"/>
  <cols>
    <col min="1" max="1" width="11.5508474576271" customWidth="1"/>
    <col min="2" max="2" width="9.43220338983051" customWidth="1"/>
    <col min="3" max="3" width="9.20338983050847" customWidth="1"/>
    <col min="4" max="4" width="4.32203389830508" style="76" customWidth="1"/>
    <col min="5" max="5" width="9.53389830508475" style="76" customWidth="1"/>
    <col min="6" max="6" width="1.88135593220339" customWidth="1"/>
    <col min="7" max="7" width="18.0762711864407" customWidth="1"/>
    <col min="8" max="8" width="7.10169491525424" customWidth="1"/>
    <col min="9" max="9" width="3.54237288135593" customWidth="1"/>
  </cols>
  <sheetData>
    <row r="1" spans="1:14">
      <c r="A1" t="s">
        <v>38</v>
      </c>
      <c r="B1" t="s">
        <v>39</v>
      </c>
      <c r="C1" t="s">
        <v>40</v>
      </c>
      <c r="D1" s="76" t="s">
        <v>41</v>
      </c>
      <c r="E1" s="77" t="s">
        <v>42</v>
      </c>
      <c r="G1" s="78" t="s">
        <v>43</v>
      </c>
      <c r="H1" s="78"/>
      <c r="J1" s="76" t="s">
        <v>44</v>
      </c>
      <c r="K1" s="76"/>
      <c r="L1" s="76"/>
      <c r="M1" s="76"/>
      <c r="N1" s="76"/>
    </row>
    <row r="2" spans="1:14">
      <c r="A2">
        <v>306.6</v>
      </c>
      <c r="B2">
        <v>3.1</v>
      </c>
      <c r="C2">
        <f>ROUND(A2,0)</f>
        <v>307</v>
      </c>
      <c r="D2" s="76">
        <v>380</v>
      </c>
      <c r="E2" s="76">
        <f>AVERAGEIF(C:C,D2,B:B)</f>
        <v>1.2</v>
      </c>
      <c r="G2" s="79" t="s">
        <v>45</v>
      </c>
      <c r="H2" s="80">
        <f>'2. k-data'!P10</f>
        <v>4690.70810644311</v>
      </c>
      <c r="J2" s="76" t="s">
        <v>46</v>
      </c>
      <c r="K2" s="76"/>
      <c r="L2" s="76"/>
      <c r="M2" s="76"/>
      <c r="N2" s="76"/>
    </row>
    <row r="3" spans="1:14">
      <c r="A3">
        <v>307.1</v>
      </c>
      <c r="B3">
        <v>2.8</v>
      </c>
      <c r="C3">
        <f t="shared" ref="C3:C66" si="0">ROUND(A3,0)</f>
        <v>307</v>
      </c>
      <c r="D3" s="76">
        <v>385</v>
      </c>
      <c r="E3" s="76">
        <f t="shared" ref="E3:E34" si="1">AVERAGEIF(C:C,D3,B:B)</f>
        <v>2.95</v>
      </c>
      <c r="G3" s="78"/>
      <c r="H3" s="78"/>
      <c r="J3" s="76" t="s">
        <v>47</v>
      </c>
      <c r="K3" s="76"/>
      <c r="L3" s="76"/>
      <c r="M3" s="76"/>
      <c r="N3" s="76"/>
    </row>
    <row r="4" spans="1:14">
      <c r="A4">
        <v>307.7</v>
      </c>
      <c r="B4">
        <v>2.8</v>
      </c>
      <c r="C4">
        <f t="shared" si="0"/>
        <v>308</v>
      </c>
      <c r="D4" s="76">
        <v>390</v>
      </c>
      <c r="E4" s="76">
        <f t="shared" si="1"/>
        <v>3.5</v>
      </c>
      <c r="G4" s="79" t="s">
        <v>48</v>
      </c>
      <c r="H4" s="79"/>
      <c r="J4" s="76" t="s">
        <v>49</v>
      </c>
      <c r="K4" s="76"/>
      <c r="L4" s="76"/>
      <c r="M4" s="76"/>
      <c r="N4" s="76"/>
    </row>
    <row r="5" spans="1:8">
      <c r="A5">
        <v>308.2</v>
      </c>
      <c r="B5">
        <v>2.9</v>
      </c>
      <c r="C5">
        <f t="shared" si="0"/>
        <v>308</v>
      </c>
      <c r="D5" s="76">
        <v>395</v>
      </c>
      <c r="E5" s="76">
        <f t="shared" si="1"/>
        <v>2.6</v>
      </c>
      <c r="G5" s="79" t="s">
        <v>50</v>
      </c>
      <c r="H5" s="81">
        <f>'2. k-data'!L10</f>
        <v>0.355346050019256</v>
      </c>
    </row>
    <row r="6" spans="1:8">
      <c r="A6">
        <v>308.7</v>
      </c>
      <c r="B6">
        <v>2.5</v>
      </c>
      <c r="C6">
        <f t="shared" si="0"/>
        <v>309</v>
      </c>
      <c r="D6" s="76">
        <v>400</v>
      </c>
      <c r="E6" s="76">
        <f t="shared" si="1"/>
        <v>3.35</v>
      </c>
      <c r="G6" s="79" t="s">
        <v>51</v>
      </c>
      <c r="H6" s="81">
        <f>'2. k-data'!M10</f>
        <v>0.365021283523621</v>
      </c>
    </row>
    <row r="7" spans="1:8">
      <c r="A7">
        <v>309.3</v>
      </c>
      <c r="B7">
        <v>2.2</v>
      </c>
      <c r="C7">
        <f t="shared" si="0"/>
        <v>309</v>
      </c>
      <c r="D7" s="76">
        <v>405</v>
      </c>
      <c r="E7" s="76">
        <f t="shared" si="1"/>
        <v>3.3</v>
      </c>
      <c r="G7" s="79" t="s">
        <v>52</v>
      </c>
      <c r="H7" s="81">
        <f>'2. k-data'!L13</f>
        <v>0.213115032523733</v>
      </c>
    </row>
    <row r="8" spans="1:8">
      <c r="A8">
        <v>309.8</v>
      </c>
      <c r="B8">
        <v>1.6</v>
      </c>
      <c r="C8">
        <f t="shared" si="0"/>
        <v>310</v>
      </c>
      <c r="D8" s="76">
        <v>410</v>
      </c>
      <c r="E8" s="76">
        <f t="shared" si="1"/>
        <v>13.55</v>
      </c>
      <c r="G8" s="79" t="s">
        <v>53</v>
      </c>
      <c r="H8" s="81">
        <f>'2. k-data'!M13</f>
        <v>0.328376477123253</v>
      </c>
    </row>
    <row r="9" spans="1:8">
      <c r="A9">
        <v>310.3</v>
      </c>
      <c r="B9">
        <v>2</v>
      </c>
      <c r="C9">
        <f t="shared" si="0"/>
        <v>310</v>
      </c>
      <c r="D9" s="76">
        <v>415</v>
      </c>
      <c r="E9" s="76">
        <f t="shared" si="1"/>
        <v>34.4</v>
      </c>
      <c r="G9" s="78"/>
      <c r="H9" s="78"/>
    </row>
    <row r="10" spans="1:8">
      <c r="A10">
        <v>310.9</v>
      </c>
      <c r="B10">
        <v>2</v>
      </c>
      <c r="C10">
        <f t="shared" si="0"/>
        <v>311</v>
      </c>
      <c r="D10" s="76">
        <v>420</v>
      </c>
      <c r="E10" s="76">
        <f t="shared" si="1"/>
        <v>69.5</v>
      </c>
      <c r="G10" s="79" t="s">
        <v>54</v>
      </c>
      <c r="H10" s="79"/>
    </row>
    <row r="11" spans="1:8">
      <c r="A11">
        <v>311.4</v>
      </c>
      <c r="B11">
        <v>1.6</v>
      </c>
      <c r="C11">
        <f t="shared" si="0"/>
        <v>311</v>
      </c>
      <c r="D11" s="76">
        <v>425</v>
      </c>
      <c r="E11" s="76">
        <f t="shared" si="1"/>
        <v>118.1</v>
      </c>
      <c r="G11" s="79" t="s">
        <v>55</v>
      </c>
      <c r="H11" s="80">
        <f>'9. CRI'!K11</f>
        <v>93.2166434419494</v>
      </c>
    </row>
    <row r="12" spans="1:8">
      <c r="A12">
        <v>311.9</v>
      </c>
      <c r="B12">
        <v>1.7</v>
      </c>
      <c r="C12">
        <f t="shared" si="0"/>
        <v>312</v>
      </c>
      <c r="D12" s="76">
        <v>430</v>
      </c>
      <c r="E12" s="76">
        <f t="shared" si="1"/>
        <v>202.7</v>
      </c>
      <c r="G12" s="79" t="s">
        <v>56</v>
      </c>
      <c r="H12" s="79">
        <f>'9. CRI'!H6</f>
        <v>92.3331246641011</v>
      </c>
    </row>
    <row r="13" spans="1:8">
      <c r="A13">
        <v>312.4</v>
      </c>
      <c r="B13">
        <v>1.7</v>
      </c>
      <c r="C13">
        <f t="shared" si="0"/>
        <v>312</v>
      </c>
      <c r="D13" s="76">
        <v>435</v>
      </c>
      <c r="E13" s="76">
        <f t="shared" si="1"/>
        <v>274.5</v>
      </c>
      <c r="G13" s="79" t="s">
        <v>57</v>
      </c>
      <c r="H13" s="79">
        <f>'9. CRI'!H7</f>
        <v>95.7708696754662</v>
      </c>
    </row>
    <row r="14" spans="1:8">
      <c r="A14">
        <v>313</v>
      </c>
      <c r="B14">
        <v>2.2</v>
      </c>
      <c r="C14">
        <f t="shared" si="0"/>
        <v>313</v>
      </c>
      <c r="D14" s="76">
        <v>440</v>
      </c>
      <c r="E14" s="76">
        <f t="shared" si="1"/>
        <v>270.5</v>
      </c>
      <c r="G14" s="79" t="s">
        <v>58</v>
      </c>
      <c r="H14" s="79">
        <f>'9. CRI'!H8</f>
        <v>97.6637197682345</v>
      </c>
    </row>
    <row r="15" spans="1:8">
      <c r="A15">
        <v>313.5</v>
      </c>
      <c r="B15">
        <v>2.6</v>
      </c>
      <c r="C15">
        <f t="shared" si="0"/>
        <v>314</v>
      </c>
      <c r="D15" s="76">
        <v>445</v>
      </c>
      <c r="E15" s="76">
        <f t="shared" si="1"/>
        <v>265.4</v>
      </c>
      <c r="G15" s="79" t="s">
        <v>59</v>
      </c>
      <c r="H15" s="79">
        <f>'9. CRI'!H9</f>
        <v>95.90343214725</v>
      </c>
    </row>
    <row r="16" spans="1:8">
      <c r="A16">
        <v>314</v>
      </c>
      <c r="B16">
        <v>2.9</v>
      </c>
      <c r="C16">
        <f t="shared" si="0"/>
        <v>314</v>
      </c>
      <c r="D16" s="76">
        <v>450</v>
      </c>
      <c r="E16" s="76">
        <f t="shared" si="1"/>
        <v>265.55</v>
      </c>
      <c r="G16" s="79" t="s">
        <v>60</v>
      </c>
      <c r="H16" s="79">
        <f>'9. CRI'!H10</f>
        <v>91.3411888148642</v>
      </c>
    </row>
    <row r="17" spans="1:8">
      <c r="A17">
        <v>314.6</v>
      </c>
      <c r="B17">
        <v>3.2</v>
      </c>
      <c r="C17">
        <f t="shared" si="0"/>
        <v>315</v>
      </c>
      <c r="D17" s="76">
        <v>455</v>
      </c>
      <c r="E17" s="76">
        <f t="shared" si="1"/>
        <v>232.5</v>
      </c>
      <c r="G17" s="79" t="s">
        <v>61</v>
      </c>
      <c r="H17" s="79">
        <f>'9. CRI'!H11</f>
        <v>88.2853942674754</v>
      </c>
    </row>
    <row r="18" spans="1:8">
      <c r="A18">
        <v>315.1</v>
      </c>
      <c r="B18">
        <v>2.7</v>
      </c>
      <c r="C18">
        <f t="shared" si="0"/>
        <v>315</v>
      </c>
      <c r="D18" s="76">
        <v>460</v>
      </c>
      <c r="E18" s="76">
        <f t="shared" si="1"/>
        <v>212.8</v>
      </c>
      <c r="G18" s="79" t="s">
        <v>62</v>
      </c>
      <c r="H18" s="79">
        <f>'9. CRI'!H12</f>
        <v>86.4459477206114</v>
      </c>
    </row>
    <row r="19" spans="1:8">
      <c r="A19">
        <v>315.6</v>
      </c>
      <c r="B19">
        <v>2.4</v>
      </c>
      <c r="C19">
        <f t="shared" si="0"/>
        <v>316</v>
      </c>
      <c r="D19" s="76">
        <v>465</v>
      </c>
      <c r="E19" s="76">
        <f t="shared" si="1"/>
        <v>245.1</v>
      </c>
      <c r="G19" s="79" t="s">
        <v>63</v>
      </c>
      <c r="H19" s="79">
        <f>'9. CRI'!H13</f>
        <v>97.9894704775929</v>
      </c>
    </row>
    <row r="20" spans="1:8">
      <c r="A20">
        <v>316.2</v>
      </c>
      <c r="B20">
        <v>2.2</v>
      </c>
      <c r="C20">
        <f t="shared" si="0"/>
        <v>316</v>
      </c>
      <c r="D20" s="76">
        <v>470</v>
      </c>
      <c r="E20" s="76">
        <f t="shared" si="1"/>
        <v>284.55</v>
      </c>
      <c r="G20" s="79" t="s">
        <v>64</v>
      </c>
      <c r="H20" s="79">
        <f>'9. CRI'!H14</f>
        <v>63.0774312602584</v>
      </c>
    </row>
    <row r="21" spans="1:8">
      <c r="A21">
        <v>316.7</v>
      </c>
      <c r="B21">
        <v>1.9</v>
      </c>
      <c r="C21">
        <f t="shared" si="0"/>
        <v>317</v>
      </c>
      <c r="D21" s="76">
        <v>475</v>
      </c>
      <c r="E21" s="76">
        <f t="shared" si="1"/>
        <v>300.7</v>
      </c>
      <c r="G21" s="79" t="s">
        <v>65</v>
      </c>
      <c r="H21" s="79">
        <f>'9. CRI'!H15</f>
        <v>97.2166376622055</v>
      </c>
    </row>
    <row r="22" spans="1:8">
      <c r="A22">
        <v>317.2</v>
      </c>
      <c r="B22">
        <v>1.5</v>
      </c>
      <c r="C22">
        <f t="shared" si="0"/>
        <v>317</v>
      </c>
      <c r="D22" s="76">
        <v>480</v>
      </c>
      <c r="E22" s="76">
        <f t="shared" si="1"/>
        <v>294.25</v>
      </c>
      <c r="G22" s="79" t="s">
        <v>66</v>
      </c>
      <c r="H22" s="79">
        <f>'9. CRI'!H16</f>
        <v>95.7148736555726</v>
      </c>
    </row>
    <row r="23" spans="1:8">
      <c r="A23">
        <v>317.8</v>
      </c>
      <c r="B23">
        <v>1.7</v>
      </c>
      <c r="C23">
        <f t="shared" si="0"/>
        <v>318</v>
      </c>
      <c r="D23" s="76">
        <v>485</v>
      </c>
      <c r="E23" s="76">
        <f t="shared" si="1"/>
        <v>293.65</v>
      </c>
      <c r="G23" s="79" t="s">
        <v>67</v>
      </c>
      <c r="H23" s="79">
        <f>'9. CRI'!H17</f>
        <v>94.2660221345841</v>
      </c>
    </row>
    <row r="24" spans="1:8">
      <c r="A24">
        <v>318.3</v>
      </c>
      <c r="B24">
        <v>2.3</v>
      </c>
      <c r="C24">
        <f t="shared" si="0"/>
        <v>318</v>
      </c>
      <c r="D24" s="76">
        <v>490</v>
      </c>
      <c r="E24" s="76">
        <f t="shared" si="1"/>
        <v>289.75</v>
      </c>
      <c r="G24" s="79" t="s">
        <v>68</v>
      </c>
      <c r="H24" s="79">
        <f>'9. CRI'!H18</f>
        <v>92.457742290696</v>
      </c>
    </row>
    <row r="25" spans="1:8">
      <c r="A25">
        <v>318.8</v>
      </c>
      <c r="B25">
        <v>2.6</v>
      </c>
      <c r="C25">
        <f t="shared" si="0"/>
        <v>319</v>
      </c>
      <c r="D25" s="76">
        <v>495</v>
      </c>
      <c r="E25" s="76">
        <f t="shared" si="1"/>
        <v>287.8</v>
      </c>
      <c r="G25" s="79" t="s">
        <v>69</v>
      </c>
      <c r="H25" s="79">
        <f>'9. CRI'!H19</f>
        <v>98.0696581755987</v>
      </c>
    </row>
    <row r="26" spans="1:8">
      <c r="A26">
        <v>319.3</v>
      </c>
      <c r="B26">
        <v>1.7</v>
      </c>
      <c r="C26">
        <f t="shared" si="0"/>
        <v>319</v>
      </c>
      <c r="D26" s="76">
        <v>500</v>
      </c>
      <c r="E26" s="76">
        <f t="shared" si="1"/>
        <v>286.65</v>
      </c>
      <c r="G26" s="79" t="s">
        <v>70</v>
      </c>
      <c r="H26" s="79">
        <f>'9. CRI'!H20</f>
        <v>85.6983525370858</v>
      </c>
    </row>
    <row r="27" spans="1:5">
      <c r="A27">
        <v>319.9</v>
      </c>
      <c r="B27">
        <v>1.3</v>
      </c>
      <c r="C27">
        <f t="shared" si="0"/>
        <v>320</v>
      </c>
      <c r="D27" s="76">
        <v>505</v>
      </c>
      <c r="E27" s="76">
        <f t="shared" si="1"/>
        <v>292.6</v>
      </c>
    </row>
    <row r="28" spans="1:5">
      <c r="A28">
        <v>320.4</v>
      </c>
      <c r="B28">
        <v>1.6</v>
      </c>
      <c r="C28">
        <f t="shared" si="0"/>
        <v>320</v>
      </c>
      <c r="D28" s="76">
        <v>510</v>
      </c>
      <c r="E28" s="76">
        <f t="shared" si="1"/>
        <v>298.45</v>
      </c>
    </row>
    <row r="29" spans="1:5">
      <c r="A29">
        <v>320.9</v>
      </c>
      <c r="B29">
        <v>1.4</v>
      </c>
      <c r="C29">
        <f t="shared" si="0"/>
        <v>321</v>
      </c>
      <c r="D29" s="76">
        <v>515</v>
      </c>
      <c r="E29" s="76">
        <f t="shared" si="1"/>
        <v>306.1</v>
      </c>
    </row>
    <row r="30" spans="1:5">
      <c r="A30">
        <v>321.5</v>
      </c>
      <c r="B30">
        <v>1.6</v>
      </c>
      <c r="C30">
        <f t="shared" si="0"/>
        <v>322</v>
      </c>
      <c r="D30" s="76">
        <v>520</v>
      </c>
      <c r="E30" s="76">
        <f t="shared" si="1"/>
        <v>309.95</v>
      </c>
    </row>
    <row r="31" spans="1:5">
      <c r="A31">
        <v>322</v>
      </c>
      <c r="B31">
        <v>1.5</v>
      </c>
      <c r="C31">
        <f t="shared" si="0"/>
        <v>322</v>
      </c>
      <c r="D31" s="76">
        <v>525</v>
      </c>
      <c r="E31" s="76">
        <f t="shared" si="1"/>
        <v>314.6</v>
      </c>
    </row>
    <row r="32" spans="1:5">
      <c r="A32">
        <v>322.5</v>
      </c>
      <c r="B32">
        <v>1.7</v>
      </c>
      <c r="C32">
        <f t="shared" si="0"/>
        <v>323</v>
      </c>
      <c r="D32" s="76">
        <v>530</v>
      </c>
      <c r="E32" s="76">
        <f t="shared" si="1"/>
        <v>317.55</v>
      </c>
    </row>
    <row r="33" spans="1:5">
      <c r="A33">
        <v>323.1</v>
      </c>
      <c r="B33">
        <v>1.5</v>
      </c>
      <c r="C33">
        <f t="shared" si="0"/>
        <v>323</v>
      </c>
      <c r="D33" s="76">
        <v>535</v>
      </c>
      <c r="E33" s="76">
        <f t="shared" si="1"/>
        <v>316.4</v>
      </c>
    </row>
    <row r="34" spans="1:5">
      <c r="A34">
        <v>323.6</v>
      </c>
      <c r="B34">
        <v>0.7</v>
      </c>
      <c r="C34">
        <f t="shared" si="0"/>
        <v>324</v>
      </c>
      <c r="D34" s="76">
        <v>540</v>
      </c>
      <c r="E34" s="76">
        <f t="shared" si="1"/>
        <v>309.9</v>
      </c>
    </row>
    <row r="35" spans="1:5">
      <c r="A35">
        <v>324.1</v>
      </c>
      <c r="B35">
        <v>0.6</v>
      </c>
      <c r="C35">
        <f t="shared" si="0"/>
        <v>324</v>
      </c>
      <c r="D35" s="76">
        <v>545</v>
      </c>
      <c r="E35" s="76">
        <f t="shared" ref="E35:E66" si="2">AVERAGEIF(C:C,D35,B:B)</f>
        <v>310.9</v>
      </c>
    </row>
    <row r="36" spans="1:5">
      <c r="A36">
        <v>324.7</v>
      </c>
      <c r="B36">
        <v>0.7</v>
      </c>
      <c r="C36">
        <f t="shared" si="0"/>
        <v>325</v>
      </c>
      <c r="D36" s="76">
        <v>550</v>
      </c>
      <c r="E36" s="76">
        <f t="shared" si="2"/>
        <v>314.2</v>
      </c>
    </row>
    <row r="37" spans="1:5">
      <c r="A37">
        <v>325.2</v>
      </c>
      <c r="B37">
        <v>0.9</v>
      </c>
      <c r="C37">
        <f t="shared" si="0"/>
        <v>325</v>
      </c>
      <c r="D37" s="76">
        <v>555</v>
      </c>
      <c r="E37" s="76">
        <f t="shared" si="2"/>
        <v>315.35</v>
      </c>
    </row>
    <row r="38" spans="1:5">
      <c r="A38">
        <v>325.7</v>
      </c>
      <c r="B38">
        <v>0.6</v>
      </c>
      <c r="C38">
        <f t="shared" si="0"/>
        <v>326</v>
      </c>
      <c r="D38" s="76">
        <v>560</v>
      </c>
      <c r="E38" s="76">
        <f t="shared" si="2"/>
        <v>314.4</v>
      </c>
    </row>
    <row r="39" spans="1:5">
      <c r="A39">
        <v>326.3</v>
      </c>
      <c r="B39">
        <v>0.4</v>
      </c>
      <c r="C39">
        <f t="shared" si="0"/>
        <v>326</v>
      </c>
      <c r="D39" s="76">
        <v>565</v>
      </c>
      <c r="E39" s="76">
        <f t="shared" si="2"/>
        <v>314.35</v>
      </c>
    </row>
    <row r="40" spans="1:5">
      <c r="A40">
        <v>326.8</v>
      </c>
      <c r="B40">
        <v>0.3</v>
      </c>
      <c r="C40">
        <f t="shared" si="0"/>
        <v>327</v>
      </c>
      <c r="D40" s="76">
        <v>570</v>
      </c>
      <c r="E40" s="76">
        <f t="shared" si="2"/>
        <v>312.2</v>
      </c>
    </row>
    <row r="41" spans="1:5">
      <c r="A41">
        <v>327.3</v>
      </c>
      <c r="B41">
        <v>0.3</v>
      </c>
      <c r="C41">
        <f t="shared" si="0"/>
        <v>327</v>
      </c>
      <c r="D41" s="76">
        <v>575</v>
      </c>
      <c r="E41" s="76">
        <f t="shared" si="2"/>
        <v>311.2</v>
      </c>
    </row>
    <row r="42" spans="1:5">
      <c r="A42">
        <v>327.8</v>
      </c>
      <c r="B42">
        <v>0.2</v>
      </c>
      <c r="C42">
        <f t="shared" si="0"/>
        <v>328</v>
      </c>
      <c r="D42" s="76">
        <v>580</v>
      </c>
      <c r="E42" s="76">
        <f t="shared" si="2"/>
        <v>308.35</v>
      </c>
    </row>
    <row r="43" spans="1:5">
      <c r="A43">
        <v>328.4</v>
      </c>
      <c r="B43">
        <v>0</v>
      </c>
      <c r="C43">
        <f t="shared" si="0"/>
        <v>328</v>
      </c>
      <c r="D43" s="76">
        <v>585</v>
      </c>
      <c r="E43" s="76">
        <f t="shared" si="2"/>
        <v>309.9</v>
      </c>
    </row>
    <row r="44" spans="1:5">
      <c r="A44">
        <v>328.9</v>
      </c>
      <c r="B44">
        <v>0</v>
      </c>
      <c r="C44">
        <f t="shared" si="0"/>
        <v>329</v>
      </c>
      <c r="D44" s="76">
        <v>590</v>
      </c>
      <c r="E44" s="76">
        <f t="shared" si="2"/>
        <v>313.4</v>
      </c>
    </row>
    <row r="45" spans="1:5">
      <c r="A45">
        <v>329.4</v>
      </c>
      <c r="B45">
        <v>0</v>
      </c>
      <c r="C45">
        <f t="shared" si="0"/>
        <v>329</v>
      </c>
      <c r="D45" s="76">
        <v>595</v>
      </c>
      <c r="E45" s="76">
        <f t="shared" si="2"/>
        <v>314.4</v>
      </c>
    </row>
    <row r="46" spans="1:5">
      <c r="A46">
        <v>330</v>
      </c>
      <c r="B46">
        <v>0.3</v>
      </c>
      <c r="C46">
        <f t="shared" si="0"/>
        <v>330</v>
      </c>
      <c r="D46" s="76">
        <v>600</v>
      </c>
      <c r="E46" s="76">
        <f t="shared" si="2"/>
        <v>316.8</v>
      </c>
    </row>
    <row r="47" spans="1:5">
      <c r="A47">
        <v>330.5</v>
      </c>
      <c r="B47">
        <v>0.6</v>
      </c>
      <c r="C47">
        <f t="shared" si="0"/>
        <v>331</v>
      </c>
      <c r="D47" s="76">
        <v>605</v>
      </c>
      <c r="E47" s="76">
        <f t="shared" si="2"/>
        <v>322.45</v>
      </c>
    </row>
    <row r="48" spans="1:5">
      <c r="A48">
        <v>331</v>
      </c>
      <c r="B48">
        <v>0.7</v>
      </c>
      <c r="C48">
        <f t="shared" si="0"/>
        <v>331</v>
      </c>
      <c r="D48" s="76">
        <v>610</v>
      </c>
      <c r="E48" s="76">
        <f t="shared" si="2"/>
        <v>326.3</v>
      </c>
    </row>
    <row r="49" spans="1:5">
      <c r="A49">
        <v>331.6</v>
      </c>
      <c r="B49">
        <v>0.9</v>
      </c>
      <c r="C49">
        <f t="shared" si="0"/>
        <v>332</v>
      </c>
      <c r="D49" s="76">
        <v>615</v>
      </c>
      <c r="E49" s="76">
        <f t="shared" si="2"/>
        <v>333.8</v>
      </c>
    </row>
    <row r="50" spans="1:5">
      <c r="A50">
        <v>332.1</v>
      </c>
      <c r="B50">
        <v>0.9</v>
      </c>
      <c r="C50">
        <f t="shared" si="0"/>
        <v>332</v>
      </c>
      <c r="D50" s="76">
        <v>620</v>
      </c>
      <c r="E50" s="76">
        <f t="shared" si="2"/>
        <v>339.5</v>
      </c>
    </row>
    <row r="51" spans="1:5">
      <c r="A51">
        <v>332.6</v>
      </c>
      <c r="B51">
        <v>0.7</v>
      </c>
      <c r="C51">
        <f t="shared" si="0"/>
        <v>333</v>
      </c>
      <c r="D51" s="76">
        <v>625</v>
      </c>
      <c r="E51" s="76">
        <f t="shared" si="2"/>
        <v>347.1</v>
      </c>
    </row>
    <row r="52" spans="1:5">
      <c r="A52">
        <v>333.2</v>
      </c>
      <c r="B52">
        <v>0.6</v>
      </c>
      <c r="C52">
        <f t="shared" si="0"/>
        <v>333</v>
      </c>
      <c r="D52" s="76">
        <v>630</v>
      </c>
      <c r="E52" s="76">
        <f t="shared" si="2"/>
        <v>347.25</v>
      </c>
    </row>
    <row r="53" spans="1:5">
      <c r="A53">
        <v>333.7</v>
      </c>
      <c r="B53">
        <v>0.8</v>
      </c>
      <c r="C53">
        <f t="shared" si="0"/>
        <v>334</v>
      </c>
      <c r="D53" s="76">
        <v>635</v>
      </c>
      <c r="E53" s="76">
        <f t="shared" si="2"/>
        <v>348.05</v>
      </c>
    </row>
    <row r="54" spans="1:5">
      <c r="A54">
        <v>334.2</v>
      </c>
      <c r="B54">
        <v>0.8</v>
      </c>
      <c r="C54">
        <f t="shared" si="0"/>
        <v>334</v>
      </c>
      <c r="D54" s="76">
        <v>640</v>
      </c>
      <c r="E54" s="76">
        <f t="shared" si="2"/>
        <v>340.65</v>
      </c>
    </row>
    <row r="55" spans="1:5">
      <c r="A55">
        <v>334.7</v>
      </c>
      <c r="B55">
        <v>0.5</v>
      </c>
      <c r="C55">
        <f t="shared" si="0"/>
        <v>335</v>
      </c>
      <c r="D55" s="76">
        <v>645</v>
      </c>
      <c r="E55" s="76">
        <f t="shared" si="2"/>
        <v>333.35</v>
      </c>
    </row>
    <row r="56" spans="1:5">
      <c r="A56">
        <v>335.3</v>
      </c>
      <c r="B56">
        <v>0.3</v>
      </c>
      <c r="C56">
        <f t="shared" si="0"/>
        <v>335</v>
      </c>
      <c r="D56" s="76">
        <v>650</v>
      </c>
      <c r="E56" s="76">
        <f t="shared" si="2"/>
        <v>317.15</v>
      </c>
    </row>
    <row r="57" spans="1:5">
      <c r="A57">
        <v>335.8</v>
      </c>
      <c r="B57">
        <v>0.6</v>
      </c>
      <c r="C57">
        <f t="shared" si="0"/>
        <v>336</v>
      </c>
      <c r="D57" s="76">
        <v>655</v>
      </c>
      <c r="E57" s="76">
        <f t="shared" si="2"/>
        <v>300.1</v>
      </c>
    </row>
    <row r="58" spans="1:5">
      <c r="A58">
        <v>336.3</v>
      </c>
      <c r="B58">
        <v>0.7</v>
      </c>
      <c r="C58">
        <f t="shared" si="0"/>
        <v>336</v>
      </c>
      <c r="D58" s="76">
        <v>660</v>
      </c>
      <c r="E58" s="76">
        <f t="shared" si="2"/>
        <v>280.75</v>
      </c>
    </row>
    <row r="59" spans="1:5">
      <c r="A59">
        <v>336.9</v>
      </c>
      <c r="B59">
        <v>0.3</v>
      </c>
      <c r="C59">
        <f t="shared" si="0"/>
        <v>337</v>
      </c>
      <c r="D59" s="76">
        <v>665</v>
      </c>
      <c r="E59" s="76">
        <f t="shared" si="2"/>
        <v>257.1</v>
      </c>
    </row>
    <row r="60" spans="1:5">
      <c r="A60">
        <v>337.4</v>
      </c>
      <c r="B60">
        <v>0.5</v>
      </c>
      <c r="C60">
        <f t="shared" si="0"/>
        <v>337</v>
      </c>
      <c r="D60" s="76">
        <v>670</v>
      </c>
      <c r="E60" s="76">
        <f t="shared" si="2"/>
        <v>236.05</v>
      </c>
    </row>
    <row r="61" spans="1:5">
      <c r="A61">
        <v>337.9</v>
      </c>
      <c r="B61">
        <v>0.6</v>
      </c>
      <c r="C61">
        <f t="shared" si="0"/>
        <v>338</v>
      </c>
      <c r="D61" s="76">
        <v>675</v>
      </c>
      <c r="E61" s="76">
        <f t="shared" si="2"/>
        <v>212.45</v>
      </c>
    </row>
    <row r="62" spans="1:5">
      <c r="A62">
        <v>338.5</v>
      </c>
      <c r="B62">
        <v>0.7</v>
      </c>
      <c r="C62">
        <f t="shared" si="0"/>
        <v>339</v>
      </c>
      <c r="D62" s="76">
        <v>680</v>
      </c>
      <c r="E62" s="76">
        <f t="shared" si="2"/>
        <v>190.6</v>
      </c>
    </row>
    <row r="63" spans="1:5">
      <c r="A63">
        <v>339</v>
      </c>
      <c r="B63">
        <v>0.5</v>
      </c>
      <c r="C63">
        <f t="shared" si="0"/>
        <v>339</v>
      </c>
      <c r="D63" s="76">
        <v>685</v>
      </c>
      <c r="E63" s="76">
        <f t="shared" si="2"/>
        <v>171.55</v>
      </c>
    </row>
    <row r="64" spans="1:5">
      <c r="A64">
        <v>339.5</v>
      </c>
      <c r="B64">
        <v>0.1</v>
      </c>
      <c r="C64">
        <f t="shared" si="0"/>
        <v>340</v>
      </c>
      <c r="D64" s="76">
        <v>690</v>
      </c>
      <c r="E64" s="76">
        <f t="shared" si="2"/>
        <v>153.1</v>
      </c>
    </row>
    <row r="65" spans="1:5">
      <c r="A65">
        <v>340.1</v>
      </c>
      <c r="B65">
        <v>0</v>
      </c>
      <c r="C65">
        <f t="shared" si="0"/>
        <v>340</v>
      </c>
      <c r="D65" s="76">
        <v>695</v>
      </c>
      <c r="E65" s="76">
        <f t="shared" si="2"/>
        <v>133.1</v>
      </c>
    </row>
    <row r="66" spans="1:5">
      <c r="A66">
        <v>340.6</v>
      </c>
      <c r="B66">
        <v>0.4</v>
      </c>
      <c r="C66">
        <f t="shared" si="0"/>
        <v>341</v>
      </c>
      <c r="D66" s="76">
        <v>700</v>
      </c>
      <c r="E66" s="76">
        <f t="shared" si="2"/>
        <v>115.55</v>
      </c>
    </row>
    <row r="67" spans="1:5">
      <c r="A67">
        <v>341.1</v>
      </c>
      <c r="B67">
        <v>0.5</v>
      </c>
      <c r="C67">
        <f t="shared" ref="C67:C130" si="3">ROUND(A67,0)</f>
        <v>341</v>
      </c>
      <c r="D67" s="76">
        <v>705</v>
      </c>
      <c r="E67" s="76">
        <f t="shared" ref="E67:E82" si="4">AVERAGEIF(C:C,D67,B:B)</f>
        <v>99.3</v>
      </c>
    </row>
    <row r="68" spans="1:5">
      <c r="A68">
        <v>341.7</v>
      </c>
      <c r="B68">
        <v>0.8</v>
      </c>
      <c r="C68">
        <f t="shared" si="3"/>
        <v>342</v>
      </c>
      <c r="D68" s="76">
        <v>710</v>
      </c>
      <c r="E68" s="76">
        <f t="shared" si="4"/>
        <v>87.1</v>
      </c>
    </row>
    <row r="69" spans="1:5">
      <c r="A69">
        <v>342.2</v>
      </c>
      <c r="B69">
        <v>0.9</v>
      </c>
      <c r="C69">
        <f t="shared" si="3"/>
        <v>342</v>
      </c>
      <c r="D69" s="76">
        <v>715</v>
      </c>
      <c r="E69" s="76">
        <f t="shared" si="4"/>
        <v>75.7</v>
      </c>
    </row>
    <row r="70" spans="1:5">
      <c r="A70">
        <v>342.7</v>
      </c>
      <c r="B70">
        <v>1</v>
      </c>
      <c r="C70">
        <f t="shared" si="3"/>
        <v>343</v>
      </c>
      <c r="D70" s="76">
        <v>720</v>
      </c>
      <c r="E70" s="76">
        <f t="shared" si="4"/>
        <v>65.65</v>
      </c>
    </row>
    <row r="71" spans="1:5">
      <c r="A71">
        <v>343.2</v>
      </c>
      <c r="B71">
        <v>1.3</v>
      </c>
      <c r="C71">
        <f t="shared" si="3"/>
        <v>343</v>
      </c>
      <c r="D71" s="76">
        <v>725</v>
      </c>
      <c r="E71" s="76">
        <f t="shared" si="4"/>
        <v>58.35</v>
      </c>
    </row>
    <row r="72" spans="1:5">
      <c r="A72">
        <v>343.8</v>
      </c>
      <c r="B72">
        <v>1.2</v>
      </c>
      <c r="C72">
        <f t="shared" si="3"/>
        <v>344</v>
      </c>
      <c r="D72" s="76">
        <v>730</v>
      </c>
      <c r="E72" s="76">
        <f t="shared" si="4"/>
        <v>51.55</v>
      </c>
    </row>
    <row r="73" spans="1:5">
      <c r="A73">
        <v>344.3</v>
      </c>
      <c r="B73">
        <v>0.9</v>
      </c>
      <c r="C73">
        <f t="shared" si="3"/>
        <v>344</v>
      </c>
      <c r="D73" s="76">
        <v>735</v>
      </c>
      <c r="E73" s="76">
        <f t="shared" si="4"/>
        <v>44.35</v>
      </c>
    </row>
    <row r="74" spans="1:5">
      <c r="A74">
        <v>344.8</v>
      </c>
      <c r="B74">
        <v>0.6</v>
      </c>
      <c r="C74">
        <f t="shared" si="3"/>
        <v>345</v>
      </c>
      <c r="D74" s="76">
        <v>740</v>
      </c>
      <c r="E74" s="76">
        <f t="shared" si="4"/>
        <v>38.5</v>
      </c>
    </row>
    <row r="75" spans="1:5">
      <c r="A75">
        <v>345.4</v>
      </c>
      <c r="B75">
        <v>0.3</v>
      </c>
      <c r="C75">
        <f t="shared" si="3"/>
        <v>345</v>
      </c>
      <c r="D75" s="76">
        <v>745</v>
      </c>
      <c r="E75" s="76">
        <f t="shared" si="4"/>
        <v>31.9</v>
      </c>
    </row>
    <row r="76" spans="1:5">
      <c r="A76">
        <v>345.9</v>
      </c>
      <c r="B76">
        <v>0.4</v>
      </c>
      <c r="C76">
        <f t="shared" si="3"/>
        <v>346</v>
      </c>
      <c r="D76" s="76">
        <v>750</v>
      </c>
      <c r="E76" s="76">
        <f t="shared" si="4"/>
        <v>26.8</v>
      </c>
    </row>
    <row r="77" spans="1:5">
      <c r="A77">
        <v>346.4</v>
      </c>
      <c r="B77">
        <v>0.8</v>
      </c>
      <c r="C77">
        <f t="shared" si="3"/>
        <v>346</v>
      </c>
      <c r="D77" s="76">
        <v>755</v>
      </c>
      <c r="E77" s="76">
        <f t="shared" si="4"/>
        <v>22.6</v>
      </c>
    </row>
    <row r="78" spans="1:5">
      <c r="A78">
        <v>347</v>
      </c>
      <c r="B78">
        <v>0.8</v>
      </c>
      <c r="C78">
        <f t="shared" si="3"/>
        <v>347</v>
      </c>
      <c r="D78" s="76">
        <v>760</v>
      </c>
      <c r="E78" s="76">
        <f t="shared" si="4"/>
        <v>18.3</v>
      </c>
    </row>
    <row r="79" spans="1:5">
      <c r="A79">
        <v>347.5</v>
      </c>
      <c r="B79">
        <v>0.7</v>
      </c>
      <c r="C79">
        <f t="shared" si="3"/>
        <v>348</v>
      </c>
      <c r="D79" s="76">
        <v>765</v>
      </c>
      <c r="E79" s="76">
        <f t="shared" si="4"/>
        <v>14.45</v>
      </c>
    </row>
    <row r="80" spans="1:5">
      <c r="A80">
        <v>348</v>
      </c>
      <c r="B80">
        <v>1</v>
      </c>
      <c r="C80">
        <f t="shared" si="3"/>
        <v>348</v>
      </c>
      <c r="D80" s="76">
        <v>770</v>
      </c>
      <c r="E80" s="76">
        <f t="shared" si="4"/>
        <v>11.9</v>
      </c>
    </row>
    <row r="81" spans="1:5">
      <c r="A81">
        <v>348.6</v>
      </c>
      <c r="B81">
        <v>1.5</v>
      </c>
      <c r="C81">
        <f t="shared" si="3"/>
        <v>349</v>
      </c>
      <c r="D81" s="76">
        <v>775</v>
      </c>
      <c r="E81" s="76">
        <f t="shared" si="4"/>
        <v>9.4</v>
      </c>
    </row>
    <row r="82" spans="1:5">
      <c r="A82">
        <v>349.1</v>
      </c>
      <c r="B82">
        <v>1.5</v>
      </c>
      <c r="C82">
        <f t="shared" si="3"/>
        <v>349</v>
      </c>
      <c r="D82" s="76">
        <v>780</v>
      </c>
      <c r="E82" s="76">
        <f t="shared" si="4"/>
        <v>10.75</v>
      </c>
    </row>
    <row r="83" spans="1:3">
      <c r="A83">
        <v>349.6</v>
      </c>
      <c r="B83">
        <v>1.4</v>
      </c>
      <c r="C83">
        <f t="shared" si="3"/>
        <v>350</v>
      </c>
    </row>
    <row r="84" spans="1:3">
      <c r="A84">
        <v>350.1</v>
      </c>
      <c r="B84">
        <v>1.2</v>
      </c>
      <c r="C84">
        <f t="shared" si="3"/>
        <v>350</v>
      </c>
    </row>
    <row r="85" spans="1:3">
      <c r="A85">
        <v>350.7</v>
      </c>
      <c r="B85">
        <v>1.1</v>
      </c>
      <c r="C85">
        <f t="shared" si="3"/>
        <v>351</v>
      </c>
    </row>
    <row r="86" spans="1:3">
      <c r="A86">
        <v>351.2</v>
      </c>
      <c r="B86">
        <v>0.9</v>
      </c>
      <c r="C86">
        <f t="shared" si="3"/>
        <v>351</v>
      </c>
    </row>
    <row r="87" spans="1:3">
      <c r="A87">
        <v>351.7</v>
      </c>
      <c r="B87">
        <v>0.9</v>
      </c>
      <c r="C87">
        <f t="shared" si="3"/>
        <v>352</v>
      </c>
    </row>
    <row r="88" spans="1:3">
      <c r="A88">
        <v>352.3</v>
      </c>
      <c r="B88">
        <v>0.6</v>
      </c>
      <c r="C88">
        <f t="shared" si="3"/>
        <v>352</v>
      </c>
    </row>
    <row r="89" spans="1:3">
      <c r="A89">
        <v>352.8</v>
      </c>
      <c r="B89">
        <v>0.8</v>
      </c>
      <c r="C89">
        <f t="shared" si="3"/>
        <v>353</v>
      </c>
    </row>
    <row r="90" spans="1:3">
      <c r="A90">
        <v>353.3</v>
      </c>
      <c r="B90">
        <v>1.3</v>
      </c>
      <c r="C90">
        <f t="shared" si="3"/>
        <v>353</v>
      </c>
    </row>
    <row r="91" spans="1:3">
      <c r="A91">
        <v>353.9</v>
      </c>
      <c r="B91">
        <v>0.5</v>
      </c>
      <c r="C91">
        <f t="shared" si="3"/>
        <v>354</v>
      </c>
    </row>
    <row r="92" spans="1:3">
      <c r="A92">
        <v>354.4</v>
      </c>
      <c r="B92">
        <v>0</v>
      </c>
      <c r="C92">
        <f t="shared" si="3"/>
        <v>354</v>
      </c>
    </row>
    <row r="93" spans="1:3">
      <c r="A93">
        <v>354.9</v>
      </c>
      <c r="B93">
        <v>0.1</v>
      </c>
      <c r="C93">
        <f t="shared" si="3"/>
        <v>355</v>
      </c>
    </row>
    <row r="94" spans="1:3">
      <c r="A94">
        <v>355.5</v>
      </c>
      <c r="B94">
        <v>0.5</v>
      </c>
      <c r="C94">
        <f t="shared" si="3"/>
        <v>356</v>
      </c>
    </row>
    <row r="95" spans="1:3">
      <c r="A95">
        <v>356</v>
      </c>
      <c r="B95">
        <v>0.6</v>
      </c>
      <c r="C95">
        <f t="shared" si="3"/>
        <v>356</v>
      </c>
    </row>
    <row r="96" spans="1:3">
      <c r="A96">
        <v>356.5</v>
      </c>
      <c r="B96">
        <v>0.7</v>
      </c>
      <c r="C96">
        <f t="shared" si="3"/>
        <v>357</v>
      </c>
    </row>
    <row r="97" spans="1:3">
      <c r="A97">
        <v>357.1</v>
      </c>
      <c r="B97">
        <v>0.6</v>
      </c>
      <c r="C97">
        <f t="shared" si="3"/>
        <v>357</v>
      </c>
    </row>
    <row r="98" spans="1:3">
      <c r="A98">
        <v>357.6</v>
      </c>
      <c r="B98">
        <v>0.3</v>
      </c>
      <c r="C98">
        <f t="shared" si="3"/>
        <v>358</v>
      </c>
    </row>
    <row r="99" spans="1:3">
      <c r="A99">
        <v>358.1</v>
      </c>
      <c r="B99">
        <v>0.1</v>
      </c>
      <c r="C99">
        <f t="shared" si="3"/>
        <v>358</v>
      </c>
    </row>
    <row r="100" spans="1:3">
      <c r="A100">
        <v>358.6</v>
      </c>
      <c r="B100">
        <v>0.2</v>
      </c>
      <c r="C100">
        <f t="shared" si="3"/>
        <v>359</v>
      </c>
    </row>
    <row r="101" spans="1:3">
      <c r="A101">
        <v>359.2</v>
      </c>
      <c r="B101">
        <v>0.5</v>
      </c>
      <c r="C101">
        <f t="shared" si="3"/>
        <v>359</v>
      </c>
    </row>
    <row r="102" spans="1:3">
      <c r="A102">
        <v>359.7</v>
      </c>
      <c r="B102">
        <v>0.8</v>
      </c>
      <c r="C102">
        <f t="shared" si="3"/>
        <v>360</v>
      </c>
    </row>
    <row r="103" spans="1:3">
      <c r="A103">
        <v>360.2</v>
      </c>
      <c r="B103">
        <v>1</v>
      </c>
      <c r="C103">
        <f t="shared" si="3"/>
        <v>360</v>
      </c>
    </row>
    <row r="104" spans="1:3">
      <c r="A104">
        <v>360.8</v>
      </c>
      <c r="B104">
        <v>1</v>
      </c>
      <c r="C104">
        <f t="shared" si="3"/>
        <v>361</v>
      </c>
    </row>
    <row r="105" spans="1:3">
      <c r="A105">
        <v>361.3</v>
      </c>
      <c r="B105">
        <v>1</v>
      </c>
      <c r="C105">
        <f t="shared" si="3"/>
        <v>361</v>
      </c>
    </row>
    <row r="106" spans="1:3">
      <c r="A106">
        <v>361.8</v>
      </c>
      <c r="B106">
        <v>1</v>
      </c>
      <c r="C106">
        <f t="shared" si="3"/>
        <v>362</v>
      </c>
    </row>
    <row r="107" spans="1:3">
      <c r="A107">
        <v>362.4</v>
      </c>
      <c r="B107">
        <v>0.9</v>
      </c>
      <c r="C107">
        <f t="shared" si="3"/>
        <v>362</v>
      </c>
    </row>
    <row r="108" spans="1:3">
      <c r="A108">
        <v>362.9</v>
      </c>
      <c r="B108">
        <v>0.8</v>
      </c>
      <c r="C108">
        <f t="shared" si="3"/>
        <v>363</v>
      </c>
    </row>
    <row r="109" spans="1:3">
      <c r="A109">
        <v>363.4</v>
      </c>
      <c r="B109">
        <v>0.8</v>
      </c>
      <c r="C109">
        <f t="shared" si="3"/>
        <v>363</v>
      </c>
    </row>
    <row r="110" spans="1:3">
      <c r="A110">
        <v>364</v>
      </c>
      <c r="B110">
        <v>0.9</v>
      </c>
      <c r="C110">
        <f t="shared" si="3"/>
        <v>364</v>
      </c>
    </row>
    <row r="111" spans="1:3">
      <c r="A111">
        <v>364.5</v>
      </c>
      <c r="B111">
        <v>0.8</v>
      </c>
      <c r="C111">
        <f t="shared" si="3"/>
        <v>365</v>
      </c>
    </row>
    <row r="112" spans="1:3">
      <c r="A112">
        <v>365</v>
      </c>
      <c r="B112">
        <v>0.6</v>
      </c>
      <c r="C112">
        <f t="shared" si="3"/>
        <v>365</v>
      </c>
    </row>
    <row r="113" spans="1:3">
      <c r="A113">
        <v>365.5</v>
      </c>
      <c r="B113">
        <v>0.8</v>
      </c>
      <c r="C113">
        <f t="shared" si="3"/>
        <v>366</v>
      </c>
    </row>
    <row r="114" spans="1:3">
      <c r="A114">
        <v>366.1</v>
      </c>
      <c r="B114">
        <v>1</v>
      </c>
      <c r="C114">
        <f t="shared" si="3"/>
        <v>366</v>
      </c>
    </row>
    <row r="115" spans="1:3">
      <c r="A115">
        <v>366.6</v>
      </c>
      <c r="B115">
        <v>0.6</v>
      </c>
      <c r="C115">
        <f t="shared" si="3"/>
        <v>367</v>
      </c>
    </row>
    <row r="116" spans="1:3">
      <c r="A116">
        <v>367.1</v>
      </c>
      <c r="B116">
        <v>0.5</v>
      </c>
      <c r="C116">
        <f t="shared" si="3"/>
        <v>367</v>
      </c>
    </row>
    <row r="117" spans="1:3">
      <c r="A117">
        <v>367.7</v>
      </c>
      <c r="B117">
        <v>0.7</v>
      </c>
      <c r="C117">
        <f t="shared" si="3"/>
        <v>368</v>
      </c>
    </row>
    <row r="118" spans="1:3">
      <c r="A118">
        <v>368.2</v>
      </c>
      <c r="B118">
        <v>0.8</v>
      </c>
      <c r="C118">
        <f t="shared" si="3"/>
        <v>368</v>
      </c>
    </row>
    <row r="119" spans="1:3">
      <c r="A119">
        <v>368.7</v>
      </c>
      <c r="B119">
        <v>0.7</v>
      </c>
      <c r="C119">
        <f t="shared" si="3"/>
        <v>369</v>
      </c>
    </row>
    <row r="120" spans="1:3">
      <c r="A120">
        <v>369.3</v>
      </c>
      <c r="B120">
        <v>0.5</v>
      </c>
      <c r="C120">
        <f t="shared" si="3"/>
        <v>369</v>
      </c>
    </row>
    <row r="121" spans="1:3">
      <c r="A121">
        <v>369.8</v>
      </c>
      <c r="B121">
        <v>0.7</v>
      </c>
      <c r="C121">
        <f t="shared" si="3"/>
        <v>370</v>
      </c>
    </row>
    <row r="122" spans="1:3">
      <c r="A122">
        <v>370.3</v>
      </c>
      <c r="B122">
        <v>0.6</v>
      </c>
      <c r="C122">
        <f t="shared" si="3"/>
        <v>370</v>
      </c>
    </row>
    <row r="123" spans="1:3">
      <c r="A123">
        <v>370.9</v>
      </c>
      <c r="B123">
        <v>0.1</v>
      </c>
      <c r="C123">
        <f t="shared" si="3"/>
        <v>371</v>
      </c>
    </row>
    <row r="124" spans="1:3">
      <c r="A124">
        <v>371.4</v>
      </c>
      <c r="B124">
        <v>0.1</v>
      </c>
      <c r="C124">
        <f t="shared" si="3"/>
        <v>371</v>
      </c>
    </row>
    <row r="125" spans="1:3">
      <c r="A125">
        <v>371.9</v>
      </c>
      <c r="B125">
        <v>0.4</v>
      </c>
      <c r="C125">
        <f t="shared" si="3"/>
        <v>372</v>
      </c>
    </row>
    <row r="126" spans="1:3">
      <c r="A126">
        <v>372.5</v>
      </c>
      <c r="B126">
        <v>1</v>
      </c>
      <c r="C126">
        <f t="shared" si="3"/>
        <v>373</v>
      </c>
    </row>
    <row r="127" spans="1:3">
      <c r="A127">
        <v>373</v>
      </c>
      <c r="B127">
        <v>1.3</v>
      </c>
      <c r="C127">
        <f t="shared" si="3"/>
        <v>373</v>
      </c>
    </row>
    <row r="128" spans="1:3">
      <c r="A128">
        <v>373.5</v>
      </c>
      <c r="B128">
        <v>1.5</v>
      </c>
      <c r="C128">
        <f t="shared" si="3"/>
        <v>374</v>
      </c>
    </row>
    <row r="129" spans="1:3">
      <c r="A129">
        <v>374</v>
      </c>
      <c r="B129">
        <v>1.4</v>
      </c>
      <c r="C129">
        <f t="shared" si="3"/>
        <v>374</v>
      </c>
    </row>
    <row r="130" spans="1:3">
      <c r="A130">
        <v>374.6</v>
      </c>
      <c r="B130">
        <v>1.2</v>
      </c>
      <c r="C130">
        <f t="shared" si="3"/>
        <v>375</v>
      </c>
    </row>
    <row r="131" spans="1:3">
      <c r="A131">
        <v>375.1</v>
      </c>
      <c r="B131">
        <v>0.7</v>
      </c>
      <c r="C131">
        <f t="shared" ref="C131:C194" si="5">ROUND(A131,0)</f>
        <v>375</v>
      </c>
    </row>
    <row r="132" spans="1:3">
      <c r="A132">
        <v>375.6</v>
      </c>
      <c r="B132">
        <v>0.8</v>
      </c>
      <c r="C132">
        <f t="shared" si="5"/>
        <v>376</v>
      </c>
    </row>
    <row r="133" spans="1:3">
      <c r="A133">
        <v>376.2</v>
      </c>
      <c r="B133">
        <v>1.5</v>
      </c>
      <c r="C133">
        <f t="shared" si="5"/>
        <v>376</v>
      </c>
    </row>
    <row r="134" spans="1:3">
      <c r="A134">
        <v>376.7</v>
      </c>
      <c r="B134">
        <v>1.7</v>
      </c>
      <c r="C134">
        <f t="shared" si="5"/>
        <v>377</v>
      </c>
    </row>
    <row r="135" spans="1:3">
      <c r="A135">
        <v>377.2</v>
      </c>
      <c r="B135">
        <v>1.6</v>
      </c>
      <c r="C135">
        <f t="shared" si="5"/>
        <v>377</v>
      </c>
    </row>
    <row r="136" spans="1:3">
      <c r="A136">
        <v>377.8</v>
      </c>
      <c r="B136">
        <v>1.5</v>
      </c>
      <c r="C136">
        <f t="shared" si="5"/>
        <v>378</v>
      </c>
    </row>
    <row r="137" spans="1:3">
      <c r="A137">
        <v>378.3</v>
      </c>
      <c r="B137">
        <v>1.9</v>
      </c>
      <c r="C137">
        <f t="shared" si="5"/>
        <v>378</v>
      </c>
    </row>
    <row r="138" spans="1:3">
      <c r="A138">
        <v>378.8</v>
      </c>
      <c r="B138">
        <v>1.8</v>
      </c>
      <c r="C138">
        <f t="shared" si="5"/>
        <v>379</v>
      </c>
    </row>
    <row r="139" spans="1:3">
      <c r="A139">
        <v>379.4</v>
      </c>
      <c r="B139">
        <v>1.3</v>
      </c>
      <c r="C139">
        <f t="shared" si="5"/>
        <v>379</v>
      </c>
    </row>
    <row r="140" spans="1:3">
      <c r="A140">
        <v>379.9</v>
      </c>
      <c r="B140">
        <v>1.2</v>
      </c>
      <c r="C140">
        <f t="shared" si="5"/>
        <v>380</v>
      </c>
    </row>
    <row r="141" spans="1:3">
      <c r="A141">
        <v>380.4</v>
      </c>
      <c r="B141">
        <v>1.2</v>
      </c>
      <c r="C141">
        <f t="shared" si="5"/>
        <v>380</v>
      </c>
    </row>
    <row r="142" spans="1:3">
      <c r="A142">
        <v>380.9</v>
      </c>
      <c r="B142">
        <v>1.8</v>
      </c>
      <c r="C142">
        <f t="shared" si="5"/>
        <v>381</v>
      </c>
    </row>
    <row r="143" spans="1:3">
      <c r="A143">
        <v>381.5</v>
      </c>
      <c r="B143">
        <v>2.1</v>
      </c>
      <c r="C143">
        <f t="shared" si="5"/>
        <v>382</v>
      </c>
    </row>
    <row r="144" spans="1:3">
      <c r="A144">
        <v>382</v>
      </c>
      <c r="B144">
        <v>2.5</v>
      </c>
      <c r="C144">
        <f t="shared" si="5"/>
        <v>382</v>
      </c>
    </row>
    <row r="145" spans="1:3">
      <c r="A145">
        <v>382.5</v>
      </c>
      <c r="B145">
        <v>3</v>
      </c>
      <c r="C145">
        <f t="shared" si="5"/>
        <v>383</v>
      </c>
    </row>
    <row r="146" spans="1:3">
      <c r="A146">
        <v>383.1</v>
      </c>
      <c r="B146">
        <v>3.5</v>
      </c>
      <c r="C146">
        <f t="shared" si="5"/>
        <v>383</v>
      </c>
    </row>
    <row r="147" spans="1:3">
      <c r="A147">
        <v>383.6</v>
      </c>
      <c r="B147">
        <v>3</v>
      </c>
      <c r="C147">
        <f t="shared" si="5"/>
        <v>384</v>
      </c>
    </row>
    <row r="148" spans="1:3">
      <c r="A148">
        <v>384.1</v>
      </c>
      <c r="B148">
        <v>2.8</v>
      </c>
      <c r="C148">
        <f t="shared" si="5"/>
        <v>384</v>
      </c>
    </row>
    <row r="149" spans="1:3">
      <c r="A149">
        <v>384.7</v>
      </c>
      <c r="B149">
        <v>2.9</v>
      </c>
      <c r="C149">
        <f t="shared" si="5"/>
        <v>385</v>
      </c>
    </row>
    <row r="150" spans="1:3">
      <c r="A150">
        <v>385.2</v>
      </c>
      <c r="B150">
        <v>3</v>
      </c>
      <c r="C150">
        <f t="shared" si="5"/>
        <v>385</v>
      </c>
    </row>
    <row r="151" spans="1:3">
      <c r="A151">
        <v>385.7</v>
      </c>
      <c r="B151">
        <v>3</v>
      </c>
      <c r="C151">
        <f t="shared" si="5"/>
        <v>386</v>
      </c>
    </row>
    <row r="152" spans="1:3">
      <c r="A152">
        <v>386.3</v>
      </c>
      <c r="B152">
        <v>3.7</v>
      </c>
      <c r="C152">
        <f t="shared" si="5"/>
        <v>386</v>
      </c>
    </row>
    <row r="153" spans="1:3">
      <c r="A153">
        <v>386.8</v>
      </c>
      <c r="B153">
        <v>4.1</v>
      </c>
      <c r="C153">
        <f t="shared" si="5"/>
        <v>387</v>
      </c>
    </row>
    <row r="154" spans="1:3">
      <c r="A154">
        <v>387.3</v>
      </c>
      <c r="B154">
        <v>3.5</v>
      </c>
      <c r="C154">
        <f t="shared" si="5"/>
        <v>387</v>
      </c>
    </row>
    <row r="155" spans="1:3">
      <c r="A155">
        <v>387.9</v>
      </c>
      <c r="B155">
        <v>2.9</v>
      </c>
      <c r="C155">
        <f t="shared" si="5"/>
        <v>388</v>
      </c>
    </row>
    <row r="156" spans="1:3">
      <c r="A156">
        <v>388.4</v>
      </c>
      <c r="B156">
        <v>3.1</v>
      </c>
      <c r="C156">
        <f t="shared" si="5"/>
        <v>388</v>
      </c>
    </row>
    <row r="157" spans="1:3">
      <c r="A157">
        <v>388.9</v>
      </c>
      <c r="B157">
        <v>3.3</v>
      </c>
      <c r="C157">
        <f t="shared" si="5"/>
        <v>389</v>
      </c>
    </row>
    <row r="158" spans="1:3">
      <c r="A158">
        <v>389.4</v>
      </c>
      <c r="B158">
        <v>3.5</v>
      </c>
      <c r="C158">
        <f t="shared" si="5"/>
        <v>389</v>
      </c>
    </row>
    <row r="159" spans="1:3">
      <c r="A159">
        <v>390</v>
      </c>
      <c r="B159">
        <v>3.5</v>
      </c>
      <c r="C159">
        <f t="shared" si="5"/>
        <v>390</v>
      </c>
    </row>
    <row r="160" spans="1:3">
      <c r="A160">
        <v>390.5</v>
      </c>
      <c r="B160">
        <v>3.4</v>
      </c>
      <c r="C160">
        <f t="shared" si="5"/>
        <v>391</v>
      </c>
    </row>
    <row r="161" spans="1:3">
      <c r="A161">
        <v>391</v>
      </c>
      <c r="B161">
        <v>3.7</v>
      </c>
      <c r="C161">
        <f t="shared" si="5"/>
        <v>391</v>
      </c>
    </row>
    <row r="162" spans="1:3">
      <c r="A162">
        <v>391.6</v>
      </c>
      <c r="B162">
        <v>4</v>
      </c>
      <c r="C162">
        <f t="shared" si="5"/>
        <v>392</v>
      </c>
    </row>
    <row r="163" spans="1:3">
      <c r="A163">
        <v>392.1</v>
      </c>
      <c r="B163">
        <v>3.5</v>
      </c>
      <c r="C163">
        <f t="shared" si="5"/>
        <v>392</v>
      </c>
    </row>
    <row r="164" spans="1:3">
      <c r="A164">
        <v>392.6</v>
      </c>
      <c r="B164">
        <v>3.2</v>
      </c>
      <c r="C164">
        <f t="shared" si="5"/>
        <v>393</v>
      </c>
    </row>
    <row r="165" spans="1:3">
      <c r="A165">
        <v>393.2</v>
      </c>
      <c r="B165">
        <v>3.2</v>
      </c>
      <c r="C165">
        <f t="shared" si="5"/>
        <v>393</v>
      </c>
    </row>
    <row r="166" spans="1:3">
      <c r="A166">
        <v>393.7</v>
      </c>
      <c r="B166">
        <v>3</v>
      </c>
      <c r="C166">
        <f t="shared" si="5"/>
        <v>394</v>
      </c>
    </row>
    <row r="167" spans="1:3">
      <c r="A167">
        <v>394.2</v>
      </c>
      <c r="B167">
        <v>3.1</v>
      </c>
      <c r="C167">
        <f t="shared" si="5"/>
        <v>394</v>
      </c>
    </row>
    <row r="168" spans="1:3">
      <c r="A168">
        <v>394.8</v>
      </c>
      <c r="B168">
        <v>2.6</v>
      </c>
      <c r="C168">
        <f t="shared" si="5"/>
        <v>395</v>
      </c>
    </row>
    <row r="169" spans="1:3">
      <c r="A169">
        <v>395.3</v>
      </c>
      <c r="B169">
        <v>2.6</v>
      </c>
      <c r="C169">
        <f t="shared" si="5"/>
        <v>395</v>
      </c>
    </row>
    <row r="170" spans="1:3">
      <c r="A170">
        <v>395.8</v>
      </c>
      <c r="B170">
        <v>2.6</v>
      </c>
      <c r="C170">
        <f t="shared" si="5"/>
        <v>396</v>
      </c>
    </row>
    <row r="171" spans="1:3">
      <c r="A171">
        <v>396.3</v>
      </c>
      <c r="B171">
        <v>2.4</v>
      </c>
      <c r="C171">
        <f t="shared" si="5"/>
        <v>396</v>
      </c>
    </row>
    <row r="172" spans="1:3">
      <c r="A172">
        <v>396.9</v>
      </c>
      <c r="B172">
        <v>2.5</v>
      </c>
      <c r="C172">
        <f t="shared" si="5"/>
        <v>397</v>
      </c>
    </row>
    <row r="173" spans="1:3">
      <c r="A173">
        <v>397.4</v>
      </c>
      <c r="B173">
        <v>3</v>
      </c>
      <c r="C173">
        <f t="shared" si="5"/>
        <v>397</v>
      </c>
    </row>
    <row r="174" spans="1:3">
      <c r="A174">
        <v>397.9</v>
      </c>
      <c r="B174">
        <v>3.3</v>
      </c>
      <c r="C174">
        <f t="shared" si="5"/>
        <v>398</v>
      </c>
    </row>
    <row r="175" spans="1:3">
      <c r="A175">
        <v>398.5</v>
      </c>
      <c r="B175">
        <v>3.6</v>
      </c>
      <c r="C175">
        <f t="shared" si="5"/>
        <v>399</v>
      </c>
    </row>
    <row r="176" spans="1:3">
      <c r="A176">
        <v>399</v>
      </c>
      <c r="B176">
        <v>3.4</v>
      </c>
      <c r="C176">
        <f t="shared" si="5"/>
        <v>399</v>
      </c>
    </row>
    <row r="177" spans="1:3">
      <c r="A177">
        <v>399.5</v>
      </c>
      <c r="B177">
        <v>3.3</v>
      </c>
      <c r="C177">
        <f t="shared" si="5"/>
        <v>400</v>
      </c>
    </row>
    <row r="178" spans="1:3">
      <c r="A178">
        <v>400.1</v>
      </c>
      <c r="B178">
        <v>3.4</v>
      </c>
      <c r="C178">
        <f t="shared" si="5"/>
        <v>400</v>
      </c>
    </row>
    <row r="179" spans="1:3">
      <c r="A179">
        <v>400.6</v>
      </c>
      <c r="B179">
        <v>3.1</v>
      </c>
      <c r="C179">
        <f t="shared" si="5"/>
        <v>401</v>
      </c>
    </row>
    <row r="180" spans="1:3">
      <c r="A180">
        <v>401.1</v>
      </c>
      <c r="B180">
        <v>3.3</v>
      </c>
      <c r="C180">
        <f t="shared" si="5"/>
        <v>401</v>
      </c>
    </row>
    <row r="181" spans="1:3">
      <c r="A181">
        <v>401.7</v>
      </c>
      <c r="B181">
        <v>3.6</v>
      </c>
      <c r="C181">
        <f t="shared" si="5"/>
        <v>402</v>
      </c>
    </row>
    <row r="182" spans="1:3">
      <c r="A182">
        <v>402.2</v>
      </c>
      <c r="B182">
        <v>3.6</v>
      </c>
      <c r="C182">
        <f t="shared" si="5"/>
        <v>402</v>
      </c>
    </row>
    <row r="183" spans="1:3">
      <c r="A183">
        <v>402.7</v>
      </c>
      <c r="B183">
        <v>3.2</v>
      </c>
      <c r="C183">
        <f t="shared" si="5"/>
        <v>403</v>
      </c>
    </row>
    <row r="184" spans="1:3">
      <c r="A184">
        <v>403.3</v>
      </c>
      <c r="B184">
        <v>2.7</v>
      </c>
      <c r="C184">
        <f t="shared" si="5"/>
        <v>403</v>
      </c>
    </row>
    <row r="185" spans="1:3">
      <c r="A185">
        <v>403.8</v>
      </c>
      <c r="B185">
        <v>2.6</v>
      </c>
      <c r="C185">
        <f t="shared" si="5"/>
        <v>404</v>
      </c>
    </row>
    <row r="186" spans="1:3">
      <c r="A186">
        <v>404.3</v>
      </c>
      <c r="B186">
        <v>2.8</v>
      </c>
      <c r="C186">
        <f t="shared" si="5"/>
        <v>404</v>
      </c>
    </row>
    <row r="187" spans="1:3">
      <c r="A187">
        <v>404.8</v>
      </c>
      <c r="B187">
        <v>3</v>
      </c>
      <c r="C187">
        <f t="shared" si="5"/>
        <v>405</v>
      </c>
    </row>
    <row r="188" spans="1:3">
      <c r="A188">
        <v>405.4</v>
      </c>
      <c r="B188">
        <v>3.6</v>
      </c>
      <c r="C188">
        <f t="shared" si="5"/>
        <v>405</v>
      </c>
    </row>
    <row r="189" spans="1:3">
      <c r="A189">
        <v>405.9</v>
      </c>
      <c r="B189">
        <v>4.5</v>
      </c>
      <c r="C189">
        <f t="shared" si="5"/>
        <v>406</v>
      </c>
    </row>
    <row r="190" spans="1:3">
      <c r="A190">
        <v>406.4</v>
      </c>
      <c r="B190">
        <v>6</v>
      </c>
      <c r="C190">
        <f t="shared" si="5"/>
        <v>406</v>
      </c>
    </row>
    <row r="191" spans="1:3">
      <c r="A191">
        <v>407</v>
      </c>
      <c r="B191">
        <v>7.4</v>
      </c>
      <c r="C191">
        <f t="shared" si="5"/>
        <v>407</v>
      </c>
    </row>
    <row r="192" spans="1:3">
      <c r="A192">
        <v>407.5</v>
      </c>
      <c r="B192">
        <v>9.1</v>
      </c>
      <c r="C192">
        <f t="shared" si="5"/>
        <v>408</v>
      </c>
    </row>
    <row r="193" spans="1:3">
      <c r="A193">
        <v>408</v>
      </c>
      <c r="B193">
        <v>9.8</v>
      </c>
      <c r="C193">
        <f t="shared" si="5"/>
        <v>408</v>
      </c>
    </row>
    <row r="194" spans="1:3">
      <c r="A194">
        <v>408.6</v>
      </c>
      <c r="B194">
        <v>9.4</v>
      </c>
      <c r="C194">
        <f t="shared" si="5"/>
        <v>409</v>
      </c>
    </row>
    <row r="195" spans="1:3">
      <c r="A195">
        <v>409.1</v>
      </c>
      <c r="B195">
        <v>10.7</v>
      </c>
      <c r="C195">
        <f t="shared" ref="C195:C258" si="6">ROUND(A195,0)</f>
        <v>409</v>
      </c>
    </row>
    <row r="196" spans="1:3">
      <c r="A196">
        <v>409.6</v>
      </c>
      <c r="B196">
        <v>12.6</v>
      </c>
      <c r="C196">
        <f t="shared" si="6"/>
        <v>410</v>
      </c>
    </row>
    <row r="197" spans="1:3">
      <c r="A197">
        <v>410.2</v>
      </c>
      <c r="B197">
        <v>14.5</v>
      </c>
      <c r="C197">
        <f t="shared" si="6"/>
        <v>410</v>
      </c>
    </row>
    <row r="198" spans="1:3">
      <c r="A198">
        <v>410.7</v>
      </c>
      <c r="B198">
        <v>16.5</v>
      </c>
      <c r="C198">
        <f t="shared" si="6"/>
        <v>411</v>
      </c>
    </row>
    <row r="199" spans="1:3">
      <c r="A199">
        <v>411.2</v>
      </c>
      <c r="B199">
        <v>18.3</v>
      </c>
      <c r="C199">
        <f t="shared" si="6"/>
        <v>411</v>
      </c>
    </row>
    <row r="200" spans="1:3">
      <c r="A200">
        <v>411.7</v>
      </c>
      <c r="B200">
        <v>20.8</v>
      </c>
      <c r="C200">
        <f t="shared" si="6"/>
        <v>412</v>
      </c>
    </row>
    <row r="201" spans="1:3">
      <c r="A201">
        <v>412.3</v>
      </c>
      <c r="B201">
        <v>22.4</v>
      </c>
      <c r="C201">
        <f t="shared" si="6"/>
        <v>412</v>
      </c>
    </row>
    <row r="202" spans="1:3">
      <c r="A202">
        <v>412.8</v>
      </c>
      <c r="B202">
        <v>24.8</v>
      </c>
      <c r="C202">
        <f t="shared" si="6"/>
        <v>413</v>
      </c>
    </row>
    <row r="203" spans="1:3">
      <c r="A203">
        <v>413.3</v>
      </c>
      <c r="B203">
        <v>26.2</v>
      </c>
      <c r="C203">
        <f t="shared" si="6"/>
        <v>413</v>
      </c>
    </row>
    <row r="204" spans="1:3">
      <c r="A204">
        <v>413.9</v>
      </c>
      <c r="B204">
        <v>29.2</v>
      </c>
      <c r="C204">
        <f t="shared" si="6"/>
        <v>414</v>
      </c>
    </row>
    <row r="205" spans="1:3">
      <c r="A205">
        <v>414.4</v>
      </c>
      <c r="B205">
        <v>31.5</v>
      </c>
      <c r="C205">
        <f t="shared" si="6"/>
        <v>414</v>
      </c>
    </row>
    <row r="206" spans="1:3">
      <c r="A206">
        <v>414.9</v>
      </c>
      <c r="B206">
        <v>34.4</v>
      </c>
      <c r="C206">
        <f t="shared" si="6"/>
        <v>415</v>
      </c>
    </row>
    <row r="207" spans="1:3">
      <c r="A207">
        <v>415.5</v>
      </c>
      <c r="B207">
        <v>37.3</v>
      </c>
      <c r="C207">
        <f t="shared" si="6"/>
        <v>416</v>
      </c>
    </row>
    <row r="208" spans="1:3">
      <c r="A208">
        <v>416</v>
      </c>
      <c r="B208">
        <v>40.8</v>
      </c>
      <c r="C208">
        <f t="shared" si="6"/>
        <v>416</v>
      </c>
    </row>
    <row r="209" spans="1:3">
      <c r="A209">
        <v>416.5</v>
      </c>
      <c r="B209">
        <v>44.2</v>
      </c>
      <c r="C209">
        <f t="shared" si="6"/>
        <v>417</v>
      </c>
    </row>
    <row r="210" spans="1:3">
      <c r="A210">
        <v>417.1</v>
      </c>
      <c r="B210">
        <v>46.3</v>
      </c>
      <c r="C210">
        <f t="shared" si="6"/>
        <v>417</v>
      </c>
    </row>
    <row r="211" spans="1:3">
      <c r="A211">
        <v>417.6</v>
      </c>
      <c r="B211">
        <v>50.2</v>
      </c>
      <c r="C211">
        <f t="shared" si="6"/>
        <v>418</v>
      </c>
    </row>
    <row r="212" spans="1:3">
      <c r="A212">
        <v>418.1</v>
      </c>
      <c r="B212">
        <v>54</v>
      </c>
      <c r="C212">
        <f t="shared" si="6"/>
        <v>418</v>
      </c>
    </row>
    <row r="213" spans="1:3">
      <c r="A213">
        <v>418.7</v>
      </c>
      <c r="B213">
        <v>58.4</v>
      </c>
      <c r="C213">
        <f t="shared" si="6"/>
        <v>419</v>
      </c>
    </row>
    <row r="214" spans="1:3">
      <c r="A214">
        <v>419.2</v>
      </c>
      <c r="B214">
        <v>61.3</v>
      </c>
      <c r="C214">
        <f t="shared" si="6"/>
        <v>419</v>
      </c>
    </row>
    <row r="215" spans="1:3">
      <c r="A215">
        <v>419.7</v>
      </c>
      <c r="B215">
        <v>66.9</v>
      </c>
      <c r="C215">
        <f t="shared" si="6"/>
        <v>420</v>
      </c>
    </row>
    <row r="216" spans="1:3">
      <c r="A216">
        <v>420.2</v>
      </c>
      <c r="B216">
        <v>72.1</v>
      </c>
      <c r="C216">
        <f t="shared" si="6"/>
        <v>420</v>
      </c>
    </row>
    <row r="217" spans="1:3">
      <c r="A217">
        <v>420.8</v>
      </c>
      <c r="B217">
        <v>77.8</v>
      </c>
      <c r="C217">
        <f t="shared" si="6"/>
        <v>421</v>
      </c>
    </row>
    <row r="218" spans="1:3">
      <c r="A218">
        <v>421.3</v>
      </c>
      <c r="B218">
        <v>82.2</v>
      </c>
      <c r="C218">
        <f t="shared" si="6"/>
        <v>421</v>
      </c>
    </row>
    <row r="219" spans="1:3">
      <c r="A219">
        <v>421.8</v>
      </c>
      <c r="B219">
        <v>86.1</v>
      </c>
      <c r="C219">
        <f t="shared" si="6"/>
        <v>422</v>
      </c>
    </row>
    <row r="220" spans="1:3">
      <c r="A220">
        <v>422.4</v>
      </c>
      <c r="B220">
        <v>92.1</v>
      </c>
      <c r="C220">
        <f t="shared" si="6"/>
        <v>422</v>
      </c>
    </row>
    <row r="221" spans="1:3">
      <c r="A221">
        <v>422.9</v>
      </c>
      <c r="B221">
        <v>97.9</v>
      </c>
      <c r="C221">
        <f t="shared" si="6"/>
        <v>423</v>
      </c>
    </row>
    <row r="222" spans="1:3">
      <c r="A222">
        <v>423.4</v>
      </c>
      <c r="B222">
        <v>103.4</v>
      </c>
      <c r="C222">
        <f t="shared" si="6"/>
        <v>423</v>
      </c>
    </row>
    <row r="223" spans="1:3">
      <c r="A223">
        <v>424</v>
      </c>
      <c r="B223">
        <v>108</v>
      </c>
      <c r="C223">
        <f t="shared" si="6"/>
        <v>424</v>
      </c>
    </row>
    <row r="224" spans="1:3">
      <c r="A224">
        <v>424.5</v>
      </c>
      <c r="B224">
        <v>115.4</v>
      </c>
      <c r="C224">
        <f t="shared" si="6"/>
        <v>425</v>
      </c>
    </row>
    <row r="225" spans="1:3">
      <c r="A225">
        <v>425</v>
      </c>
      <c r="B225">
        <v>120.8</v>
      </c>
      <c r="C225">
        <f t="shared" si="6"/>
        <v>425</v>
      </c>
    </row>
    <row r="226" spans="1:3">
      <c r="A226">
        <v>425.6</v>
      </c>
      <c r="B226">
        <v>127.5</v>
      </c>
      <c r="C226">
        <f t="shared" si="6"/>
        <v>426</v>
      </c>
    </row>
    <row r="227" spans="1:3">
      <c r="A227">
        <v>426.1</v>
      </c>
      <c r="B227">
        <v>134.2</v>
      </c>
      <c r="C227">
        <f t="shared" si="6"/>
        <v>426</v>
      </c>
    </row>
    <row r="228" spans="1:3">
      <c r="A228">
        <v>426.6</v>
      </c>
      <c r="B228">
        <v>142.4</v>
      </c>
      <c r="C228">
        <f t="shared" si="6"/>
        <v>427</v>
      </c>
    </row>
    <row r="229" spans="1:3">
      <c r="A229">
        <v>427.2</v>
      </c>
      <c r="B229">
        <v>152.9</v>
      </c>
      <c r="C229">
        <f t="shared" si="6"/>
        <v>427</v>
      </c>
    </row>
    <row r="230" spans="1:3">
      <c r="A230">
        <v>427.7</v>
      </c>
      <c r="B230">
        <v>159.7</v>
      </c>
      <c r="C230">
        <f t="shared" si="6"/>
        <v>428</v>
      </c>
    </row>
    <row r="231" spans="1:3">
      <c r="A231">
        <v>428.2</v>
      </c>
      <c r="B231">
        <v>169.9</v>
      </c>
      <c r="C231">
        <f t="shared" si="6"/>
        <v>428</v>
      </c>
    </row>
    <row r="232" spans="1:3">
      <c r="A232">
        <v>428.7</v>
      </c>
      <c r="B232">
        <v>179</v>
      </c>
      <c r="C232">
        <f t="shared" si="6"/>
        <v>429</v>
      </c>
    </row>
    <row r="233" spans="1:3">
      <c r="A233">
        <v>429.3</v>
      </c>
      <c r="B233">
        <v>189.5</v>
      </c>
      <c r="C233">
        <f t="shared" si="6"/>
        <v>429</v>
      </c>
    </row>
    <row r="234" spans="1:3">
      <c r="A234">
        <v>429.8</v>
      </c>
      <c r="B234">
        <v>197.9</v>
      </c>
      <c r="C234">
        <f t="shared" si="6"/>
        <v>430</v>
      </c>
    </row>
    <row r="235" spans="1:3">
      <c r="A235">
        <v>430.3</v>
      </c>
      <c r="B235">
        <v>207.5</v>
      </c>
      <c r="C235">
        <f t="shared" si="6"/>
        <v>430</v>
      </c>
    </row>
    <row r="236" spans="1:3">
      <c r="A236">
        <v>430.9</v>
      </c>
      <c r="B236">
        <v>217.1</v>
      </c>
      <c r="C236">
        <f t="shared" si="6"/>
        <v>431</v>
      </c>
    </row>
    <row r="237" spans="1:3">
      <c r="A237">
        <v>431.4</v>
      </c>
      <c r="B237">
        <v>228.2</v>
      </c>
      <c r="C237">
        <f t="shared" si="6"/>
        <v>431</v>
      </c>
    </row>
    <row r="238" spans="1:3">
      <c r="A238">
        <v>431.9</v>
      </c>
      <c r="B238">
        <v>234.4</v>
      </c>
      <c r="C238">
        <f t="shared" si="6"/>
        <v>432</v>
      </c>
    </row>
    <row r="239" spans="1:3">
      <c r="A239">
        <v>432.5</v>
      </c>
      <c r="B239">
        <v>245.8</v>
      </c>
      <c r="C239">
        <f t="shared" si="6"/>
        <v>433</v>
      </c>
    </row>
    <row r="240" spans="1:3">
      <c r="A240">
        <v>433</v>
      </c>
      <c r="B240">
        <v>254.2</v>
      </c>
      <c r="C240">
        <f t="shared" si="6"/>
        <v>433</v>
      </c>
    </row>
    <row r="241" spans="1:3">
      <c r="A241">
        <v>433.5</v>
      </c>
      <c r="B241">
        <v>258.5</v>
      </c>
      <c r="C241">
        <f t="shared" si="6"/>
        <v>434</v>
      </c>
    </row>
    <row r="242" spans="1:3">
      <c r="A242">
        <v>434.1</v>
      </c>
      <c r="B242">
        <v>266.5</v>
      </c>
      <c r="C242">
        <f t="shared" si="6"/>
        <v>434</v>
      </c>
    </row>
    <row r="243" spans="1:3">
      <c r="A243">
        <v>434.6</v>
      </c>
      <c r="B243">
        <v>270.6</v>
      </c>
      <c r="C243">
        <f t="shared" si="6"/>
        <v>435</v>
      </c>
    </row>
    <row r="244" spans="1:3">
      <c r="A244">
        <v>435.1</v>
      </c>
      <c r="B244">
        <v>278.4</v>
      </c>
      <c r="C244">
        <f t="shared" si="6"/>
        <v>435</v>
      </c>
    </row>
    <row r="245" spans="1:3">
      <c r="A245">
        <v>435.6</v>
      </c>
      <c r="B245">
        <v>278.4</v>
      </c>
      <c r="C245">
        <f t="shared" si="6"/>
        <v>436</v>
      </c>
    </row>
    <row r="246" spans="1:3">
      <c r="A246">
        <v>436.2</v>
      </c>
      <c r="B246">
        <v>283.2</v>
      </c>
      <c r="C246">
        <f t="shared" si="6"/>
        <v>436</v>
      </c>
    </row>
    <row r="247" spans="1:3">
      <c r="A247">
        <v>436.7</v>
      </c>
      <c r="B247">
        <v>280.1</v>
      </c>
      <c r="C247">
        <f t="shared" si="6"/>
        <v>437</v>
      </c>
    </row>
    <row r="248" spans="1:3">
      <c r="A248">
        <v>437.2</v>
      </c>
      <c r="B248">
        <v>283.1</v>
      </c>
      <c r="C248">
        <f t="shared" si="6"/>
        <v>437</v>
      </c>
    </row>
    <row r="249" spans="1:3">
      <c r="A249">
        <v>437.8</v>
      </c>
      <c r="B249">
        <v>278.1</v>
      </c>
      <c r="C249">
        <f t="shared" si="6"/>
        <v>438</v>
      </c>
    </row>
    <row r="250" spans="1:3">
      <c r="A250">
        <v>438.3</v>
      </c>
      <c r="B250">
        <v>279.5</v>
      </c>
      <c r="C250">
        <f t="shared" si="6"/>
        <v>438</v>
      </c>
    </row>
    <row r="251" spans="1:3">
      <c r="A251">
        <v>438.8</v>
      </c>
      <c r="B251">
        <v>273.9</v>
      </c>
      <c r="C251">
        <f t="shared" si="6"/>
        <v>439</v>
      </c>
    </row>
    <row r="252" spans="1:3">
      <c r="A252">
        <v>439.4</v>
      </c>
      <c r="B252">
        <v>274.7</v>
      </c>
      <c r="C252">
        <f t="shared" si="6"/>
        <v>439</v>
      </c>
    </row>
    <row r="253" spans="1:3">
      <c r="A253">
        <v>439.9</v>
      </c>
      <c r="B253">
        <v>270.7</v>
      </c>
      <c r="C253">
        <f t="shared" si="6"/>
        <v>440</v>
      </c>
    </row>
    <row r="254" spans="1:3">
      <c r="A254">
        <v>440.4</v>
      </c>
      <c r="B254">
        <v>270.3</v>
      </c>
      <c r="C254">
        <f t="shared" si="6"/>
        <v>440</v>
      </c>
    </row>
    <row r="255" spans="1:3">
      <c r="A255">
        <v>441</v>
      </c>
      <c r="B255">
        <v>267.5</v>
      </c>
      <c r="C255">
        <f t="shared" si="6"/>
        <v>441</v>
      </c>
    </row>
    <row r="256" spans="1:3">
      <c r="A256">
        <v>441.5</v>
      </c>
      <c r="B256">
        <v>267.3</v>
      </c>
      <c r="C256">
        <f t="shared" si="6"/>
        <v>442</v>
      </c>
    </row>
    <row r="257" spans="1:3">
      <c r="A257">
        <v>442</v>
      </c>
      <c r="B257">
        <v>266.4</v>
      </c>
      <c r="C257">
        <f t="shared" si="6"/>
        <v>442</v>
      </c>
    </row>
    <row r="258" spans="1:3">
      <c r="A258">
        <v>442.6</v>
      </c>
      <c r="B258">
        <v>265.1</v>
      </c>
      <c r="C258">
        <f t="shared" si="6"/>
        <v>443</v>
      </c>
    </row>
    <row r="259" spans="1:3">
      <c r="A259">
        <v>443.1</v>
      </c>
      <c r="B259">
        <v>265.3</v>
      </c>
      <c r="C259">
        <f t="shared" ref="C259:C322" si="7">ROUND(A259,0)</f>
        <v>443</v>
      </c>
    </row>
    <row r="260" spans="1:3">
      <c r="A260">
        <v>443.6</v>
      </c>
      <c r="B260">
        <v>265</v>
      </c>
      <c r="C260">
        <f t="shared" si="7"/>
        <v>444</v>
      </c>
    </row>
    <row r="261" spans="1:3">
      <c r="A261">
        <v>444.1</v>
      </c>
      <c r="B261">
        <v>264.6</v>
      </c>
      <c r="C261">
        <f t="shared" si="7"/>
        <v>444</v>
      </c>
    </row>
    <row r="262" spans="1:3">
      <c r="A262">
        <v>444.7</v>
      </c>
      <c r="B262">
        <v>265.1</v>
      </c>
      <c r="C262">
        <f t="shared" si="7"/>
        <v>445</v>
      </c>
    </row>
    <row r="263" spans="1:3">
      <c r="A263">
        <v>445.2</v>
      </c>
      <c r="B263">
        <v>265.7</v>
      </c>
      <c r="C263">
        <f t="shared" si="7"/>
        <v>445</v>
      </c>
    </row>
    <row r="264" spans="1:3">
      <c r="A264">
        <v>445.7</v>
      </c>
      <c r="B264">
        <v>265.8</v>
      </c>
      <c r="C264">
        <f t="shared" si="7"/>
        <v>446</v>
      </c>
    </row>
    <row r="265" spans="1:3">
      <c r="A265">
        <v>446.3</v>
      </c>
      <c r="B265">
        <v>265.5</v>
      </c>
      <c r="C265">
        <f t="shared" si="7"/>
        <v>446</v>
      </c>
    </row>
    <row r="266" spans="1:3">
      <c r="A266">
        <v>446.8</v>
      </c>
      <c r="B266">
        <v>266.4</v>
      </c>
      <c r="C266">
        <f t="shared" si="7"/>
        <v>447</v>
      </c>
    </row>
    <row r="267" spans="1:3">
      <c r="A267">
        <v>447.3</v>
      </c>
      <c r="B267">
        <v>266.4</v>
      </c>
      <c r="C267">
        <f t="shared" si="7"/>
        <v>447</v>
      </c>
    </row>
    <row r="268" spans="1:3">
      <c r="A268">
        <v>447.9</v>
      </c>
      <c r="B268">
        <v>267.2</v>
      </c>
      <c r="C268">
        <f t="shared" si="7"/>
        <v>448</v>
      </c>
    </row>
    <row r="269" spans="1:3">
      <c r="A269">
        <v>448.4</v>
      </c>
      <c r="B269">
        <v>267</v>
      </c>
      <c r="C269">
        <f t="shared" si="7"/>
        <v>448</v>
      </c>
    </row>
    <row r="270" spans="1:3">
      <c r="A270">
        <v>448.9</v>
      </c>
      <c r="B270">
        <v>267.8</v>
      </c>
      <c r="C270">
        <f t="shared" si="7"/>
        <v>449</v>
      </c>
    </row>
    <row r="271" spans="1:3">
      <c r="A271">
        <v>449.5</v>
      </c>
      <c r="B271">
        <v>266.3</v>
      </c>
      <c r="C271">
        <f t="shared" si="7"/>
        <v>450</v>
      </c>
    </row>
    <row r="272" spans="1:3">
      <c r="A272">
        <v>450</v>
      </c>
      <c r="B272">
        <v>264.8</v>
      </c>
      <c r="C272">
        <f t="shared" si="7"/>
        <v>450</v>
      </c>
    </row>
    <row r="273" spans="1:3">
      <c r="A273">
        <v>450.5</v>
      </c>
      <c r="B273">
        <v>263.4</v>
      </c>
      <c r="C273">
        <f t="shared" si="7"/>
        <v>451</v>
      </c>
    </row>
    <row r="274" spans="1:3">
      <c r="A274">
        <v>451</v>
      </c>
      <c r="B274">
        <v>261</v>
      </c>
      <c r="C274">
        <f t="shared" si="7"/>
        <v>451</v>
      </c>
    </row>
    <row r="275" spans="1:3">
      <c r="A275">
        <v>451.6</v>
      </c>
      <c r="B275">
        <v>258.4</v>
      </c>
      <c r="C275">
        <f t="shared" si="7"/>
        <v>452</v>
      </c>
    </row>
    <row r="276" spans="1:3">
      <c r="A276">
        <v>452.1</v>
      </c>
      <c r="B276">
        <v>254.4</v>
      </c>
      <c r="C276">
        <f t="shared" si="7"/>
        <v>452</v>
      </c>
    </row>
    <row r="277" spans="1:3">
      <c r="A277">
        <v>452.6</v>
      </c>
      <c r="B277">
        <v>251.1</v>
      </c>
      <c r="C277">
        <f t="shared" si="7"/>
        <v>453</v>
      </c>
    </row>
    <row r="278" spans="1:3">
      <c r="A278">
        <v>453.2</v>
      </c>
      <c r="B278">
        <v>247.2</v>
      </c>
      <c r="C278">
        <f t="shared" si="7"/>
        <v>453</v>
      </c>
    </row>
    <row r="279" spans="1:3">
      <c r="A279">
        <v>453.7</v>
      </c>
      <c r="B279">
        <v>243.2</v>
      </c>
      <c r="C279">
        <f t="shared" si="7"/>
        <v>454</v>
      </c>
    </row>
    <row r="280" spans="1:3">
      <c r="A280">
        <v>454.2</v>
      </c>
      <c r="B280">
        <v>238.4</v>
      </c>
      <c r="C280">
        <f t="shared" si="7"/>
        <v>454</v>
      </c>
    </row>
    <row r="281" spans="1:3">
      <c r="A281">
        <v>454.8</v>
      </c>
      <c r="B281">
        <v>234.6</v>
      </c>
      <c r="C281">
        <f t="shared" si="7"/>
        <v>455</v>
      </c>
    </row>
    <row r="282" spans="1:3">
      <c r="A282">
        <v>455.3</v>
      </c>
      <c r="B282">
        <v>230.4</v>
      </c>
      <c r="C282">
        <f t="shared" si="7"/>
        <v>455</v>
      </c>
    </row>
    <row r="283" spans="1:3">
      <c r="A283">
        <v>455.8</v>
      </c>
      <c r="B283">
        <v>226.2</v>
      </c>
      <c r="C283">
        <f t="shared" si="7"/>
        <v>456</v>
      </c>
    </row>
    <row r="284" spans="1:3">
      <c r="A284">
        <v>456.4</v>
      </c>
      <c r="B284">
        <v>222.6</v>
      </c>
      <c r="C284">
        <f t="shared" si="7"/>
        <v>456</v>
      </c>
    </row>
    <row r="285" spans="1:3">
      <c r="A285">
        <v>456.9</v>
      </c>
      <c r="B285">
        <v>219.8</v>
      </c>
      <c r="C285">
        <f t="shared" si="7"/>
        <v>457</v>
      </c>
    </row>
    <row r="286" spans="1:3">
      <c r="A286">
        <v>457.4</v>
      </c>
      <c r="B286">
        <v>217.8</v>
      </c>
      <c r="C286">
        <f t="shared" si="7"/>
        <v>457</v>
      </c>
    </row>
    <row r="287" spans="1:3">
      <c r="A287">
        <v>458</v>
      </c>
      <c r="B287">
        <v>215.2</v>
      </c>
      <c r="C287">
        <f t="shared" si="7"/>
        <v>458</v>
      </c>
    </row>
    <row r="288" spans="1:3">
      <c r="A288">
        <v>458.5</v>
      </c>
      <c r="B288">
        <v>214.1</v>
      </c>
      <c r="C288">
        <f t="shared" si="7"/>
        <v>459</v>
      </c>
    </row>
    <row r="289" spans="1:3">
      <c r="A289">
        <v>459</v>
      </c>
      <c r="B289">
        <v>213.4</v>
      </c>
      <c r="C289">
        <f t="shared" si="7"/>
        <v>459</v>
      </c>
    </row>
    <row r="290" spans="1:3">
      <c r="A290">
        <v>459.5</v>
      </c>
      <c r="B290">
        <v>212.4</v>
      </c>
      <c r="C290">
        <f t="shared" si="7"/>
        <v>460</v>
      </c>
    </row>
    <row r="291" spans="1:3">
      <c r="A291">
        <v>460.1</v>
      </c>
      <c r="B291">
        <v>213.2</v>
      </c>
      <c r="C291">
        <f t="shared" si="7"/>
        <v>460</v>
      </c>
    </row>
    <row r="292" spans="1:3">
      <c r="A292">
        <v>460.6</v>
      </c>
      <c r="B292">
        <v>213</v>
      </c>
      <c r="C292">
        <f t="shared" si="7"/>
        <v>461</v>
      </c>
    </row>
    <row r="293" spans="1:3">
      <c r="A293">
        <v>461.1</v>
      </c>
      <c r="B293">
        <v>215.3</v>
      </c>
      <c r="C293">
        <f t="shared" si="7"/>
        <v>461</v>
      </c>
    </row>
    <row r="294" spans="1:3">
      <c r="A294">
        <v>461.7</v>
      </c>
      <c r="B294">
        <v>216.7</v>
      </c>
      <c r="C294">
        <f t="shared" si="7"/>
        <v>462</v>
      </c>
    </row>
    <row r="295" spans="1:3">
      <c r="A295">
        <v>462.2</v>
      </c>
      <c r="B295">
        <v>220.9</v>
      </c>
      <c r="C295">
        <f t="shared" si="7"/>
        <v>462</v>
      </c>
    </row>
    <row r="296" spans="1:3">
      <c r="A296">
        <v>462.7</v>
      </c>
      <c r="B296">
        <v>224</v>
      </c>
      <c r="C296">
        <f t="shared" si="7"/>
        <v>463</v>
      </c>
    </row>
    <row r="297" spans="1:3">
      <c r="A297">
        <v>463.3</v>
      </c>
      <c r="B297">
        <v>228.5</v>
      </c>
      <c r="C297">
        <f t="shared" si="7"/>
        <v>463</v>
      </c>
    </row>
    <row r="298" spans="1:3">
      <c r="A298">
        <v>463.8</v>
      </c>
      <c r="B298">
        <v>231.6</v>
      </c>
      <c r="C298">
        <f t="shared" si="7"/>
        <v>464</v>
      </c>
    </row>
    <row r="299" spans="1:3">
      <c r="A299">
        <v>464.3</v>
      </c>
      <c r="B299">
        <v>237.6</v>
      </c>
      <c r="C299">
        <f t="shared" si="7"/>
        <v>464</v>
      </c>
    </row>
    <row r="300" spans="1:3">
      <c r="A300">
        <v>464.9</v>
      </c>
      <c r="B300">
        <v>241.6</v>
      </c>
      <c r="C300">
        <f t="shared" si="7"/>
        <v>465</v>
      </c>
    </row>
    <row r="301" spans="1:3">
      <c r="A301">
        <v>465.4</v>
      </c>
      <c r="B301">
        <v>248.6</v>
      </c>
      <c r="C301">
        <f t="shared" si="7"/>
        <v>465</v>
      </c>
    </row>
    <row r="302" spans="1:3">
      <c r="A302">
        <v>465.9</v>
      </c>
      <c r="B302">
        <v>251.8</v>
      </c>
      <c r="C302">
        <f t="shared" si="7"/>
        <v>466</v>
      </c>
    </row>
    <row r="303" spans="1:3">
      <c r="A303">
        <v>466.4</v>
      </c>
      <c r="B303">
        <v>260.4</v>
      </c>
      <c r="C303">
        <f t="shared" si="7"/>
        <v>466</v>
      </c>
    </row>
    <row r="304" spans="1:3">
      <c r="A304">
        <v>467</v>
      </c>
      <c r="B304">
        <v>264.3</v>
      </c>
      <c r="C304">
        <f t="shared" si="7"/>
        <v>467</v>
      </c>
    </row>
    <row r="305" spans="1:3">
      <c r="A305">
        <v>467.5</v>
      </c>
      <c r="B305">
        <v>265.3</v>
      </c>
      <c r="C305">
        <f t="shared" si="7"/>
        <v>468</v>
      </c>
    </row>
    <row r="306" spans="1:3">
      <c r="A306">
        <v>468</v>
      </c>
      <c r="B306">
        <v>273</v>
      </c>
      <c r="C306">
        <f t="shared" si="7"/>
        <v>468</v>
      </c>
    </row>
    <row r="307" spans="1:3">
      <c r="A307">
        <v>468.6</v>
      </c>
      <c r="B307">
        <v>274.5</v>
      </c>
      <c r="C307">
        <f t="shared" si="7"/>
        <v>469</v>
      </c>
    </row>
    <row r="308" spans="1:3">
      <c r="A308">
        <v>469.1</v>
      </c>
      <c r="B308">
        <v>281.6</v>
      </c>
      <c r="C308">
        <f t="shared" si="7"/>
        <v>469</v>
      </c>
    </row>
    <row r="309" spans="1:3">
      <c r="A309">
        <v>469.6</v>
      </c>
      <c r="B309">
        <v>281.7</v>
      </c>
      <c r="C309">
        <f t="shared" si="7"/>
        <v>470</v>
      </c>
    </row>
    <row r="310" spans="1:3">
      <c r="A310">
        <v>470.2</v>
      </c>
      <c r="B310">
        <v>287.4</v>
      </c>
      <c r="C310">
        <f t="shared" si="7"/>
        <v>470</v>
      </c>
    </row>
    <row r="311" spans="1:3">
      <c r="A311">
        <v>470.7</v>
      </c>
      <c r="B311">
        <v>288.5</v>
      </c>
      <c r="C311">
        <f t="shared" si="7"/>
        <v>471</v>
      </c>
    </row>
    <row r="312" spans="1:3">
      <c r="A312">
        <v>471.2</v>
      </c>
      <c r="B312">
        <v>294</v>
      </c>
      <c r="C312">
        <f t="shared" si="7"/>
        <v>471</v>
      </c>
    </row>
    <row r="313" spans="1:3">
      <c r="A313">
        <v>471.8</v>
      </c>
      <c r="B313">
        <v>293.9</v>
      </c>
      <c r="C313">
        <f t="shared" si="7"/>
        <v>472</v>
      </c>
    </row>
    <row r="314" spans="1:3">
      <c r="A314">
        <v>472.3</v>
      </c>
      <c r="B314">
        <v>298.6</v>
      </c>
      <c r="C314">
        <f t="shared" si="7"/>
        <v>472</v>
      </c>
    </row>
    <row r="315" spans="1:3">
      <c r="A315">
        <v>472.8</v>
      </c>
      <c r="B315">
        <v>297.3</v>
      </c>
      <c r="C315">
        <f t="shared" si="7"/>
        <v>473</v>
      </c>
    </row>
    <row r="316" spans="1:3">
      <c r="A316">
        <v>473.4</v>
      </c>
      <c r="B316">
        <v>301.1</v>
      </c>
      <c r="C316">
        <f t="shared" si="7"/>
        <v>473</v>
      </c>
    </row>
    <row r="317" spans="1:3">
      <c r="A317">
        <v>473.9</v>
      </c>
      <c r="B317">
        <v>300.3</v>
      </c>
      <c r="C317">
        <f t="shared" si="7"/>
        <v>474</v>
      </c>
    </row>
    <row r="318" spans="1:3">
      <c r="A318">
        <v>474.4</v>
      </c>
      <c r="B318">
        <v>302.6</v>
      </c>
      <c r="C318">
        <f t="shared" si="7"/>
        <v>474</v>
      </c>
    </row>
    <row r="319" spans="1:3">
      <c r="A319">
        <v>474.9</v>
      </c>
      <c r="B319">
        <v>300.7</v>
      </c>
      <c r="C319">
        <f t="shared" si="7"/>
        <v>475</v>
      </c>
    </row>
    <row r="320" spans="1:3">
      <c r="A320">
        <v>475.5</v>
      </c>
      <c r="B320">
        <v>302.2</v>
      </c>
      <c r="C320">
        <f t="shared" si="7"/>
        <v>476</v>
      </c>
    </row>
    <row r="321" spans="1:3">
      <c r="A321">
        <v>476</v>
      </c>
      <c r="B321">
        <v>300.4</v>
      </c>
      <c r="C321">
        <f t="shared" si="7"/>
        <v>476</v>
      </c>
    </row>
    <row r="322" spans="1:3">
      <c r="A322">
        <v>476.5</v>
      </c>
      <c r="B322">
        <v>297.6</v>
      </c>
      <c r="C322">
        <f t="shared" si="7"/>
        <v>477</v>
      </c>
    </row>
    <row r="323" spans="1:3">
      <c r="A323">
        <v>477.1</v>
      </c>
      <c r="B323">
        <v>298.5</v>
      </c>
      <c r="C323">
        <f t="shared" ref="C323:C386" si="8">ROUND(A323,0)</f>
        <v>477</v>
      </c>
    </row>
    <row r="324" spans="1:3">
      <c r="A324">
        <v>477.6</v>
      </c>
      <c r="B324">
        <v>296.7</v>
      </c>
      <c r="C324">
        <f t="shared" si="8"/>
        <v>478</v>
      </c>
    </row>
    <row r="325" spans="1:3">
      <c r="A325">
        <v>478.1</v>
      </c>
      <c r="B325">
        <v>297.4</v>
      </c>
      <c r="C325">
        <f t="shared" si="8"/>
        <v>478</v>
      </c>
    </row>
    <row r="326" spans="1:3">
      <c r="A326">
        <v>478.7</v>
      </c>
      <c r="B326">
        <v>295.1</v>
      </c>
      <c r="C326">
        <f t="shared" si="8"/>
        <v>479</v>
      </c>
    </row>
    <row r="327" spans="1:3">
      <c r="A327">
        <v>479.2</v>
      </c>
      <c r="B327">
        <v>295.2</v>
      </c>
      <c r="C327">
        <f t="shared" si="8"/>
        <v>479</v>
      </c>
    </row>
    <row r="328" spans="1:3">
      <c r="A328">
        <v>479.7</v>
      </c>
      <c r="B328">
        <v>294.2</v>
      </c>
      <c r="C328">
        <f t="shared" si="8"/>
        <v>480</v>
      </c>
    </row>
    <row r="329" spans="1:3">
      <c r="A329">
        <v>480.3</v>
      </c>
      <c r="B329">
        <v>294.3</v>
      </c>
      <c r="C329">
        <f t="shared" si="8"/>
        <v>480</v>
      </c>
    </row>
    <row r="330" spans="1:3">
      <c r="A330">
        <v>480.8</v>
      </c>
      <c r="B330">
        <v>293.6</v>
      </c>
      <c r="C330">
        <f t="shared" si="8"/>
        <v>481</v>
      </c>
    </row>
    <row r="331" spans="1:3">
      <c r="A331">
        <v>481.3</v>
      </c>
      <c r="B331">
        <v>293.1</v>
      </c>
      <c r="C331">
        <f t="shared" si="8"/>
        <v>481</v>
      </c>
    </row>
    <row r="332" spans="1:3">
      <c r="A332">
        <v>481.8</v>
      </c>
      <c r="B332">
        <v>292.8</v>
      </c>
      <c r="C332">
        <f t="shared" si="8"/>
        <v>482</v>
      </c>
    </row>
    <row r="333" spans="1:3">
      <c r="A333">
        <v>482.4</v>
      </c>
      <c r="B333">
        <v>292.8</v>
      </c>
      <c r="C333">
        <f t="shared" si="8"/>
        <v>482</v>
      </c>
    </row>
    <row r="334" spans="1:3">
      <c r="A334">
        <v>482.9</v>
      </c>
      <c r="B334">
        <v>293</v>
      </c>
      <c r="C334">
        <f t="shared" si="8"/>
        <v>483</v>
      </c>
    </row>
    <row r="335" spans="1:3">
      <c r="A335">
        <v>483.4</v>
      </c>
      <c r="B335">
        <v>292.8</v>
      </c>
      <c r="C335">
        <f t="shared" si="8"/>
        <v>483</v>
      </c>
    </row>
    <row r="336" spans="1:3">
      <c r="A336">
        <v>484</v>
      </c>
      <c r="B336">
        <v>293.5</v>
      </c>
      <c r="C336">
        <f t="shared" si="8"/>
        <v>484</v>
      </c>
    </row>
    <row r="337" spans="1:3">
      <c r="A337">
        <v>484.5</v>
      </c>
      <c r="B337">
        <v>293.8</v>
      </c>
      <c r="C337">
        <f t="shared" si="8"/>
        <v>485</v>
      </c>
    </row>
    <row r="338" spans="1:3">
      <c r="A338">
        <v>485</v>
      </c>
      <c r="B338">
        <v>293.5</v>
      </c>
      <c r="C338">
        <f t="shared" si="8"/>
        <v>485</v>
      </c>
    </row>
    <row r="339" spans="1:3">
      <c r="A339">
        <v>485.6</v>
      </c>
      <c r="B339">
        <v>293.8</v>
      </c>
      <c r="C339">
        <f t="shared" si="8"/>
        <v>486</v>
      </c>
    </row>
    <row r="340" spans="1:3">
      <c r="A340">
        <v>486.1</v>
      </c>
      <c r="B340">
        <v>293</v>
      </c>
      <c r="C340">
        <f t="shared" si="8"/>
        <v>486</v>
      </c>
    </row>
    <row r="341" spans="1:3">
      <c r="A341">
        <v>486.6</v>
      </c>
      <c r="B341">
        <v>293.3</v>
      </c>
      <c r="C341">
        <f t="shared" si="8"/>
        <v>487</v>
      </c>
    </row>
    <row r="342" spans="1:3">
      <c r="A342">
        <v>487.2</v>
      </c>
      <c r="B342">
        <v>292.3</v>
      </c>
      <c r="C342">
        <f t="shared" si="8"/>
        <v>487</v>
      </c>
    </row>
    <row r="343" spans="1:3">
      <c r="A343">
        <v>487.7</v>
      </c>
      <c r="B343">
        <v>292.1</v>
      </c>
      <c r="C343">
        <f t="shared" si="8"/>
        <v>488</v>
      </c>
    </row>
    <row r="344" spans="1:3">
      <c r="A344">
        <v>488.2</v>
      </c>
      <c r="B344">
        <v>290.9</v>
      </c>
      <c r="C344">
        <f t="shared" si="8"/>
        <v>488</v>
      </c>
    </row>
    <row r="345" spans="1:3">
      <c r="A345">
        <v>488.8</v>
      </c>
      <c r="B345">
        <v>291.7</v>
      </c>
      <c r="C345">
        <f t="shared" si="8"/>
        <v>489</v>
      </c>
    </row>
    <row r="346" spans="1:3">
      <c r="A346">
        <v>489.3</v>
      </c>
      <c r="B346">
        <v>290.4</v>
      </c>
      <c r="C346">
        <f t="shared" si="8"/>
        <v>489</v>
      </c>
    </row>
    <row r="347" spans="1:3">
      <c r="A347">
        <v>489.8</v>
      </c>
      <c r="B347">
        <v>290.7</v>
      </c>
      <c r="C347">
        <f t="shared" si="8"/>
        <v>490</v>
      </c>
    </row>
    <row r="348" spans="1:3">
      <c r="A348">
        <v>490.3</v>
      </c>
      <c r="B348">
        <v>288.8</v>
      </c>
      <c r="C348">
        <f t="shared" si="8"/>
        <v>490</v>
      </c>
    </row>
    <row r="349" spans="1:3">
      <c r="A349">
        <v>490.9</v>
      </c>
      <c r="B349">
        <v>289.6</v>
      </c>
      <c r="C349">
        <f t="shared" si="8"/>
        <v>491</v>
      </c>
    </row>
    <row r="350" spans="1:3">
      <c r="A350">
        <v>491.4</v>
      </c>
      <c r="B350">
        <v>287.7</v>
      </c>
      <c r="C350">
        <f t="shared" si="8"/>
        <v>491</v>
      </c>
    </row>
    <row r="351" spans="1:3">
      <c r="A351">
        <v>491.9</v>
      </c>
      <c r="B351">
        <v>289.1</v>
      </c>
      <c r="C351">
        <f t="shared" si="8"/>
        <v>492</v>
      </c>
    </row>
    <row r="352" spans="1:3">
      <c r="A352">
        <v>492.5</v>
      </c>
      <c r="B352">
        <v>286.9</v>
      </c>
      <c r="C352">
        <f t="shared" si="8"/>
        <v>493</v>
      </c>
    </row>
    <row r="353" spans="1:3">
      <c r="A353">
        <v>493</v>
      </c>
      <c r="B353">
        <v>288.3</v>
      </c>
      <c r="C353">
        <f t="shared" si="8"/>
        <v>493</v>
      </c>
    </row>
    <row r="354" spans="1:3">
      <c r="A354">
        <v>493.5</v>
      </c>
      <c r="B354">
        <v>289.6</v>
      </c>
      <c r="C354">
        <f t="shared" si="8"/>
        <v>494</v>
      </c>
    </row>
    <row r="355" spans="1:3">
      <c r="A355">
        <v>494.1</v>
      </c>
      <c r="B355">
        <v>288.5</v>
      </c>
      <c r="C355">
        <f t="shared" si="8"/>
        <v>494</v>
      </c>
    </row>
    <row r="356" spans="1:3">
      <c r="A356">
        <v>494.6</v>
      </c>
      <c r="B356">
        <v>288.6</v>
      </c>
      <c r="C356">
        <f t="shared" si="8"/>
        <v>495</v>
      </c>
    </row>
    <row r="357" spans="1:3">
      <c r="A357">
        <v>495.1</v>
      </c>
      <c r="B357">
        <v>287</v>
      </c>
      <c r="C357">
        <f t="shared" si="8"/>
        <v>495</v>
      </c>
    </row>
    <row r="358" spans="1:3">
      <c r="A358">
        <v>495.7</v>
      </c>
      <c r="B358">
        <v>287.6</v>
      </c>
      <c r="C358">
        <f t="shared" si="8"/>
        <v>496</v>
      </c>
    </row>
    <row r="359" spans="1:3">
      <c r="A359">
        <v>496.2</v>
      </c>
      <c r="B359">
        <v>286.2</v>
      </c>
      <c r="C359">
        <f t="shared" si="8"/>
        <v>496</v>
      </c>
    </row>
    <row r="360" spans="1:3">
      <c r="A360">
        <v>496.7</v>
      </c>
      <c r="B360">
        <v>286.7</v>
      </c>
      <c r="C360">
        <f t="shared" si="8"/>
        <v>497</v>
      </c>
    </row>
    <row r="361" spans="1:3">
      <c r="A361">
        <v>497.2</v>
      </c>
      <c r="B361">
        <v>285.7</v>
      </c>
      <c r="C361">
        <f t="shared" si="8"/>
        <v>497</v>
      </c>
    </row>
    <row r="362" spans="1:3">
      <c r="A362">
        <v>497.8</v>
      </c>
      <c r="B362">
        <v>286.7</v>
      </c>
      <c r="C362">
        <f t="shared" si="8"/>
        <v>498</v>
      </c>
    </row>
    <row r="363" spans="1:3">
      <c r="A363">
        <v>498.3</v>
      </c>
      <c r="B363">
        <v>285.9</v>
      </c>
      <c r="C363">
        <f t="shared" si="8"/>
        <v>498</v>
      </c>
    </row>
    <row r="364" spans="1:3">
      <c r="A364">
        <v>498.8</v>
      </c>
      <c r="B364">
        <v>286.6</v>
      </c>
      <c r="C364">
        <f t="shared" si="8"/>
        <v>499</v>
      </c>
    </row>
    <row r="365" spans="1:3">
      <c r="A365">
        <v>499.4</v>
      </c>
      <c r="B365">
        <v>286.1</v>
      </c>
      <c r="C365">
        <f t="shared" si="8"/>
        <v>499</v>
      </c>
    </row>
    <row r="366" spans="1:3">
      <c r="A366">
        <v>499.9</v>
      </c>
      <c r="B366">
        <v>286.8</v>
      </c>
      <c r="C366">
        <f t="shared" si="8"/>
        <v>500</v>
      </c>
    </row>
    <row r="367" spans="1:3">
      <c r="A367">
        <v>500.4</v>
      </c>
      <c r="B367">
        <v>286.5</v>
      </c>
      <c r="C367">
        <f t="shared" si="8"/>
        <v>500</v>
      </c>
    </row>
    <row r="368" spans="1:3">
      <c r="A368">
        <v>501</v>
      </c>
      <c r="B368">
        <v>287.7</v>
      </c>
      <c r="C368">
        <f t="shared" si="8"/>
        <v>501</v>
      </c>
    </row>
    <row r="369" spans="1:3">
      <c r="A369">
        <v>501.5</v>
      </c>
      <c r="B369">
        <v>288.1</v>
      </c>
      <c r="C369">
        <f t="shared" si="8"/>
        <v>502</v>
      </c>
    </row>
    <row r="370" spans="1:3">
      <c r="A370">
        <v>502</v>
      </c>
      <c r="B370">
        <v>289.5</v>
      </c>
      <c r="C370">
        <f t="shared" si="8"/>
        <v>502</v>
      </c>
    </row>
    <row r="371" spans="1:3">
      <c r="A371">
        <v>502.6</v>
      </c>
      <c r="B371">
        <v>290.2</v>
      </c>
      <c r="C371">
        <f t="shared" si="8"/>
        <v>503</v>
      </c>
    </row>
    <row r="372" spans="1:3">
      <c r="A372">
        <v>503.1</v>
      </c>
      <c r="B372">
        <v>290.6</v>
      </c>
      <c r="C372">
        <f t="shared" si="8"/>
        <v>503</v>
      </c>
    </row>
    <row r="373" spans="1:3">
      <c r="A373">
        <v>503.6</v>
      </c>
      <c r="B373">
        <v>290.9</v>
      </c>
      <c r="C373">
        <f t="shared" si="8"/>
        <v>504</v>
      </c>
    </row>
    <row r="374" spans="1:3">
      <c r="A374">
        <v>504.2</v>
      </c>
      <c r="B374">
        <v>291.6</v>
      </c>
      <c r="C374">
        <f t="shared" si="8"/>
        <v>504</v>
      </c>
    </row>
    <row r="375" spans="1:3">
      <c r="A375">
        <v>504.7</v>
      </c>
      <c r="B375">
        <v>292.1</v>
      </c>
      <c r="C375">
        <f t="shared" si="8"/>
        <v>505</v>
      </c>
    </row>
    <row r="376" spans="1:3">
      <c r="A376">
        <v>505.2</v>
      </c>
      <c r="B376">
        <v>293.1</v>
      </c>
      <c r="C376">
        <f t="shared" si="8"/>
        <v>505</v>
      </c>
    </row>
    <row r="377" spans="1:3">
      <c r="A377">
        <v>505.7</v>
      </c>
      <c r="B377">
        <v>293.3</v>
      </c>
      <c r="C377">
        <f t="shared" si="8"/>
        <v>506</v>
      </c>
    </row>
    <row r="378" spans="1:3">
      <c r="A378">
        <v>506.3</v>
      </c>
      <c r="B378">
        <v>294.2</v>
      </c>
      <c r="C378">
        <f t="shared" si="8"/>
        <v>506</v>
      </c>
    </row>
    <row r="379" spans="1:3">
      <c r="A379">
        <v>506.8</v>
      </c>
      <c r="B379">
        <v>294.2</v>
      </c>
      <c r="C379">
        <f t="shared" si="8"/>
        <v>507</v>
      </c>
    </row>
    <row r="380" spans="1:3">
      <c r="A380">
        <v>507.3</v>
      </c>
      <c r="B380">
        <v>295.4</v>
      </c>
      <c r="C380">
        <f t="shared" si="8"/>
        <v>507</v>
      </c>
    </row>
    <row r="381" spans="1:3">
      <c r="A381">
        <v>507.9</v>
      </c>
      <c r="B381">
        <v>295.4</v>
      </c>
      <c r="C381">
        <f t="shared" si="8"/>
        <v>508</v>
      </c>
    </row>
    <row r="382" spans="1:3">
      <c r="A382">
        <v>508.4</v>
      </c>
      <c r="B382">
        <v>296.9</v>
      </c>
      <c r="C382">
        <f t="shared" si="8"/>
        <v>508</v>
      </c>
    </row>
    <row r="383" spans="1:3">
      <c r="A383">
        <v>508.9</v>
      </c>
      <c r="B383">
        <v>297.3</v>
      </c>
      <c r="C383">
        <f t="shared" si="8"/>
        <v>509</v>
      </c>
    </row>
    <row r="384" spans="1:3">
      <c r="A384">
        <v>509.5</v>
      </c>
      <c r="B384">
        <v>298.7</v>
      </c>
      <c r="C384">
        <f t="shared" si="8"/>
        <v>510</v>
      </c>
    </row>
    <row r="385" spans="1:3">
      <c r="A385">
        <v>510</v>
      </c>
      <c r="B385">
        <v>298.2</v>
      </c>
      <c r="C385">
        <f t="shared" si="8"/>
        <v>510</v>
      </c>
    </row>
    <row r="386" spans="1:3">
      <c r="A386">
        <v>510.5</v>
      </c>
      <c r="B386">
        <v>297.9</v>
      </c>
      <c r="C386">
        <f t="shared" si="8"/>
        <v>511</v>
      </c>
    </row>
    <row r="387" spans="1:3">
      <c r="A387">
        <v>511.1</v>
      </c>
      <c r="B387">
        <v>299.4</v>
      </c>
      <c r="C387">
        <f t="shared" ref="C387:C450" si="9">ROUND(A387,0)</f>
        <v>511</v>
      </c>
    </row>
    <row r="388" spans="1:3">
      <c r="A388">
        <v>511.6</v>
      </c>
      <c r="B388">
        <v>299.9</v>
      </c>
      <c r="C388">
        <f t="shared" si="9"/>
        <v>512</v>
      </c>
    </row>
    <row r="389" spans="1:3">
      <c r="A389">
        <v>512.1</v>
      </c>
      <c r="B389">
        <v>301.6</v>
      </c>
      <c r="C389">
        <f t="shared" si="9"/>
        <v>512</v>
      </c>
    </row>
    <row r="390" spans="1:3">
      <c r="A390">
        <v>512.6</v>
      </c>
      <c r="B390">
        <v>301.6</v>
      </c>
      <c r="C390">
        <f t="shared" si="9"/>
        <v>513</v>
      </c>
    </row>
    <row r="391" spans="1:3">
      <c r="A391">
        <v>513.2</v>
      </c>
      <c r="B391">
        <v>303.5</v>
      </c>
      <c r="C391">
        <f t="shared" si="9"/>
        <v>513</v>
      </c>
    </row>
    <row r="392" spans="1:3">
      <c r="A392">
        <v>513.7</v>
      </c>
      <c r="B392">
        <v>303.9</v>
      </c>
      <c r="C392">
        <f t="shared" si="9"/>
        <v>514</v>
      </c>
    </row>
    <row r="393" spans="1:3">
      <c r="A393">
        <v>514.2</v>
      </c>
      <c r="B393">
        <v>305.4</v>
      </c>
      <c r="C393">
        <f t="shared" si="9"/>
        <v>514</v>
      </c>
    </row>
    <row r="394" spans="1:3">
      <c r="A394">
        <v>514.8</v>
      </c>
      <c r="B394">
        <v>305.2</v>
      </c>
      <c r="C394">
        <f t="shared" si="9"/>
        <v>515</v>
      </c>
    </row>
    <row r="395" spans="1:3">
      <c r="A395">
        <v>515.3</v>
      </c>
      <c r="B395">
        <v>307</v>
      </c>
      <c r="C395">
        <f t="shared" si="9"/>
        <v>515</v>
      </c>
    </row>
    <row r="396" spans="1:3">
      <c r="A396">
        <v>515.8</v>
      </c>
      <c r="B396">
        <v>306.5</v>
      </c>
      <c r="C396">
        <f t="shared" si="9"/>
        <v>516</v>
      </c>
    </row>
    <row r="397" spans="1:3">
      <c r="A397">
        <v>516.4</v>
      </c>
      <c r="B397">
        <v>308.3</v>
      </c>
      <c r="C397">
        <f t="shared" si="9"/>
        <v>516</v>
      </c>
    </row>
    <row r="398" spans="1:3">
      <c r="A398">
        <v>516.9</v>
      </c>
      <c r="B398">
        <v>307.3</v>
      </c>
      <c r="C398">
        <f t="shared" si="9"/>
        <v>517</v>
      </c>
    </row>
    <row r="399" spans="1:3">
      <c r="A399">
        <v>517.4</v>
      </c>
      <c r="B399">
        <v>309.3</v>
      </c>
      <c r="C399">
        <f t="shared" si="9"/>
        <v>517</v>
      </c>
    </row>
    <row r="400" spans="1:3">
      <c r="A400">
        <v>518</v>
      </c>
      <c r="B400">
        <v>308.7</v>
      </c>
      <c r="C400">
        <f t="shared" si="9"/>
        <v>518</v>
      </c>
    </row>
    <row r="401" spans="1:3">
      <c r="A401">
        <v>518.5</v>
      </c>
      <c r="B401">
        <v>310</v>
      </c>
      <c r="C401">
        <f t="shared" si="9"/>
        <v>519</v>
      </c>
    </row>
    <row r="402" spans="1:3">
      <c r="A402">
        <v>519</v>
      </c>
      <c r="B402">
        <v>309.6</v>
      </c>
      <c r="C402">
        <f t="shared" si="9"/>
        <v>519</v>
      </c>
    </row>
    <row r="403" spans="1:3">
      <c r="A403">
        <v>519.6</v>
      </c>
      <c r="B403">
        <v>309</v>
      </c>
      <c r="C403">
        <f t="shared" si="9"/>
        <v>520</v>
      </c>
    </row>
    <row r="404" spans="1:3">
      <c r="A404">
        <v>520.1</v>
      </c>
      <c r="B404">
        <v>310.9</v>
      </c>
      <c r="C404">
        <f t="shared" si="9"/>
        <v>520</v>
      </c>
    </row>
    <row r="405" spans="1:3">
      <c r="A405">
        <v>520.6</v>
      </c>
      <c r="B405">
        <v>310.6</v>
      </c>
      <c r="C405">
        <f t="shared" si="9"/>
        <v>521</v>
      </c>
    </row>
    <row r="406" spans="1:3">
      <c r="A406">
        <v>521.1</v>
      </c>
      <c r="B406">
        <v>312.3</v>
      </c>
      <c r="C406">
        <f t="shared" si="9"/>
        <v>521</v>
      </c>
    </row>
    <row r="407" spans="1:3">
      <c r="A407">
        <v>521.7</v>
      </c>
      <c r="B407">
        <v>312.1</v>
      </c>
      <c r="C407">
        <f t="shared" si="9"/>
        <v>522</v>
      </c>
    </row>
    <row r="408" spans="1:3">
      <c r="A408">
        <v>522.2</v>
      </c>
      <c r="B408">
        <v>313.5</v>
      </c>
      <c r="C408">
        <f t="shared" si="9"/>
        <v>522</v>
      </c>
    </row>
    <row r="409" spans="1:3">
      <c r="A409">
        <v>522.7</v>
      </c>
      <c r="B409">
        <v>312.5</v>
      </c>
      <c r="C409">
        <f t="shared" si="9"/>
        <v>523</v>
      </c>
    </row>
    <row r="410" spans="1:3">
      <c r="A410">
        <v>523.3</v>
      </c>
      <c r="B410">
        <v>313.4</v>
      </c>
      <c r="C410">
        <f t="shared" si="9"/>
        <v>523</v>
      </c>
    </row>
    <row r="411" spans="1:3">
      <c r="A411">
        <v>523.8</v>
      </c>
      <c r="B411">
        <v>313.1</v>
      </c>
      <c r="C411">
        <f t="shared" si="9"/>
        <v>524</v>
      </c>
    </row>
    <row r="412" spans="1:3">
      <c r="A412">
        <v>524.3</v>
      </c>
      <c r="B412">
        <v>314.7</v>
      </c>
      <c r="C412">
        <f t="shared" si="9"/>
        <v>524</v>
      </c>
    </row>
    <row r="413" spans="1:3">
      <c r="A413">
        <v>524.9</v>
      </c>
      <c r="B413">
        <v>314</v>
      </c>
      <c r="C413">
        <f t="shared" si="9"/>
        <v>525</v>
      </c>
    </row>
    <row r="414" spans="1:3">
      <c r="A414">
        <v>525.4</v>
      </c>
      <c r="B414">
        <v>315.2</v>
      </c>
      <c r="C414">
        <f t="shared" si="9"/>
        <v>525</v>
      </c>
    </row>
    <row r="415" spans="1:3">
      <c r="A415">
        <v>525.9</v>
      </c>
      <c r="B415">
        <v>315.2</v>
      </c>
      <c r="C415">
        <f t="shared" si="9"/>
        <v>526</v>
      </c>
    </row>
    <row r="416" spans="1:3">
      <c r="A416">
        <v>526.5</v>
      </c>
      <c r="B416">
        <v>316.3</v>
      </c>
      <c r="C416">
        <f t="shared" si="9"/>
        <v>527</v>
      </c>
    </row>
    <row r="417" spans="1:3">
      <c r="A417">
        <v>527</v>
      </c>
      <c r="B417">
        <v>316.2</v>
      </c>
      <c r="C417">
        <f t="shared" si="9"/>
        <v>527</v>
      </c>
    </row>
    <row r="418" spans="1:3">
      <c r="A418">
        <v>527.5</v>
      </c>
      <c r="B418">
        <v>316.3</v>
      </c>
      <c r="C418">
        <f t="shared" si="9"/>
        <v>528</v>
      </c>
    </row>
    <row r="419" spans="1:3">
      <c r="A419">
        <v>528</v>
      </c>
      <c r="B419">
        <v>317</v>
      </c>
      <c r="C419">
        <f t="shared" si="9"/>
        <v>528</v>
      </c>
    </row>
    <row r="420" spans="1:3">
      <c r="A420">
        <v>528.6</v>
      </c>
      <c r="B420">
        <v>316.9</v>
      </c>
      <c r="C420">
        <f t="shared" si="9"/>
        <v>529</v>
      </c>
    </row>
    <row r="421" spans="1:3">
      <c r="A421">
        <v>529.1</v>
      </c>
      <c r="B421">
        <v>317.6</v>
      </c>
      <c r="C421">
        <f t="shared" si="9"/>
        <v>529</v>
      </c>
    </row>
    <row r="422" spans="1:3">
      <c r="A422">
        <v>529.6</v>
      </c>
      <c r="B422">
        <v>317.3</v>
      </c>
      <c r="C422">
        <f t="shared" si="9"/>
        <v>530</v>
      </c>
    </row>
    <row r="423" spans="1:3">
      <c r="A423">
        <v>530.2</v>
      </c>
      <c r="B423">
        <v>317.8</v>
      </c>
      <c r="C423">
        <f t="shared" si="9"/>
        <v>530</v>
      </c>
    </row>
    <row r="424" spans="1:3">
      <c r="A424">
        <v>530.7</v>
      </c>
      <c r="B424">
        <v>317.5</v>
      </c>
      <c r="C424">
        <f t="shared" si="9"/>
        <v>531</v>
      </c>
    </row>
    <row r="425" spans="1:3">
      <c r="A425">
        <v>531.2</v>
      </c>
      <c r="B425">
        <v>317.7</v>
      </c>
      <c r="C425">
        <f t="shared" si="9"/>
        <v>531</v>
      </c>
    </row>
    <row r="426" spans="1:3">
      <c r="A426">
        <v>531.8</v>
      </c>
      <c r="B426">
        <v>317</v>
      </c>
      <c r="C426">
        <f t="shared" si="9"/>
        <v>532</v>
      </c>
    </row>
    <row r="427" spans="1:3">
      <c r="A427">
        <v>532.3</v>
      </c>
      <c r="B427">
        <v>317</v>
      </c>
      <c r="C427">
        <f t="shared" si="9"/>
        <v>532</v>
      </c>
    </row>
    <row r="428" spans="1:3">
      <c r="A428">
        <v>532.8</v>
      </c>
      <c r="B428">
        <v>316.6</v>
      </c>
      <c r="C428">
        <f t="shared" si="9"/>
        <v>533</v>
      </c>
    </row>
    <row r="429" spans="1:3">
      <c r="A429">
        <v>533.4</v>
      </c>
      <c r="B429">
        <v>316.6</v>
      </c>
      <c r="C429">
        <f t="shared" si="9"/>
        <v>533</v>
      </c>
    </row>
    <row r="430" spans="1:3">
      <c r="A430">
        <v>533.9</v>
      </c>
      <c r="B430">
        <v>316.7</v>
      </c>
      <c r="C430">
        <f t="shared" si="9"/>
        <v>534</v>
      </c>
    </row>
    <row r="431" spans="1:3">
      <c r="A431">
        <v>534.4</v>
      </c>
      <c r="B431">
        <v>316.6</v>
      </c>
      <c r="C431">
        <f t="shared" si="9"/>
        <v>534</v>
      </c>
    </row>
    <row r="432" spans="1:3">
      <c r="A432">
        <v>535</v>
      </c>
      <c r="B432">
        <v>316.4</v>
      </c>
      <c r="C432">
        <f t="shared" si="9"/>
        <v>535</v>
      </c>
    </row>
    <row r="433" spans="1:3">
      <c r="A433">
        <v>535.5</v>
      </c>
      <c r="B433">
        <v>316.1</v>
      </c>
      <c r="C433">
        <f t="shared" si="9"/>
        <v>536</v>
      </c>
    </row>
    <row r="434" spans="1:3">
      <c r="A434">
        <v>536</v>
      </c>
      <c r="B434">
        <v>315.7</v>
      </c>
      <c r="C434">
        <f t="shared" si="9"/>
        <v>536</v>
      </c>
    </row>
    <row r="435" spans="1:3">
      <c r="A435">
        <v>536.5</v>
      </c>
      <c r="B435">
        <v>315.2</v>
      </c>
      <c r="C435">
        <f t="shared" si="9"/>
        <v>537</v>
      </c>
    </row>
    <row r="436" spans="1:3">
      <c r="A436">
        <v>537.1</v>
      </c>
      <c r="B436">
        <v>314.6</v>
      </c>
      <c r="C436">
        <f t="shared" si="9"/>
        <v>537</v>
      </c>
    </row>
    <row r="437" spans="1:3">
      <c r="A437">
        <v>537.6</v>
      </c>
      <c r="B437">
        <v>314.6</v>
      </c>
      <c r="C437">
        <f t="shared" si="9"/>
        <v>538</v>
      </c>
    </row>
    <row r="438" spans="1:3">
      <c r="A438">
        <v>538.1</v>
      </c>
      <c r="B438">
        <v>314.2</v>
      </c>
      <c r="C438">
        <f t="shared" si="9"/>
        <v>538</v>
      </c>
    </row>
    <row r="439" spans="1:3">
      <c r="A439">
        <v>538.7</v>
      </c>
      <c r="B439">
        <v>311.8</v>
      </c>
      <c r="C439">
        <f t="shared" si="9"/>
        <v>539</v>
      </c>
    </row>
    <row r="440" spans="1:3">
      <c r="A440">
        <v>539.2</v>
      </c>
      <c r="B440">
        <v>311.5</v>
      </c>
      <c r="C440">
        <f t="shared" si="9"/>
        <v>539</v>
      </c>
    </row>
    <row r="441" spans="1:3">
      <c r="A441">
        <v>539.7</v>
      </c>
      <c r="B441">
        <v>310</v>
      </c>
      <c r="C441">
        <f t="shared" si="9"/>
        <v>540</v>
      </c>
    </row>
    <row r="442" spans="1:3">
      <c r="A442">
        <v>540.3</v>
      </c>
      <c r="B442">
        <v>309.8</v>
      </c>
      <c r="C442">
        <f t="shared" si="9"/>
        <v>540</v>
      </c>
    </row>
    <row r="443" spans="1:3">
      <c r="A443">
        <v>540.8</v>
      </c>
      <c r="B443">
        <v>308.5</v>
      </c>
      <c r="C443">
        <f t="shared" si="9"/>
        <v>541</v>
      </c>
    </row>
    <row r="444" spans="1:3">
      <c r="A444">
        <v>541.3</v>
      </c>
      <c r="B444">
        <v>307.7</v>
      </c>
      <c r="C444">
        <f t="shared" si="9"/>
        <v>541</v>
      </c>
    </row>
    <row r="445" spans="1:3">
      <c r="A445">
        <v>541.9</v>
      </c>
      <c r="B445">
        <v>308.6</v>
      </c>
      <c r="C445">
        <f t="shared" si="9"/>
        <v>542</v>
      </c>
    </row>
    <row r="446" spans="1:3">
      <c r="A446">
        <v>542.4</v>
      </c>
      <c r="B446">
        <v>308.2</v>
      </c>
      <c r="C446">
        <f t="shared" si="9"/>
        <v>542</v>
      </c>
    </row>
    <row r="447" spans="1:3">
      <c r="A447">
        <v>542.9</v>
      </c>
      <c r="B447">
        <v>309.8</v>
      </c>
      <c r="C447">
        <f t="shared" si="9"/>
        <v>543</v>
      </c>
    </row>
    <row r="448" spans="1:3">
      <c r="A448">
        <v>543.4</v>
      </c>
      <c r="B448">
        <v>309.2</v>
      </c>
      <c r="C448">
        <f t="shared" si="9"/>
        <v>543</v>
      </c>
    </row>
    <row r="449" spans="1:3">
      <c r="A449">
        <v>544</v>
      </c>
      <c r="B449">
        <v>310.2</v>
      </c>
      <c r="C449">
        <f t="shared" si="9"/>
        <v>544</v>
      </c>
    </row>
    <row r="450" spans="1:3">
      <c r="A450">
        <v>544.5</v>
      </c>
      <c r="B450">
        <v>311</v>
      </c>
      <c r="C450">
        <f t="shared" si="9"/>
        <v>545</v>
      </c>
    </row>
    <row r="451" spans="1:3">
      <c r="A451">
        <v>545</v>
      </c>
      <c r="B451">
        <v>310.8</v>
      </c>
      <c r="C451">
        <f t="shared" ref="C451:C514" si="10">ROUND(A451,0)</f>
        <v>545</v>
      </c>
    </row>
    <row r="452" spans="1:3">
      <c r="A452">
        <v>545.6</v>
      </c>
      <c r="B452">
        <v>311.9</v>
      </c>
      <c r="C452">
        <f t="shared" si="10"/>
        <v>546</v>
      </c>
    </row>
    <row r="453" spans="1:3">
      <c r="A453">
        <v>546.1</v>
      </c>
      <c r="B453">
        <v>311.5</v>
      </c>
      <c r="C453">
        <f t="shared" si="10"/>
        <v>546</v>
      </c>
    </row>
    <row r="454" spans="1:3">
      <c r="A454">
        <v>546.6</v>
      </c>
      <c r="B454">
        <v>312.5</v>
      </c>
      <c r="C454">
        <f t="shared" si="10"/>
        <v>547</v>
      </c>
    </row>
    <row r="455" spans="1:3">
      <c r="A455">
        <v>547.2</v>
      </c>
      <c r="B455">
        <v>311.8</v>
      </c>
      <c r="C455">
        <f t="shared" si="10"/>
        <v>547</v>
      </c>
    </row>
    <row r="456" spans="1:3">
      <c r="A456">
        <v>547.7</v>
      </c>
      <c r="B456">
        <v>312.9</v>
      </c>
      <c r="C456">
        <f t="shared" si="10"/>
        <v>548</v>
      </c>
    </row>
    <row r="457" spans="1:3">
      <c r="A457">
        <v>548.2</v>
      </c>
      <c r="B457">
        <v>312.6</v>
      </c>
      <c r="C457">
        <f t="shared" si="10"/>
        <v>548</v>
      </c>
    </row>
    <row r="458" spans="1:3">
      <c r="A458">
        <v>548.8</v>
      </c>
      <c r="B458">
        <v>313.6</v>
      </c>
      <c r="C458">
        <f t="shared" si="10"/>
        <v>549</v>
      </c>
    </row>
    <row r="459" spans="1:3">
      <c r="A459">
        <v>549.3</v>
      </c>
      <c r="B459">
        <v>313.5</v>
      </c>
      <c r="C459">
        <f t="shared" si="10"/>
        <v>549</v>
      </c>
    </row>
    <row r="460" spans="1:3">
      <c r="A460">
        <v>549.8</v>
      </c>
      <c r="B460">
        <v>314.5</v>
      </c>
      <c r="C460">
        <f t="shared" si="10"/>
        <v>550</v>
      </c>
    </row>
    <row r="461" spans="1:3">
      <c r="A461">
        <v>550.4</v>
      </c>
      <c r="B461">
        <v>313.9</v>
      </c>
      <c r="C461">
        <f t="shared" si="10"/>
        <v>550</v>
      </c>
    </row>
    <row r="462" spans="1:3">
      <c r="A462">
        <v>550.9</v>
      </c>
      <c r="B462">
        <v>314.4</v>
      </c>
      <c r="C462">
        <f t="shared" si="10"/>
        <v>551</v>
      </c>
    </row>
    <row r="463" spans="1:3">
      <c r="A463">
        <v>551.4</v>
      </c>
      <c r="B463">
        <v>314</v>
      </c>
      <c r="C463">
        <f t="shared" si="10"/>
        <v>551</v>
      </c>
    </row>
    <row r="464" spans="1:3">
      <c r="A464">
        <v>551.9</v>
      </c>
      <c r="B464">
        <v>314.9</v>
      </c>
      <c r="C464">
        <f t="shared" si="10"/>
        <v>552</v>
      </c>
    </row>
    <row r="465" spans="1:3">
      <c r="A465">
        <v>552.5</v>
      </c>
      <c r="B465">
        <v>314.8</v>
      </c>
      <c r="C465">
        <f t="shared" si="10"/>
        <v>553</v>
      </c>
    </row>
    <row r="466" spans="1:3">
      <c r="A466">
        <v>553</v>
      </c>
      <c r="B466">
        <v>315</v>
      </c>
      <c r="C466">
        <f t="shared" si="10"/>
        <v>553</v>
      </c>
    </row>
    <row r="467" spans="1:3">
      <c r="A467">
        <v>553.5</v>
      </c>
      <c r="B467">
        <v>315.8</v>
      </c>
      <c r="C467">
        <f t="shared" si="10"/>
        <v>554</v>
      </c>
    </row>
    <row r="468" spans="1:3">
      <c r="A468">
        <v>554.1</v>
      </c>
      <c r="B468">
        <v>315.5</v>
      </c>
      <c r="C468">
        <f t="shared" si="10"/>
        <v>554</v>
      </c>
    </row>
    <row r="469" spans="1:3">
      <c r="A469">
        <v>554.6</v>
      </c>
      <c r="B469">
        <v>315.4</v>
      </c>
      <c r="C469">
        <f t="shared" si="10"/>
        <v>555</v>
      </c>
    </row>
    <row r="470" spans="1:3">
      <c r="A470">
        <v>555.1</v>
      </c>
      <c r="B470">
        <v>315.3</v>
      </c>
      <c r="C470">
        <f t="shared" si="10"/>
        <v>555</v>
      </c>
    </row>
    <row r="471" spans="1:3">
      <c r="A471">
        <v>555.7</v>
      </c>
      <c r="B471">
        <v>315.6</v>
      </c>
      <c r="C471">
        <f t="shared" si="10"/>
        <v>556</v>
      </c>
    </row>
    <row r="472" spans="1:3">
      <c r="A472">
        <v>556.2</v>
      </c>
      <c r="B472">
        <v>315.8</v>
      </c>
      <c r="C472">
        <f t="shared" si="10"/>
        <v>556</v>
      </c>
    </row>
    <row r="473" spans="1:3">
      <c r="A473">
        <v>556.7</v>
      </c>
      <c r="B473">
        <v>315.5</v>
      </c>
      <c r="C473">
        <f t="shared" si="10"/>
        <v>557</v>
      </c>
    </row>
    <row r="474" spans="1:3">
      <c r="A474">
        <v>557.3</v>
      </c>
      <c r="B474">
        <v>315.2</v>
      </c>
      <c r="C474">
        <f t="shared" si="10"/>
        <v>557</v>
      </c>
    </row>
    <row r="475" spans="1:3">
      <c r="A475">
        <v>557.8</v>
      </c>
      <c r="B475">
        <v>314.3</v>
      </c>
      <c r="C475">
        <f t="shared" si="10"/>
        <v>558</v>
      </c>
    </row>
    <row r="476" spans="1:3">
      <c r="A476">
        <v>558.3</v>
      </c>
      <c r="B476">
        <v>314.2</v>
      </c>
      <c r="C476">
        <f t="shared" si="10"/>
        <v>558</v>
      </c>
    </row>
    <row r="477" spans="1:3">
      <c r="A477">
        <v>558.8</v>
      </c>
      <c r="B477">
        <v>314.2</v>
      </c>
      <c r="C477">
        <f t="shared" si="10"/>
        <v>559</v>
      </c>
    </row>
    <row r="478" spans="1:3">
      <c r="A478">
        <v>559.4</v>
      </c>
      <c r="B478">
        <v>314.5</v>
      </c>
      <c r="C478">
        <f t="shared" si="10"/>
        <v>559</v>
      </c>
    </row>
    <row r="479" spans="1:3">
      <c r="A479">
        <v>559.9</v>
      </c>
      <c r="B479">
        <v>314.4</v>
      </c>
      <c r="C479">
        <f t="shared" si="10"/>
        <v>560</v>
      </c>
    </row>
    <row r="480" spans="1:3">
      <c r="A480">
        <v>560.4</v>
      </c>
      <c r="B480">
        <v>314.4</v>
      </c>
      <c r="C480">
        <f t="shared" si="10"/>
        <v>560</v>
      </c>
    </row>
    <row r="481" spans="1:3">
      <c r="A481">
        <v>561</v>
      </c>
      <c r="B481">
        <v>314.5</v>
      </c>
      <c r="C481">
        <f t="shared" si="10"/>
        <v>561</v>
      </c>
    </row>
    <row r="482" spans="1:3">
      <c r="A482">
        <v>561.5</v>
      </c>
      <c r="B482">
        <v>314.5</v>
      </c>
      <c r="C482">
        <f t="shared" si="10"/>
        <v>562</v>
      </c>
    </row>
    <row r="483" spans="1:3">
      <c r="A483">
        <v>562</v>
      </c>
      <c r="B483">
        <v>314.6</v>
      </c>
      <c r="C483">
        <f t="shared" si="10"/>
        <v>562</v>
      </c>
    </row>
    <row r="484" spans="1:3">
      <c r="A484">
        <v>562.6</v>
      </c>
      <c r="B484">
        <v>314.4</v>
      </c>
      <c r="C484">
        <f t="shared" si="10"/>
        <v>563</v>
      </c>
    </row>
    <row r="485" spans="1:3">
      <c r="A485">
        <v>563.1</v>
      </c>
      <c r="B485">
        <v>314.8</v>
      </c>
      <c r="C485">
        <f t="shared" si="10"/>
        <v>563</v>
      </c>
    </row>
    <row r="486" spans="1:3">
      <c r="A486">
        <v>563.6</v>
      </c>
      <c r="B486">
        <v>314.3</v>
      </c>
      <c r="C486">
        <f t="shared" si="10"/>
        <v>564</v>
      </c>
    </row>
    <row r="487" spans="1:3">
      <c r="A487">
        <v>564.2</v>
      </c>
      <c r="B487">
        <v>314.6</v>
      </c>
      <c r="C487">
        <f t="shared" si="10"/>
        <v>564</v>
      </c>
    </row>
    <row r="488" spans="1:3">
      <c r="A488">
        <v>564.7</v>
      </c>
      <c r="B488">
        <v>314.3</v>
      </c>
      <c r="C488">
        <f t="shared" si="10"/>
        <v>565</v>
      </c>
    </row>
    <row r="489" spans="1:3">
      <c r="A489">
        <v>565.2</v>
      </c>
      <c r="B489">
        <v>314.4</v>
      </c>
      <c r="C489">
        <f t="shared" si="10"/>
        <v>565</v>
      </c>
    </row>
    <row r="490" spans="1:3">
      <c r="A490">
        <v>565.8</v>
      </c>
      <c r="B490">
        <v>313.7</v>
      </c>
      <c r="C490">
        <f t="shared" si="10"/>
        <v>566</v>
      </c>
    </row>
    <row r="491" spans="1:3">
      <c r="A491">
        <v>566.3</v>
      </c>
      <c r="B491">
        <v>314.2</v>
      </c>
      <c r="C491">
        <f t="shared" si="10"/>
        <v>566</v>
      </c>
    </row>
    <row r="492" spans="1:3">
      <c r="A492">
        <v>566.8</v>
      </c>
      <c r="B492">
        <v>313.9</v>
      </c>
      <c r="C492">
        <f t="shared" si="10"/>
        <v>567</v>
      </c>
    </row>
    <row r="493" spans="1:3">
      <c r="A493">
        <v>567.3</v>
      </c>
      <c r="B493">
        <v>314.2</v>
      </c>
      <c r="C493">
        <f t="shared" si="10"/>
        <v>567</v>
      </c>
    </row>
    <row r="494" spans="1:3">
      <c r="A494">
        <v>567.9</v>
      </c>
      <c r="B494">
        <v>312.9</v>
      </c>
      <c r="C494">
        <f t="shared" si="10"/>
        <v>568</v>
      </c>
    </row>
    <row r="495" spans="1:3">
      <c r="A495">
        <v>568.4</v>
      </c>
      <c r="B495">
        <v>313.2</v>
      </c>
      <c r="C495">
        <f t="shared" si="10"/>
        <v>568</v>
      </c>
    </row>
    <row r="496" spans="1:3">
      <c r="A496">
        <v>568.9</v>
      </c>
      <c r="B496">
        <v>312.4</v>
      </c>
      <c r="C496">
        <f t="shared" si="10"/>
        <v>569</v>
      </c>
    </row>
    <row r="497" spans="1:3">
      <c r="A497">
        <v>569.5</v>
      </c>
      <c r="B497">
        <v>312.7</v>
      </c>
      <c r="C497">
        <f t="shared" si="10"/>
        <v>570</v>
      </c>
    </row>
    <row r="498" spans="1:3">
      <c r="A498">
        <v>570</v>
      </c>
      <c r="B498">
        <v>311.7</v>
      </c>
      <c r="C498">
        <f t="shared" si="10"/>
        <v>570</v>
      </c>
    </row>
    <row r="499" spans="1:3">
      <c r="A499">
        <v>570.5</v>
      </c>
      <c r="B499">
        <v>311.5</v>
      </c>
      <c r="C499">
        <f t="shared" si="10"/>
        <v>571</v>
      </c>
    </row>
    <row r="500" spans="1:3">
      <c r="A500">
        <v>571.1</v>
      </c>
      <c r="B500">
        <v>311.8</v>
      </c>
      <c r="C500">
        <f t="shared" si="10"/>
        <v>571</v>
      </c>
    </row>
    <row r="501" spans="1:3">
      <c r="A501">
        <v>571.6</v>
      </c>
      <c r="B501">
        <v>312.1</v>
      </c>
      <c r="C501">
        <f t="shared" si="10"/>
        <v>572</v>
      </c>
    </row>
    <row r="502" spans="1:3">
      <c r="A502">
        <v>572.1</v>
      </c>
      <c r="B502">
        <v>312.3</v>
      </c>
      <c r="C502">
        <f t="shared" si="10"/>
        <v>572</v>
      </c>
    </row>
    <row r="503" spans="1:3">
      <c r="A503">
        <v>572.7</v>
      </c>
      <c r="B503">
        <v>311.9</v>
      </c>
      <c r="C503">
        <f t="shared" si="10"/>
        <v>573</v>
      </c>
    </row>
    <row r="504" spans="1:3">
      <c r="A504">
        <v>573.2</v>
      </c>
      <c r="B504">
        <v>311.9</v>
      </c>
      <c r="C504">
        <f t="shared" si="10"/>
        <v>573</v>
      </c>
    </row>
    <row r="505" spans="1:3">
      <c r="A505">
        <v>573.7</v>
      </c>
      <c r="B505">
        <v>311.6</v>
      </c>
      <c r="C505">
        <f t="shared" si="10"/>
        <v>574</v>
      </c>
    </row>
    <row r="506" spans="1:3">
      <c r="A506">
        <v>574.2</v>
      </c>
      <c r="B506">
        <v>311.9</v>
      </c>
      <c r="C506">
        <f t="shared" si="10"/>
        <v>574</v>
      </c>
    </row>
    <row r="507" spans="1:3">
      <c r="A507">
        <v>574.8</v>
      </c>
      <c r="B507">
        <v>311.1</v>
      </c>
      <c r="C507">
        <f t="shared" si="10"/>
        <v>575</v>
      </c>
    </row>
    <row r="508" spans="1:3">
      <c r="A508">
        <v>575.3</v>
      </c>
      <c r="B508">
        <v>311.3</v>
      </c>
      <c r="C508">
        <f t="shared" si="10"/>
        <v>575</v>
      </c>
    </row>
    <row r="509" spans="1:3">
      <c r="A509">
        <v>575.8</v>
      </c>
      <c r="B509">
        <v>310.8</v>
      </c>
      <c r="C509">
        <f t="shared" si="10"/>
        <v>576</v>
      </c>
    </row>
    <row r="510" spans="1:3">
      <c r="A510">
        <v>576.4</v>
      </c>
      <c r="B510">
        <v>311</v>
      </c>
      <c r="C510">
        <f t="shared" si="10"/>
        <v>576</v>
      </c>
    </row>
    <row r="511" spans="1:3">
      <c r="A511">
        <v>576.9</v>
      </c>
      <c r="B511">
        <v>310.1</v>
      </c>
      <c r="C511">
        <f t="shared" si="10"/>
        <v>577</v>
      </c>
    </row>
    <row r="512" spans="1:3">
      <c r="A512">
        <v>577.4</v>
      </c>
      <c r="B512">
        <v>309.8</v>
      </c>
      <c r="C512">
        <f t="shared" si="10"/>
        <v>577</v>
      </c>
    </row>
    <row r="513" spans="1:3">
      <c r="A513">
        <v>578</v>
      </c>
      <c r="B513">
        <v>309</v>
      </c>
      <c r="C513">
        <f t="shared" si="10"/>
        <v>578</v>
      </c>
    </row>
    <row r="514" spans="1:3">
      <c r="A514">
        <v>578.5</v>
      </c>
      <c r="B514">
        <v>309.5</v>
      </c>
      <c r="C514">
        <f t="shared" si="10"/>
        <v>579</v>
      </c>
    </row>
    <row r="515" spans="1:3">
      <c r="A515">
        <v>579</v>
      </c>
      <c r="B515">
        <v>308.6</v>
      </c>
      <c r="C515">
        <f t="shared" ref="C515:C578" si="11">ROUND(A515,0)</f>
        <v>579</v>
      </c>
    </row>
    <row r="516" spans="1:3">
      <c r="A516">
        <v>579.6</v>
      </c>
      <c r="B516">
        <v>308.3</v>
      </c>
      <c r="C516">
        <f t="shared" si="11"/>
        <v>580</v>
      </c>
    </row>
    <row r="517" spans="1:3">
      <c r="A517">
        <v>580.1</v>
      </c>
      <c r="B517">
        <v>308.4</v>
      </c>
      <c r="C517">
        <f t="shared" si="11"/>
        <v>580</v>
      </c>
    </row>
    <row r="518" spans="1:3">
      <c r="A518">
        <v>580.6</v>
      </c>
      <c r="B518">
        <v>308.9</v>
      </c>
      <c r="C518">
        <f t="shared" si="11"/>
        <v>581</v>
      </c>
    </row>
    <row r="519" spans="1:3">
      <c r="A519">
        <v>581.2</v>
      </c>
      <c r="B519">
        <v>308.8</v>
      </c>
      <c r="C519">
        <f t="shared" si="11"/>
        <v>581</v>
      </c>
    </row>
    <row r="520" spans="1:3">
      <c r="A520">
        <v>581.7</v>
      </c>
      <c r="B520">
        <v>309.3</v>
      </c>
      <c r="C520">
        <f t="shared" si="11"/>
        <v>582</v>
      </c>
    </row>
    <row r="521" spans="1:3">
      <c r="A521">
        <v>582.2</v>
      </c>
      <c r="B521">
        <v>308.8</v>
      </c>
      <c r="C521">
        <f t="shared" si="11"/>
        <v>582</v>
      </c>
    </row>
    <row r="522" spans="1:3">
      <c r="A522">
        <v>582.7</v>
      </c>
      <c r="B522">
        <v>309.8</v>
      </c>
      <c r="C522">
        <f t="shared" si="11"/>
        <v>583</v>
      </c>
    </row>
    <row r="523" spans="1:3">
      <c r="A523">
        <v>583.3</v>
      </c>
      <c r="B523">
        <v>309.2</v>
      </c>
      <c r="C523">
        <f t="shared" si="11"/>
        <v>583</v>
      </c>
    </row>
    <row r="524" spans="1:3">
      <c r="A524">
        <v>583.8</v>
      </c>
      <c r="B524">
        <v>310.1</v>
      </c>
      <c r="C524">
        <f t="shared" si="11"/>
        <v>584</v>
      </c>
    </row>
    <row r="525" spans="1:3">
      <c r="A525">
        <v>584.3</v>
      </c>
      <c r="B525">
        <v>309.4</v>
      </c>
      <c r="C525">
        <f t="shared" si="11"/>
        <v>584</v>
      </c>
    </row>
    <row r="526" spans="1:3">
      <c r="A526">
        <v>584.9</v>
      </c>
      <c r="B526">
        <v>310.3</v>
      </c>
      <c r="C526">
        <f t="shared" si="11"/>
        <v>585</v>
      </c>
    </row>
    <row r="527" spans="1:3">
      <c r="A527">
        <v>585.4</v>
      </c>
      <c r="B527">
        <v>309.5</v>
      </c>
      <c r="C527">
        <f t="shared" si="11"/>
        <v>585</v>
      </c>
    </row>
    <row r="528" spans="1:3">
      <c r="A528">
        <v>585.9</v>
      </c>
      <c r="B528">
        <v>310.4</v>
      </c>
      <c r="C528">
        <f t="shared" si="11"/>
        <v>586</v>
      </c>
    </row>
    <row r="529" spans="1:3">
      <c r="A529">
        <v>586.5</v>
      </c>
      <c r="B529">
        <v>310.1</v>
      </c>
      <c r="C529">
        <f t="shared" si="11"/>
        <v>587</v>
      </c>
    </row>
    <row r="530" spans="1:3">
      <c r="A530">
        <v>587</v>
      </c>
      <c r="B530">
        <v>311.2</v>
      </c>
      <c r="C530">
        <f t="shared" si="11"/>
        <v>587</v>
      </c>
    </row>
    <row r="531" spans="1:3">
      <c r="A531">
        <v>587.5</v>
      </c>
      <c r="B531">
        <v>312.7</v>
      </c>
      <c r="C531">
        <f t="shared" si="11"/>
        <v>588</v>
      </c>
    </row>
    <row r="532" spans="1:3">
      <c r="A532">
        <v>588.1</v>
      </c>
      <c r="B532">
        <v>311.9</v>
      </c>
      <c r="C532">
        <f t="shared" si="11"/>
        <v>588</v>
      </c>
    </row>
    <row r="533" spans="1:3">
      <c r="A533">
        <v>588.6</v>
      </c>
      <c r="B533">
        <v>313</v>
      </c>
      <c r="C533">
        <f t="shared" si="11"/>
        <v>589</v>
      </c>
    </row>
    <row r="534" spans="1:3">
      <c r="A534">
        <v>589.1</v>
      </c>
      <c r="B534">
        <v>312.4</v>
      </c>
      <c r="C534">
        <f t="shared" si="11"/>
        <v>589</v>
      </c>
    </row>
    <row r="535" spans="1:3">
      <c r="A535">
        <v>589.6</v>
      </c>
      <c r="B535">
        <v>314</v>
      </c>
      <c r="C535">
        <f t="shared" si="11"/>
        <v>590</v>
      </c>
    </row>
    <row r="536" spans="1:3">
      <c r="A536">
        <v>590.2</v>
      </c>
      <c r="B536">
        <v>312.8</v>
      </c>
      <c r="C536">
        <f t="shared" si="11"/>
        <v>590</v>
      </c>
    </row>
    <row r="537" spans="1:3">
      <c r="A537">
        <v>590.7</v>
      </c>
      <c r="B537">
        <v>314.5</v>
      </c>
      <c r="C537">
        <f t="shared" si="11"/>
        <v>591</v>
      </c>
    </row>
    <row r="538" spans="1:3">
      <c r="A538">
        <v>591.2</v>
      </c>
      <c r="B538">
        <v>313.2</v>
      </c>
      <c r="C538">
        <f t="shared" si="11"/>
        <v>591</v>
      </c>
    </row>
    <row r="539" spans="1:3">
      <c r="A539">
        <v>591.8</v>
      </c>
      <c r="B539">
        <v>314.7</v>
      </c>
      <c r="C539">
        <f t="shared" si="11"/>
        <v>592</v>
      </c>
    </row>
    <row r="540" spans="1:3">
      <c r="A540">
        <v>592.3</v>
      </c>
      <c r="B540">
        <v>313.5</v>
      </c>
      <c r="C540">
        <f t="shared" si="11"/>
        <v>592</v>
      </c>
    </row>
    <row r="541" spans="1:3">
      <c r="A541">
        <v>592.8</v>
      </c>
      <c r="B541">
        <v>315</v>
      </c>
      <c r="C541">
        <f t="shared" si="11"/>
        <v>593</v>
      </c>
    </row>
    <row r="542" spans="1:3">
      <c r="A542">
        <v>593.4</v>
      </c>
      <c r="B542">
        <v>313.8</v>
      </c>
      <c r="C542">
        <f t="shared" si="11"/>
        <v>593</v>
      </c>
    </row>
    <row r="543" spans="1:3">
      <c r="A543">
        <v>593.9</v>
      </c>
      <c r="B543">
        <v>314.7</v>
      </c>
      <c r="C543">
        <f t="shared" si="11"/>
        <v>594</v>
      </c>
    </row>
    <row r="544" spans="1:3">
      <c r="A544">
        <v>594.4</v>
      </c>
      <c r="B544">
        <v>313.3</v>
      </c>
      <c r="C544">
        <f t="shared" si="11"/>
        <v>594</v>
      </c>
    </row>
    <row r="545" spans="1:3">
      <c r="A545">
        <v>595</v>
      </c>
      <c r="B545">
        <v>314.4</v>
      </c>
      <c r="C545">
        <f t="shared" si="11"/>
        <v>595</v>
      </c>
    </row>
    <row r="546" spans="1:3">
      <c r="A546">
        <v>595.5</v>
      </c>
      <c r="B546">
        <v>313.3</v>
      </c>
      <c r="C546">
        <f t="shared" si="11"/>
        <v>596</v>
      </c>
    </row>
    <row r="547" spans="1:3">
      <c r="A547">
        <v>596</v>
      </c>
      <c r="B547">
        <v>314.5</v>
      </c>
      <c r="C547">
        <f t="shared" si="11"/>
        <v>596</v>
      </c>
    </row>
    <row r="548" spans="1:3">
      <c r="A548">
        <v>596.6</v>
      </c>
      <c r="B548">
        <v>315.7</v>
      </c>
      <c r="C548">
        <f t="shared" si="11"/>
        <v>597</v>
      </c>
    </row>
    <row r="549" spans="1:3">
      <c r="A549">
        <v>597.1</v>
      </c>
      <c r="B549">
        <v>314.2</v>
      </c>
      <c r="C549">
        <f t="shared" si="11"/>
        <v>597</v>
      </c>
    </row>
    <row r="550" spans="1:3">
      <c r="A550">
        <v>597.6</v>
      </c>
      <c r="B550">
        <v>315.6</v>
      </c>
      <c r="C550">
        <f t="shared" si="11"/>
        <v>598</v>
      </c>
    </row>
    <row r="551" spans="1:3">
      <c r="A551">
        <v>598.1</v>
      </c>
      <c r="B551">
        <v>313.9</v>
      </c>
      <c r="C551">
        <f t="shared" si="11"/>
        <v>598</v>
      </c>
    </row>
    <row r="552" spans="1:3">
      <c r="A552">
        <v>598.7</v>
      </c>
      <c r="B552">
        <v>315.9</v>
      </c>
      <c r="C552">
        <f t="shared" si="11"/>
        <v>599</v>
      </c>
    </row>
    <row r="553" spans="1:3">
      <c r="A553">
        <v>599.2</v>
      </c>
      <c r="B553">
        <v>314.8</v>
      </c>
      <c r="C553">
        <f t="shared" si="11"/>
        <v>599</v>
      </c>
    </row>
    <row r="554" spans="1:3">
      <c r="A554">
        <v>599.7</v>
      </c>
      <c r="B554">
        <v>317.3</v>
      </c>
      <c r="C554">
        <f t="shared" si="11"/>
        <v>600</v>
      </c>
    </row>
    <row r="555" spans="1:3">
      <c r="A555">
        <v>600.3</v>
      </c>
      <c r="B555">
        <v>316.3</v>
      </c>
      <c r="C555">
        <f t="shared" si="11"/>
        <v>600</v>
      </c>
    </row>
    <row r="556" spans="1:3">
      <c r="A556">
        <v>600.8</v>
      </c>
      <c r="B556">
        <v>318.5</v>
      </c>
      <c r="C556">
        <f t="shared" si="11"/>
        <v>601</v>
      </c>
    </row>
    <row r="557" spans="1:3">
      <c r="A557">
        <v>601.3</v>
      </c>
      <c r="B557">
        <v>317.2</v>
      </c>
      <c r="C557">
        <f t="shared" si="11"/>
        <v>601</v>
      </c>
    </row>
    <row r="558" spans="1:3">
      <c r="A558">
        <v>601.9</v>
      </c>
      <c r="B558">
        <v>319.2</v>
      </c>
      <c r="C558">
        <f t="shared" si="11"/>
        <v>602</v>
      </c>
    </row>
    <row r="559" spans="1:3">
      <c r="A559">
        <v>602.4</v>
      </c>
      <c r="B559">
        <v>318</v>
      </c>
      <c r="C559">
        <f t="shared" si="11"/>
        <v>602</v>
      </c>
    </row>
    <row r="560" spans="1:3">
      <c r="A560">
        <v>602.9</v>
      </c>
      <c r="B560">
        <v>320.3</v>
      </c>
      <c r="C560">
        <f t="shared" si="11"/>
        <v>603</v>
      </c>
    </row>
    <row r="561" spans="1:3">
      <c r="A561">
        <v>603.5</v>
      </c>
      <c r="B561">
        <v>319</v>
      </c>
      <c r="C561">
        <f t="shared" si="11"/>
        <v>604</v>
      </c>
    </row>
    <row r="562" spans="1:3">
      <c r="A562">
        <v>604</v>
      </c>
      <c r="B562">
        <v>321.3</v>
      </c>
      <c r="C562">
        <f t="shared" si="11"/>
        <v>604</v>
      </c>
    </row>
    <row r="563" spans="1:3">
      <c r="A563">
        <v>604.5</v>
      </c>
      <c r="B563">
        <v>323.3</v>
      </c>
      <c r="C563">
        <f t="shared" si="11"/>
        <v>605</v>
      </c>
    </row>
    <row r="564" spans="1:3">
      <c r="A564">
        <v>605</v>
      </c>
      <c r="B564">
        <v>321.6</v>
      </c>
      <c r="C564">
        <f t="shared" si="11"/>
        <v>605</v>
      </c>
    </row>
    <row r="565" spans="1:3">
      <c r="A565">
        <v>605.6</v>
      </c>
      <c r="B565">
        <v>322.3</v>
      </c>
      <c r="C565">
        <f t="shared" si="11"/>
        <v>606</v>
      </c>
    </row>
    <row r="566" spans="1:3">
      <c r="A566">
        <v>606.1</v>
      </c>
      <c r="B566">
        <v>321.2</v>
      </c>
      <c r="C566">
        <f t="shared" si="11"/>
        <v>606</v>
      </c>
    </row>
    <row r="567" spans="1:3">
      <c r="A567">
        <v>606.6</v>
      </c>
      <c r="B567">
        <v>323.2</v>
      </c>
      <c r="C567">
        <f t="shared" si="11"/>
        <v>607</v>
      </c>
    </row>
    <row r="568" spans="1:3">
      <c r="A568">
        <v>607.2</v>
      </c>
      <c r="B568">
        <v>321.8</v>
      </c>
      <c r="C568">
        <f t="shared" si="11"/>
        <v>607</v>
      </c>
    </row>
    <row r="569" spans="1:3">
      <c r="A569">
        <v>607.7</v>
      </c>
      <c r="B569">
        <v>323.6</v>
      </c>
      <c r="C569">
        <f t="shared" si="11"/>
        <v>608</v>
      </c>
    </row>
    <row r="570" spans="1:3">
      <c r="A570">
        <v>608.2</v>
      </c>
      <c r="B570">
        <v>323.3</v>
      </c>
      <c r="C570">
        <f t="shared" si="11"/>
        <v>608</v>
      </c>
    </row>
    <row r="571" spans="1:3">
      <c r="A571">
        <v>608.8</v>
      </c>
      <c r="B571">
        <v>325.2</v>
      </c>
      <c r="C571">
        <f t="shared" si="11"/>
        <v>609</v>
      </c>
    </row>
    <row r="572" spans="1:3">
      <c r="A572">
        <v>609.3</v>
      </c>
      <c r="B572">
        <v>324.2</v>
      </c>
      <c r="C572">
        <f t="shared" si="11"/>
        <v>609</v>
      </c>
    </row>
    <row r="573" spans="1:3">
      <c r="A573">
        <v>609.8</v>
      </c>
      <c r="B573">
        <v>326.5</v>
      </c>
      <c r="C573">
        <f t="shared" si="11"/>
        <v>610</v>
      </c>
    </row>
    <row r="574" spans="1:3">
      <c r="A574">
        <v>610.4</v>
      </c>
      <c r="B574">
        <v>326.1</v>
      </c>
      <c r="C574">
        <f t="shared" si="11"/>
        <v>610</v>
      </c>
    </row>
    <row r="575" spans="1:3">
      <c r="A575">
        <v>610.9</v>
      </c>
      <c r="B575">
        <v>328</v>
      </c>
      <c r="C575">
        <f t="shared" si="11"/>
        <v>611</v>
      </c>
    </row>
    <row r="576" spans="1:3">
      <c r="A576">
        <v>611.4</v>
      </c>
      <c r="B576">
        <v>327.3</v>
      </c>
      <c r="C576">
        <f t="shared" si="11"/>
        <v>611</v>
      </c>
    </row>
    <row r="577" spans="1:3">
      <c r="A577">
        <v>612</v>
      </c>
      <c r="B577">
        <v>330.3</v>
      </c>
      <c r="C577">
        <f t="shared" si="11"/>
        <v>612</v>
      </c>
    </row>
    <row r="578" spans="1:3">
      <c r="A578">
        <v>612.5</v>
      </c>
      <c r="B578">
        <v>330.1</v>
      </c>
      <c r="C578">
        <f t="shared" si="11"/>
        <v>613</v>
      </c>
    </row>
    <row r="579" spans="1:3">
      <c r="A579">
        <v>613</v>
      </c>
      <c r="B579">
        <v>332</v>
      </c>
      <c r="C579">
        <f t="shared" ref="C579:C642" si="12">ROUND(A579,0)</f>
        <v>613</v>
      </c>
    </row>
    <row r="580" spans="1:3">
      <c r="A580">
        <v>613.5</v>
      </c>
      <c r="B580">
        <v>333.8</v>
      </c>
      <c r="C580">
        <f t="shared" si="12"/>
        <v>614</v>
      </c>
    </row>
    <row r="581" spans="1:3">
      <c r="A581">
        <v>614.1</v>
      </c>
      <c r="B581">
        <v>333.5</v>
      </c>
      <c r="C581">
        <f t="shared" si="12"/>
        <v>614</v>
      </c>
    </row>
    <row r="582" spans="1:3">
      <c r="A582">
        <v>614.6</v>
      </c>
      <c r="B582">
        <v>333.9</v>
      </c>
      <c r="C582">
        <f t="shared" si="12"/>
        <v>615</v>
      </c>
    </row>
    <row r="583" spans="1:3">
      <c r="A583">
        <v>615.1</v>
      </c>
      <c r="B583">
        <v>333.7</v>
      </c>
      <c r="C583">
        <f t="shared" si="12"/>
        <v>615</v>
      </c>
    </row>
    <row r="584" spans="1:3">
      <c r="A584">
        <v>615.7</v>
      </c>
      <c r="B584">
        <v>335</v>
      </c>
      <c r="C584">
        <f t="shared" si="12"/>
        <v>616</v>
      </c>
    </row>
    <row r="585" spans="1:3">
      <c r="A585">
        <v>616.2</v>
      </c>
      <c r="B585">
        <v>334.8</v>
      </c>
      <c r="C585">
        <f t="shared" si="12"/>
        <v>616</v>
      </c>
    </row>
    <row r="586" spans="1:3">
      <c r="A586">
        <v>616.7</v>
      </c>
      <c r="B586">
        <v>336</v>
      </c>
      <c r="C586">
        <f t="shared" si="12"/>
        <v>617</v>
      </c>
    </row>
    <row r="587" spans="1:3">
      <c r="A587">
        <v>617.3</v>
      </c>
      <c r="B587">
        <v>335.8</v>
      </c>
      <c r="C587">
        <f t="shared" si="12"/>
        <v>617</v>
      </c>
    </row>
    <row r="588" spans="1:3">
      <c r="A588">
        <v>617.8</v>
      </c>
      <c r="B588">
        <v>336.7</v>
      </c>
      <c r="C588">
        <f t="shared" si="12"/>
        <v>618</v>
      </c>
    </row>
    <row r="589" spans="1:3">
      <c r="A589">
        <v>618.3</v>
      </c>
      <c r="B589">
        <v>336.4</v>
      </c>
      <c r="C589">
        <f t="shared" si="12"/>
        <v>618</v>
      </c>
    </row>
    <row r="590" spans="1:3">
      <c r="A590">
        <v>618.9</v>
      </c>
      <c r="B590">
        <v>337.9</v>
      </c>
      <c r="C590">
        <f t="shared" si="12"/>
        <v>619</v>
      </c>
    </row>
    <row r="591" spans="1:3">
      <c r="A591">
        <v>619.4</v>
      </c>
      <c r="B591">
        <v>337.9</v>
      </c>
      <c r="C591">
        <f t="shared" si="12"/>
        <v>619</v>
      </c>
    </row>
    <row r="592" spans="1:3">
      <c r="A592">
        <v>619.9</v>
      </c>
      <c r="B592">
        <v>339.5</v>
      </c>
      <c r="C592">
        <f t="shared" si="12"/>
        <v>620</v>
      </c>
    </row>
    <row r="593" spans="1:3">
      <c r="A593">
        <v>620.4</v>
      </c>
      <c r="B593">
        <v>339.5</v>
      </c>
      <c r="C593">
        <f t="shared" si="12"/>
        <v>620</v>
      </c>
    </row>
    <row r="594" spans="1:3">
      <c r="A594">
        <v>621</v>
      </c>
      <c r="B594">
        <v>341.1</v>
      </c>
      <c r="C594">
        <f t="shared" si="12"/>
        <v>621</v>
      </c>
    </row>
    <row r="595" spans="1:3">
      <c r="A595">
        <v>621.5</v>
      </c>
      <c r="B595">
        <v>342.9</v>
      </c>
      <c r="C595">
        <f t="shared" si="12"/>
        <v>622</v>
      </c>
    </row>
    <row r="596" spans="1:3">
      <c r="A596">
        <v>622</v>
      </c>
      <c r="B596">
        <v>342.8</v>
      </c>
      <c r="C596">
        <f t="shared" si="12"/>
        <v>622</v>
      </c>
    </row>
    <row r="597" spans="1:3">
      <c r="A597">
        <v>622.6</v>
      </c>
      <c r="B597">
        <v>344.3</v>
      </c>
      <c r="C597">
        <f t="shared" si="12"/>
        <v>623</v>
      </c>
    </row>
    <row r="598" spans="1:3">
      <c r="A598">
        <v>623.1</v>
      </c>
      <c r="B598">
        <v>344.5</v>
      </c>
      <c r="C598">
        <f t="shared" si="12"/>
        <v>623</v>
      </c>
    </row>
    <row r="599" spans="1:3">
      <c r="A599">
        <v>623.6</v>
      </c>
      <c r="B599">
        <v>346.1</v>
      </c>
      <c r="C599">
        <f t="shared" si="12"/>
        <v>624</v>
      </c>
    </row>
    <row r="600" spans="1:3">
      <c r="A600">
        <v>624.2</v>
      </c>
      <c r="B600">
        <v>346.2</v>
      </c>
      <c r="C600">
        <f t="shared" si="12"/>
        <v>624</v>
      </c>
    </row>
    <row r="601" spans="1:3">
      <c r="A601">
        <v>624.7</v>
      </c>
      <c r="B601">
        <v>347.2</v>
      </c>
      <c r="C601">
        <f t="shared" si="12"/>
        <v>625</v>
      </c>
    </row>
    <row r="602" spans="1:3">
      <c r="A602">
        <v>625.2</v>
      </c>
      <c r="B602">
        <v>347</v>
      </c>
      <c r="C602">
        <f t="shared" si="12"/>
        <v>625</v>
      </c>
    </row>
    <row r="603" spans="1:3">
      <c r="A603">
        <v>625.8</v>
      </c>
      <c r="B603">
        <v>347.5</v>
      </c>
      <c r="C603">
        <f t="shared" si="12"/>
        <v>626</v>
      </c>
    </row>
    <row r="604" spans="1:3">
      <c r="A604">
        <v>626.3</v>
      </c>
      <c r="B604">
        <v>347.9</v>
      </c>
      <c r="C604">
        <f t="shared" si="12"/>
        <v>626</v>
      </c>
    </row>
    <row r="605" spans="1:3">
      <c r="A605">
        <v>626.8</v>
      </c>
      <c r="B605">
        <v>347.5</v>
      </c>
      <c r="C605">
        <f t="shared" si="12"/>
        <v>627</v>
      </c>
    </row>
    <row r="606" spans="1:3">
      <c r="A606">
        <v>627.4</v>
      </c>
      <c r="B606">
        <v>347.8</v>
      </c>
      <c r="C606">
        <f t="shared" si="12"/>
        <v>627</v>
      </c>
    </row>
    <row r="607" spans="1:3">
      <c r="A607">
        <v>627.9</v>
      </c>
      <c r="B607">
        <v>347.2</v>
      </c>
      <c r="C607">
        <f t="shared" si="12"/>
        <v>628</v>
      </c>
    </row>
    <row r="608" spans="1:3">
      <c r="A608">
        <v>628.4</v>
      </c>
      <c r="B608">
        <v>347.4</v>
      </c>
      <c r="C608">
        <f t="shared" si="12"/>
        <v>628</v>
      </c>
    </row>
    <row r="609" spans="1:3">
      <c r="A609">
        <v>628.9</v>
      </c>
      <c r="B609">
        <v>346.9</v>
      </c>
      <c r="C609">
        <f t="shared" si="12"/>
        <v>629</v>
      </c>
    </row>
    <row r="610" spans="1:3">
      <c r="A610">
        <v>629.5</v>
      </c>
      <c r="B610">
        <v>347.4</v>
      </c>
      <c r="C610">
        <f t="shared" si="12"/>
        <v>630</v>
      </c>
    </row>
    <row r="611" spans="1:3">
      <c r="A611">
        <v>630</v>
      </c>
      <c r="B611">
        <v>347.1</v>
      </c>
      <c r="C611">
        <f t="shared" si="12"/>
        <v>630</v>
      </c>
    </row>
    <row r="612" spans="1:3">
      <c r="A612">
        <v>630.5</v>
      </c>
      <c r="B612">
        <v>347.3</v>
      </c>
      <c r="C612">
        <f t="shared" si="12"/>
        <v>631</v>
      </c>
    </row>
    <row r="613" spans="1:3">
      <c r="A613">
        <v>631.1</v>
      </c>
      <c r="B613">
        <v>347.3</v>
      </c>
      <c r="C613">
        <f t="shared" si="12"/>
        <v>631</v>
      </c>
    </row>
    <row r="614" spans="1:3">
      <c r="A614">
        <v>631.6</v>
      </c>
      <c r="B614">
        <v>347.6</v>
      </c>
      <c r="C614">
        <f t="shared" si="12"/>
        <v>632</v>
      </c>
    </row>
    <row r="615" spans="1:3">
      <c r="A615">
        <v>632.1</v>
      </c>
      <c r="B615">
        <v>347.6</v>
      </c>
      <c r="C615">
        <f t="shared" si="12"/>
        <v>632</v>
      </c>
    </row>
    <row r="616" spans="1:3">
      <c r="A616">
        <v>632.7</v>
      </c>
      <c r="B616">
        <v>348</v>
      </c>
      <c r="C616">
        <f t="shared" si="12"/>
        <v>633</v>
      </c>
    </row>
    <row r="617" spans="1:3">
      <c r="A617">
        <v>633.2</v>
      </c>
      <c r="B617">
        <v>348.1</v>
      </c>
      <c r="C617">
        <f t="shared" si="12"/>
        <v>633</v>
      </c>
    </row>
    <row r="618" spans="1:3">
      <c r="A618">
        <v>633.7</v>
      </c>
      <c r="B618">
        <v>348.2</v>
      </c>
      <c r="C618">
        <f t="shared" si="12"/>
        <v>634</v>
      </c>
    </row>
    <row r="619" spans="1:3">
      <c r="A619">
        <v>634.3</v>
      </c>
      <c r="B619">
        <v>348.6</v>
      </c>
      <c r="C619">
        <f t="shared" si="12"/>
        <v>634</v>
      </c>
    </row>
    <row r="620" spans="1:3">
      <c r="A620">
        <v>634.8</v>
      </c>
      <c r="B620">
        <v>348.1</v>
      </c>
      <c r="C620">
        <f t="shared" si="12"/>
        <v>635</v>
      </c>
    </row>
    <row r="621" spans="1:3">
      <c r="A621">
        <v>635.3</v>
      </c>
      <c r="B621">
        <v>348</v>
      </c>
      <c r="C621">
        <f t="shared" si="12"/>
        <v>635</v>
      </c>
    </row>
    <row r="622" spans="1:3">
      <c r="A622">
        <v>635.8</v>
      </c>
      <c r="B622">
        <v>346.5</v>
      </c>
      <c r="C622">
        <f t="shared" si="12"/>
        <v>636</v>
      </c>
    </row>
    <row r="623" spans="1:3">
      <c r="A623">
        <v>636.4</v>
      </c>
      <c r="B623">
        <v>346.5</v>
      </c>
      <c r="C623">
        <f t="shared" si="12"/>
        <v>636</v>
      </c>
    </row>
    <row r="624" spans="1:3">
      <c r="A624">
        <v>636.9</v>
      </c>
      <c r="B624">
        <v>344.8</v>
      </c>
      <c r="C624">
        <f t="shared" si="12"/>
        <v>637</v>
      </c>
    </row>
    <row r="625" spans="1:3">
      <c r="A625">
        <v>637.4</v>
      </c>
      <c r="B625">
        <v>344.8</v>
      </c>
      <c r="C625">
        <f t="shared" si="12"/>
        <v>637</v>
      </c>
    </row>
    <row r="626" spans="1:3">
      <c r="A626">
        <v>638</v>
      </c>
      <c r="B626">
        <v>343.1</v>
      </c>
      <c r="C626">
        <f t="shared" si="12"/>
        <v>638</v>
      </c>
    </row>
    <row r="627" spans="1:3">
      <c r="A627">
        <v>638.5</v>
      </c>
      <c r="B627">
        <v>341.9</v>
      </c>
      <c r="C627">
        <f t="shared" si="12"/>
        <v>639</v>
      </c>
    </row>
    <row r="628" spans="1:3">
      <c r="A628">
        <v>639</v>
      </c>
      <c r="B628">
        <v>341.7</v>
      </c>
      <c r="C628">
        <f t="shared" si="12"/>
        <v>639</v>
      </c>
    </row>
    <row r="629" spans="1:3">
      <c r="A629">
        <v>639.6</v>
      </c>
      <c r="B629">
        <v>340.9</v>
      </c>
      <c r="C629">
        <f t="shared" si="12"/>
        <v>640</v>
      </c>
    </row>
    <row r="630" spans="1:3">
      <c r="A630">
        <v>640.1</v>
      </c>
      <c r="B630">
        <v>340.4</v>
      </c>
      <c r="C630">
        <f t="shared" si="12"/>
        <v>640</v>
      </c>
    </row>
    <row r="631" spans="1:3">
      <c r="A631">
        <v>640.6</v>
      </c>
      <c r="B631">
        <v>340.5</v>
      </c>
      <c r="C631">
        <f t="shared" si="12"/>
        <v>641</v>
      </c>
    </row>
    <row r="632" spans="1:3">
      <c r="A632">
        <v>641.2</v>
      </c>
      <c r="B632">
        <v>340</v>
      </c>
      <c r="C632">
        <f t="shared" si="12"/>
        <v>641</v>
      </c>
    </row>
    <row r="633" spans="1:3">
      <c r="A633">
        <v>641.7</v>
      </c>
      <c r="B633">
        <v>340.3</v>
      </c>
      <c r="C633">
        <f t="shared" si="12"/>
        <v>642</v>
      </c>
    </row>
    <row r="634" spans="1:3">
      <c r="A634">
        <v>642.2</v>
      </c>
      <c r="B634">
        <v>339.8</v>
      </c>
      <c r="C634">
        <f t="shared" si="12"/>
        <v>642</v>
      </c>
    </row>
    <row r="635" spans="1:3">
      <c r="A635">
        <v>642.8</v>
      </c>
      <c r="B635">
        <v>338.9</v>
      </c>
      <c r="C635">
        <f t="shared" si="12"/>
        <v>643</v>
      </c>
    </row>
    <row r="636" spans="1:3">
      <c r="A636">
        <v>643.3</v>
      </c>
      <c r="B636">
        <v>338.2</v>
      </c>
      <c r="C636">
        <f t="shared" si="12"/>
        <v>643</v>
      </c>
    </row>
    <row r="637" spans="1:3">
      <c r="A637">
        <v>643.8</v>
      </c>
      <c r="B637">
        <v>336.9</v>
      </c>
      <c r="C637">
        <f t="shared" si="12"/>
        <v>644</v>
      </c>
    </row>
    <row r="638" spans="1:3">
      <c r="A638">
        <v>644.3</v>
      </c>
      <c r="B638">
        <v>336.4</v>
      </c>
      <c r="C638">
        <f t="shared" si="12"/>
        <v>644</v>
      </c>
    </row>
    <row r="639" spans="1:3">
      <c r="A639">
        <v>644.9</v>
      </c>
      <c r="B639">
        <v>333.9</v>
      </c>
      <c r="C639">
        <f t="shared" si="12"/>
        <v>645</v>
      </c>
    </row>
    <row r="640" spans="1:3">
      <c r="A640">
        <v>645.4</v>
      </c>
      <c r="B640">
        <v>332.8</v>
      </c>
      <c r="C640">
        <f t="shared" si="12"/>
        <v>645</v>
      </c>
    </row>
    <row r="641" spans="1:3">
      <c r="A641">
        <v>645.9</v>
      </c>
      <c r="B641">
        <v>329.9</v>
      </c>
      <c r="C641">
        <f t="shared" si="12"/>
        <v>646</v>
      </c>
    </row>
    <row r="642" spans="1:3">
      <c r="A642">
        <v>646.5</v>
      </c>
      <c r="B642">
        <v>329.7</v>
      </c>
      <c r="C642">
        <f t="shared" si="12"/>
        <v>647</v>
      </c>
    </row>
    <row r="643" spans="1:3">
      <c r="A643">
        <v>647</v>
      </c>
      <c r="B643">
        <v>327.1</v>
      </c>
      <c r="C643">
        <f t="shared" ref="C643:C706" si="13">ROUND(A643,0)</f>
        <v>647</v>
      </c>
    </row>
    <row r="644" spans="1:3">
      <c r="A644">
        <v>647.5</v>
      </c>
      <c r="B644">
        <v>324.6</v>
      </c>
      <c r="C644">
        <f t="shared" si="13"/>
        <v>648</v>
      </c>
    </row>
    <row r="645" spans="1:3">
      <c r="A645">
        <v>648.1</v>
      </c>
      <c r="B645">
        <v>323.4</v>
      </c>
      <c r="C645">
        <f t="shared" si="13"/>
        <v>648</v>
      </c>
    </row>
    <row r="646" spans="1:3">
      <c r="A646">
        <v>648.6</v>
      </c>
      <c r="B646">
        <v>321.4</v>
      </c>
      <c r="C646">
        <f t="shared" si="13"/>
        <v>649</v>
      </c>
    </row>
    <row r="647" spans="1:3">
      <c r="A647">
        <v>649.1</v>
      </c>
      <c r="B647">
        <v>320.2</v>
      </c>
      <c r="C647">
        <f t="shared" si="13"/>
        <v>649</v>
      </c>
    </row>
    <row r="648" spans="1:3">
      <c r="A648">
        <v>649.7</v>
      </c>
      <c r="B648">
        <v>317.6</v>
      </c>
      <c r="C648">
        <f t="shared" si="13"/>
        <v>650</v>
      </c>
    </row>
    <row r="649" spans="1:3">
      <c r="A649">
        <v>650.2</v>
      </c>
      <c r="B649">
        <v>316.7</v>
      </c>
      <c r="C649">
        <f t="shared" si="13"/>
        <v>650</v>
      </c>
    </row>
    <row r="650" spans="1:3">
      <c r="A650">
        <v>650.7</v>
      </c>
      <c r="B650">
        <v>314.9</v>
      </c>
      <c r="C650">
        <f t="shared" si="13"/>
        <v>651</v>
      </c>
    </row>
    <row r="651" spans="1:3">
      <c r="A651">
        <v>651.2</v>
      </c>
      <c r="B651">
        <v>313.5</v>
      </c>
      <c r="C651">
        <f t="shared" si="13"/>
        <v>651</v>
      </c>
    </row>
    <row r="652" spans="1:3">
      <c r="A652">
        <v>651.8</v>
      </c>
      <c r="B652">
        <v>311.5</v>
      </c>
      <c r="C652">
        <f t="shared" si="13"/>
        <v>652</v>
      </c>
    </row>
    <row r="653" spans="1:3">
      <c r="A653">
        <v>652.3</v>
      </c>
      <c r="B653">
        <v>310.2</v>
      </c>
      <c r="C653">
        <f t="shared" si="13"/>
        <v>652</v>
      </c>
    </row>
    <row r="654" spans="1:3">
      <c r="A654">
        <v>652.8</v>
      </c>
      <c r="B654">
        <v>308.3</v>
      </c>
      <c r="C654">
        <f t="shared" si="13"/>
        <v>653</v>
      </c>
    </row>
    <row r="655" spans="1:3">
      <c r="A655">
        <v>653.4</v>
      </c>
      <c r="B655">
        <v>306.6</v>
      </c>
      <c r="C655">
        <f t="shared" si="13"/>
        <v>653</v>
      </c>
    </row>
    <row r="656" spans="1:3">
      <c r="A656">
        <v>653.9</v>
      </c>
      <c r="B656">
        <v>303.8</v>
      </c>
      <c r="C656">
        <f t="shared" si="13"/>
        <v>654</v>
      </c>
    </row>
    <row r="657" spans="1:3">
      <c r="A657">
        <v>654.4</v>
      </c>
      <c r="B657">
        <v>302.6</v>
      </c>
      <c r="C657">
        <f t="shared" si="13"/>
        <v>654</v>
      </c>
    </row>
    <row r="658" spans="1:3">
      <c r="A658">
        <v>655</v>
      </c>
      <c r="B658">
        <v>300.1</v>
      </c>
      <c r="C658">
        <f t="shared" si="13"/>
        <v>655</v>
      </c>
    </row>
    <row r="659" spans="1:3">
      <c r="A659">
        <v>655.5</v>
      </c>
      <c r="B659">
        <v>298.6</v>
      </c>
      <c r="C659">
        <f t="shared" si="13"/>
        <v>656</v>
      </c>
    </row>
    <row r="660" spans="1:3">
      <c r="A660">
        <v>656</v>
      </c>
      <c r="B660">
        <v>295.7</v>
      </c>
      <c r="C660">
        <f t="shared" si="13"/>
        <v>656</v>
      </c>
    </row>
    <row r="661" spans="1:3">
      <c r="A661">
        <v>656.6</v>
      </c>
      <c r="B661">
        <v>293.7</v>
      </c>
      <c r="C661">
        <f t="shared" si="13"/>
        <v>657</v>
      </c>
    </row>
    <row r="662" spans="1:3">
      <c r="A662">
        <v>657.1</v>
      </c>
      <c r="B662">
        <v>291.9</v>
      </c>
      <c r="C662">
        <f t="shared" si="13"/>
        <v>657</v>
      </c>
    </row>
    <row r="663" spans="1:3">
      <c r="A663">
        <v>657.6</v>
      </c>
      <c r="B663">
        <v>289.7</v>
      </c>
      <c r="C663">
        <f t="shared" si="13"/>
        <v>658</v>
      </c>
    </row>
    <row r="664" spans="1:3">
      <c r="A664">
        <v>658.2</v>
      </c>
      <c r="B664">
        <v>287.9</v>
      </c>
      <c r="C664">
        <f t="shared" si="13"/>
        <v>658</v>
      </c>
    </row>
    <row r="665" spans="1:3">
      <c r="A665">
        <v>658.7</v>
      </c>
      <c r="B665">
        <v>285.6</v>
      </c>
      <c r="C665">
        <f t="shared" si="13"/>
        <v>659</v>
      </c>
    </row>
    <row r="666" spans="1:3">
      <c r="A666">
        <v>659.2</v>
      </c>
      <c r="B666">
        <v>283.6</v>
      </c>
      <c r="C666">
        <f t="shared" si="13"/>
        <v>659</v>
      </c>
    </row>
    <row r="667" spans="1:3">
      <c r="A667">
        <v>659.7</v>
      </c>
      <c r="B667">
        <v>281.8</v>
      </c>
      <c r="C667">
        <f t="shared" si="13"/>
        <v>660</v>
      </c>
    </row>
    <row r="668" spans="1:3">
      <c r="A668">
        <v>660.3</v>
      </c>
      <c r="B668">
        <v>279.7</v>
      </c>
      <c r="C668">
        <f t="shared" si="13"/>
        <v>660</v>
      </c>
    </row>
    <row r="669" spans="1:3">
      <c r="A669">
        <v>660.8</v>
      </c>
      <c r="B669">
        <v>276.6</v>
      </c>
      <c r="C669">
        <f t="shared" si="13"/>
        <v>661</v>
      </c>
    </row>
    <row r="670" spans="1:3">
      <c r="A670">
        <v>661.3</v>
      </c>
      <c r="B670">
        <v>274.2</v>
      </c>
      <c r="C670">
        <f t="shared" si="13"/>
        <v>661</v>
      </c>
    </row>
    <row r="671" spans="1:3">
      <c r="A671">
        <v>661.9</v>
      </c>
      <c r="B671">
        <v>271.7</v>
      </c>
      <c r="C671">
        <f t="shared" si="13"/>
        <v>662</v>
      </c>
    </row>
    <row r="672" spans="1:3">
      <c r="A672">
        <v>662.4</v>
      </c>
      <c r="B672">
        <v>269.2</v>
      </c>
      <c r="C672">
        <f t="shared" si="13"/>
        <v>662</v>
      </c>
    </row>
    <row r="673" spans="1:3">
      <c r="A673">
        <v>662.9</v>
      </c>
      <c r="B673">
        <v>266.1</v>
      </c>
      <c r="C673">
        <f t="shared" si="13"/>
        <v>663</v>
      </c>
    </row>
    <row r="674" spans="1:3">
      <c r="A674">
        <v>663.5</v>
      </c>
      <c r="B674">
        <v>263.9</v>
      </c>
      <c r="C674">
        <f t="shared" si="13"/>
        <v>664</v>
      </c>
    </row>
    <row r="675" spans="1:3">
      <c r="A675">
        <v>664</v>
      </c>
      <c r="B675">
        <v>261.1</v>
      </c>
      <c r="C675">
        <f t="shared" si="13"/>
        <v>664</v>
      </c>
    </row>
    <row r="676" spans="1:3">
      <c r="A676">
        <v>664.5</v>
      </c>
      <c r="B676">
        <v>258.4</v>
      </c>
      <c r="C676">
        <f t="shared" si="13"/>
        <v>665</v>
      </c>
    </row>
    <row r="677" spans="1:3">
      <c r="A677">
        <v>665.1</v>
      </c>
      <c r="B677">
        <v>255.8</v>
      </c>
      <c r="C677">
        <f t="shared" si="13"/>
        <v>665</v>
      </c>
    </row>
    <row r="678" spans="1:3">
      <c r="A678">
        <v>665.6</v>
      </c>
      <c r="B678">
        <v>254.3</v>
      </c>
      <c r="C678">
        <f t="shared" si="13"/>
        <v>666</v>
      </c>
    </row>
    <row r="679" spans="1:3">
      <c r="A679">
        <v>666.1</v>
      </c>
      <c r="B679">
        <v>251.7</v>
      </c>
      <c r="C679">
        <f t="shared" si="13"/>
        <v>666</v>
      </c>
    </row>
    <row r="680" spans="1:3">
      <c r="A680">
        <v>666.6</v>
      </c>
      <c r="B680">
        <v>249.2</v>
      </c>
      <c r="C680">
        <f t="shared" si="13"/>
        <v>667</v>
      </c>
    </row>
    <row r="681" spans="1:3">
      <c r="A681">
        <v>667.2</v>
      </c>
      <c r="B681">
        <v>246.8</v>
      </c>
      <c r="C681">
        <f t="shared" si="13"/>
        <v>667</v>
      </c>
    </row>
    <row r="682" spans="1:3">
      <c r="A682">
        <v>667.7</v>
      </c>
      <c r="B682">
        <v>245.8</v>
      </c>
      <c r="C682">
        <f t="shared" si="13"/>
        <v>668</v>
      </c>
    </row>
    <row r="683" spans="1:3">
      <c r="A683">
        <v>668.2</v>
      </c>
      <c r="B683">
        <v>243.4</v>
      </c>
      <c r="C683">
        <f t="shared" si="13"/>
        <v>668</v>
      </c>
    </row>
    <row r="684" spans="1:3">
      <c r="A684">
        <v>668.8</v>
      </c>
      <c r="B684">
        <v>241.6</v>
      </c>
      <c r="C684">
        <f t="shared" si="13"/>
        <v>669</v>
      </c>
    </row>
    <row r="685" spans="1:3">
      <c r="A685">
        <v>669.3</v>
      </c>
      <c r="B685">
        <v>238.9</v>
      </c>
      <c r="C685">
        <f t="shared" si="13"/>
        <v>669</v>
      </c>
    </row>
    <row r="686" spans="1:3">
      <c r="A686">
        <v>669.8</v>
      </c>
      <c r="B686">
        <v>237.5</v>
      </c>
      <c r="C686">
        <f t="shared" si="13"/>
        <v>670</v>
      </c>
    </row>
    <row r="687" spans="1:3">
      <c r="A687">
        <v>670.4</v>
      </c>
      <c r="B687">
        <v>234.6</v>
      </c>
      <c r="C687">
        <f t="shared" si="13"/>
        <v>670</v>
      </c>
    </row>
    <row r="688" spans="1:3">
      <c r="A688">
        <v>670.9</v>
      </c>
      <c r="B688">
        <v>232</v>
      </c>
      <c r="C688">
        <f t="shared" si="13"/>
        <v>671</v>
      </c>
    </row>
    <row r="689" spans="1:3">
      <c r="A689">
        <v>671.4</v>
      </c>
      <c r="B689">
        <v>229.8</v>
      </c>
      <c r="C689">
        <f t="shared" si="13"/>
        <v>671</v>
      </c>
    </row>
    <row r="690" spans="1:3">
      <c r="A690">
        <v>672</v>
      </c>
      <c r="B690">
        <v>227.1</v>
      </c>
      <c r="C690">
        <f t="shared" si="13"/>
        <v>672</v>
      </c>
    </row>
    <row r="691" spans="1:3">
      <c r="A691">
        <v>672.5</v>
      </c>
      <c r="B691">
        <v>224.5</v>
      </c>
      <c r="C691">
        <f t="shared" si="13"/>
        <v>673</v>
      </c>
    </row>
    <row r="692" spans="1:3">
      <c r="A692">
        <v>673</v>
      </c>
      <c r="B692">
        <v>221.1</v>
      </c>
      <c r="C692">
        <f t="shared" si="13"/>
        <v>673</v>
      </c>
    </row>
    <row r="693" spans="1:3">
      <c r="A693">
        <v>673.6</v>
      </c>
      <c r="B693">
        <v>219</v>
      </c>
      <c r="C693">
        <f t="shared" si="13"/>
        <v>674</v>
      </c>
    </row>
    <row r="694" spans="1:3">
      <c r="A694">
        <v>674.1</v>
      </c>
      <c r="B694">
        <v>216.6</v>
      </c>
      <c r="C694">
        <f t="shared" si="13"/>
        <v>674</v>
      </c>
    </row>
    <row r="695" spans="1:3">
      <c r="A695">
        <v>674.6</v>
      </c>
      <c r="B695">
        <v>213.9</v>
      </c>
      <c r="C695">
        <f t="shared" si="13"/>
        <v>675</v>
      </c>
    </row>
    <row r="696" spans="1:3">
      <c r="A696">
        <v>675.1</v>
      </c>
      <c r="B696">
        <v>211</v>
      </c>
      <c r="C696">
        <f t="shared" si="13"/>
        <v>675</v>
      </c>
    </row>
    <row r="697" spans="1:3">
      <c r="A697">
        <v>675.7</v>
      </c>
      <c r="B697">
        <v>209.3</v>
      </c>
      <c r="C697">
        <f t="shared" si="13"/>
        <v>676</v>
      </c>
    </row>
    <row r="698" spans="1:3">
      <c r="A698">
        <v>676.2</v>
      </c>
      <c r="B698">
        <v>206.7</v>
      </c>
      <c r="C698">
        <f t="shared" si="13"/>
        <v>676</v>
      </c>
    </row>
    <row r="699" spans="1:3">
      <c r="A699">
        <v>676.7</v>
      </c>
      <c r="B699">
        <v>205.2</v>
      </c>
      <c r="C699">
        <f t="shared" si="13"/>
        <v>677</v>
      </c>
    </row>
    <row r="700" spans="1:3">
      <c r="A700">
        <v>677.3</v>
      </c>
      <c r="B700">
        <v>202.5</v>
      </c>
      <c r="C700">
        <f t="shared" si="13"/>
        <v>677</v>
      </c>
    </row>
    <row r="701" spans="1:3">
      <c r="A701">
        <v>677.8</v>
      </c>
      <c r="B701">
        <v>200.8</v>
      </c>
      <c r="C701">
        <f t="shared" si="13"/>
        <v>678</v>
      </c>
    </row>
    <row r="702" spans="1:3">
      <c r="A702">
        <v>678.3</v>
      </c>
      <c r="B702">
        <v>198.3</v>
      </c>
      <c r="C702">
        <f t="shared" si="13"/>
        <v>678</v>
      </c>
    </row>
    <row r="703" spans="1:3">
      <c r="A703">
        <v>678.9</v>
      </c>
      <c r="B703">
        <v>195.8</v>
      </c>
      <c r="C703">
        <f t="shared" si="13"/>
        <v>679</v>
      </c>
    </row>
    <row r="704" spans="1:3">
      <c r="A704">
        <v>679.4</v>
      </c>
      <c r="B704">
        <v>193</v>
      </c>
      <c r="C704">
        <f t="shared" si="13"/>
        <v>679</v>
      </c>
    </row>
    <row r="705" spans="1:3">
      <c r="A705">
        <v>679.9</v>
      </c>
      <c r="B705">
        <v>190.6</v>
      </c>
      <c r="C705">
        <f t="shared" si="13"/>
        <v>680</v>
      </c>
    </row>
    <row r="706" spans="1:3">
      <c r="A706">
        <v>680.5</v>
      </c>
      <c r="B706">
        <v>188.3</v>
      </c>
      <c r="C706">
        <f t="shared" si="13"/>
        <v>681</v>
      </c>
    </row>
    <row r="707" spans="1:3">
      <c r="A707">
        <v>681</v>
      </c>
      <c r="B707">
        <v>186</v>
      </c>
      <c r="C707">
        <f t="shared" ref="C707:C770" si="14">ROUND(A707,0)</f>
        <v>681</v>
      </c>
    </row>
    <row r="708" spans="1:3">
      <c r="A708">
        <v>681.5</v>
      </c>
      <c r="B708">
        <v>183.7</v>
      </c>
      <c r="C708">
        <f t="shared" si="14"/>
        <v>682</v>
      </c>
    </row>
    <row r="709" spans="1:3">
      <c r="A709">
        <v>682</v>
      </c>
      <c r="B709">
        <v>181.2</v>
      </c>
      <c r="C709">
        <f t="shared" si="14"/>
        <v>682</v>
      </c>
    </row>
    <row r="710" spans="1:3">
      <c r="A710">
        <v>682.6</v>
      </c>
      <c r="B710">
        <v>180.1</v>
      </c>
      <c r="C710">
        <f t="shared" si="14"/>
        <v>683</v>
      </c>
    </row>
    <row r="711" spans="1:3">
      <c r="A711">
        <v>683.1</v>
      </c>
      <c r="B711">
        <v>177.1</v>
      </c>
      <c r="C711">
        <f t="shared" si="14"/>
        <v>683</v>
      </c>
    </row>
    <row r="712" spans="1:3">
      <c r="A712">
        <v>683.6</v>
      </c>
      <c r="B712">
        <v>175.2</v>
      </c>
      <c r="C712">
        <f t="shared" si="14"/>
        <v>684</v>
      </c>
    </row>
    <row r="713" spans="1:3">
      <c r="A713">
        <v>684.2</v>
      </c>
      <c r="B713">
        <v>173.2</v>
      </c>
      <c r="C713">
        <f t="shared" si="14"/>
        <v>684</v>
      </c>
    </row>
    <row r="714" spans="1:3">
      <c r="A714">
        <v>684.7</v>
      </c>
      <c r="B714">
        <v>172.6</v>
      </c>
      <c r="C714">
        <f t="shared" si="14"/>
        <v>685</v>
      </c>
    </row>
    <row r="715" spans="1:3">
      <c r="A715">
        <v>685.2</v>
      </c>
      <c r="B715">
        <v>170.5</v>
      </c>
      <c r="C715">
        <f t="shared" si="14"/>
        <v>685</v>
      </c>
    </row>
    <row r="716" spans="1:3">
      <c r="A716">
        <v>685.8</v>
      </c>
      <c r="B716">
        <v>169</v>
      </c>
      <c r="C716">
        <f t="shared" si="14"/>
        <v>686</v>
      </c>
    </row>
    <row r="717" spans="1:3">
      <c r="A717">
        <v>686.3</v>
      </c>
      <c r="B717">
        <v>166.8</v>
      </c>
      <c r="C717">
        <f t="shared" si="14"/>
        <v>686</v>
      </c>
    </row>
    <row r="718" spans="1:3">
      <c r="A718">
        <v>686.8</v>
      </c>
      <c r="B718">
        <v>165.6</v>
      </c>
      <c r="C718">
        <f t="shared" si="14"/>
        <v>687</v>
      </c>
    </row>
    <row r="719" spans="1:3">
      <c r="A719">
        <v>687.4</v>
      </c>
      <c r="B719">
        <v>162.7</v>
      </c>
      <c r="C719">
        <f t="shared" si="14"/>
        <v>687</v>
      </c>
    </row>
    <row r="720" spans="1:3">
      <c r="A720">
        <v>687.9</v>
      </c>
      <c r="B720">
        <v>160.7</v>
      </c>
      <c r="C720">
        <f t="shared" si="14"/>
        <v>688</v>
      </c>
    </row>
    <row r="721" spans="1:3">
      <c r="A721">
        <v>688.4</v>
      </c>
      <c r="B721">
        <v>159</v>
      </c>
      <c r="C721">
        <f t="shared" si="14"/>
        <v>688</v>
      </c>
    </row>
    <row r="722" spans="1:3">
      <c r="A722">
        <v>689</v>
      </c>
      <c r="B722">
        <v>157</v>
      </c>
      <c r="C722">
        <f t="shared" si="14"/>
        <v>689</v>
      </c>
    </row>
    <row r="723" spans="1:3">
      <c r="A723">
        <v>689.5</v>
      </c>
      <c r="B723">
        <v>154.3</v>
      </c>
      <c r="C723">
        <f t="shared" si="14"/>
        <v>690</v>
      </c>
    </row>
    <row r="724" spans="1:3">
      <c r="A724">
        <v>690</v>
      </c>
      <c r="B724">
        <v>151.9</v>
      </c>
      <c r="C724">
        <f t="shared" si="14"/>
        <v>690</v>
      </c>
    </row>
    <row r="725" spans="1:3">
      <c r="A725">
        <v>690.5</v>
      </c>
      <c r="B725">
        <v>150.2</v>
      </c>
      <c r="C725">
        <f t="shared" si="14"/>
        <v>691</v>
      </c>
    </row>
    <row r="726" spans="1:3">
      <c r="A726">
        <v>691.1</v>
      </c>
      <c r="B726">
        <v>148</v>
      </c>
      <c r="C726">
        <f t="shared" si="14"/>
        <v>691</v>
      </c>
    </row>
    <row r="727" spans="1:3">
      <c r="A727">
        <v>691.6</v>
      </c>
      <c r="B727">
        <v>145.8</v>
      </c>
      <c r="C727">
        <f t="shared" si="14"/>
        <v>692</v>
      </c>
    </row>
    <row r="728" spans="1:3">
      <c r="A728">
        <v>692.1</v>
      </c>
      <c r="B728">
        <v>142.9</v>
      </c>
      <c r="C728">
        <f t="shared" si="14"/>
        <v>692</v>
      </c>
    </row>
    <row r="729" spans="1:3">
      <c r="A729">
        <v>692.7</v>
      </c>
      <c r="B729">
        <v>141.3</v>
      </c>
      <c r="C729">
        <f t="shared" si="14"/>
        <v>693</v>
      </c>
    </row>
    <row r="730" spans="1:3">
      <c r="A730">
        <v>693.2</v>
      </c>
      <c r="B730">
        <v>139.5</v>
      </c>
      <c r="C730">
        <f t="shared" si="14"/>
        <v>693</v>
      </c>
    </row>
    <row r="731" spans="1:3">
      <c r="A731">
        <v>693.7</v>
      </c>
      <c r="B731">
        <v>137.9</v>
      </c>
      <c r="C731">
        <f t="shared" si="14"/>
        <v>694</v>
      </c>
    </row>
    <row r="732" spans="1:3">
      <c r="A732">
        <v>694.3</v>
      </c>
      <c r="B732">
        <v>135.6</v>
      </c>
      <c r="C732">
        <f t="shared" si="14"/>
        <v>694</v>
      </c>
    </row>
    <row r="733" spans="1:3">
      <c r="A733">
        <v>694.8</v>
      </c>
      <c r="B733">
        <v>134.2</v>
      </c>
      <c r="C733">
        <f t="shared" si="14"/>
        <v>695</v>
      </c>
    </row>
    <row r="734" spans="1:3">
      <c r="A734">
        <v>695.3</v>
      </c>
      <c r="B734">
        <v>132</v>
      </c>
      <c r="C734">
        <f t="shared" si="14"/>
        <v>695</v>
      </c>
    </row>
    <row r="735" spans="1:3">
      <c r="A735">
        <v>695.9</v>
      </c>
      <c r="B735">
        <v>129.8</v>
      </c>
      <c r="C735">
        <f t="shared" si="14"/>
        <v>696</v>
      </c>
    </row>
    <row r="736" spans="1:3">
      <c r="A736">
        <v>696.4</v>
      </c>
      <c r="B736">
        <v>127.2</v>
      </c>
      <c r="C736">
        <f t="shared" si="14"/>
        <v>696</v>
      </c>
    </row>
    <row r="737" spans="1:3">
      <c r="A737">
        <v>696.9</v>
      </c>
      <c r="B737">
        <v>125.8</v>
      </c>
      <c r="C737">
        <f t="shared" si="14"/>
        <v>697</v>
      </c>
    </row>
    <row r="738" spans="1:3">
      <c r="A738">
        <v>697.4</v>
      </c>
      <c r="B738">
        <v>124.2</v>
      </c>
      <c r="C738">
        <f t="shared" si="14"/>
        <v>697</v>
      </c>
    </row>
    <row r="739" spans="1:3">
      <c r="A739">
        <v>698</v>
      </c>
      <c r="B739">
        <v>122.6</v>
      </c>
      <c r="C739">
        <f t="shared" si="14"/>
        <v>698</v>
      </c>
    </row>
    <row r="740" spans="1:3">
      <c r="A740">
        <v>698.5</v>
      </c>
      <c r="B740">
        <v>120.7</v>
      </c>
      <c r="C740">
        <f t="shared" si="14"/>
        <v>699</v>
      </c>
    </row>
    <row r="741" spans="1:3">
      <c r="A741">
        <v>699</v>
      </c>
      <c r="B741">
        <v>118.6</v>
      </c>
      <c r="C741">
        <f t="shared" si="14"/>
        <v>699</v>
      </c>
    </row>
    <row r="742" spans="1:3">
      <c r="A742">
        <v>699.6</v>
      </c>
      <c r="B742">
        <v>116.7</v>
      </c>
      <c r="C742">
        <f t="shared" si="14"/>
        <v>700</v>
      </c>
    </row>
    <row r="743" spans="1:3">
      <c r="A743">
        <v>700.1</v>
      </c>
      <c r="B743">
        <v>114.4</v>
      </c>
      <c r="C743">
        <f t="shared" si="14"/>
        <v>700</v>
      </c>
    </row>
    <row r="744" spans="1:3">
      <c r="A744">
        <v>700.6</v>
      </c>
      <c r="B744">
        <v>112.5</v>
      </c>
      <c r="C744">
        <f t="shared" si="14"/>
        <v>701</v>
      </c>
    </row>
    <row r="745" spans="1:3">
      <c r="A745">
        <v>701.2</v>
      </c>
      <c r="B745">
        <v>111.3</v>
      </c>
      <c r="C745">
        <f t="shared" si="14"/>
        <v>701</v>
      </c>
    </row>
    <row r="746" spans="1:3">
      <c r="A746">
        <v>701.7</v>
      </c>
      <c r="B746">
        <v>109.8</v>
      </c>
      <c r="C746">
        <f t="shared" si="14"/>
        <v>702</v>
      </c>
    </row>
    <row r="747" spans="1:3">
      <c r="A747">
        <v>702.2</v>
      </c>
      <c r="B747">
        <v>108.3</v>
      </c>
      <c r="C747">
        <f t="shared" si="14"/>
        <v>702</v>
      </c>
    </row>
    <row r="748" spans="1:3">
      <c r="A748">
        <v>702.8</v>
      </c>
      <c r="B748">
        <v>106.7</v>
      </c>
      <c r="C748">
        <f t="shared" si="14"/>
        <v>703</v>
      </c>
    </row>
    <row r="749" spans="1:3">
      <c r="A749">
        <v>703.3</v>
      </c>
      <c r="B749">
        <v>104.7</v>
      </c>
      <c r="C749">
        <f t="shared" si="14"/>
        <v>703</v>
      </c>
    </row>
    <row r="750" spans="1:3">
      <c r="A750">
        <v>703.8</v>
      </c>
      <c r="B750">
        <v>103.2</v>
      </c>
      <c r="C750">
        <f t="shared" si="14"/>
        <v>704</v>
      </c>
    </row>
    <row r="751" spans="1:3">
      <c r="A751">
        <v>704.4</v>
      </c>
      <c r="B751">
        <v>101.2</v>
      </c>
      <c r="C751">
        <f t="shared" si="14"/>
        <v>704</v>
      </c>
    </row>
    <row r="752" spans="1:3">
      <c r="A752">
        <v>704.9</v>
      </c>
      <c r="B752">
        <v>99.8</v>
      </c>
      <c r="C752">
        <f t="shared" si="14"/>
        <v>705</v>
      </c>
    </row>
    <row r="753" spans="1:3">
      <c r="A753">
        <v>705.4</v>
      </c>
      <c r="B753">
        <v>98.8</v>
      </c>
      <c r="C753">
        <f t="shared" si="14"/>
        <v>705</v>
      </c>
    </row>
    <row r="754" spans="1:3">
      <c r="A754">
        <v>705.9</v>
      </c>
      <c r="B754">
        <v>98.2</v>
      </c>
      <c r="C754">
        <f t="shared" si="14"/>
        <v>706</v>
      </c>
    </row>
    <row r="755" spans="1:3">
      <c r="A755">
        <v>706.5</v>
      </c>
      <c r="B755">
        <v>96.3</v>
      </c>
      <c r="C755">
        <f t="shared" si="14"/>
        <v>707</v>
      </c>
    </row>
    <row r="756" spans="1:3">
      <c r="A756">
        <v>707</v>
      </c>
      <c r="B756">
        <v>94.9</v>
      </c>
      <c r="C756">
        <f t="shared" si="14"/>
        <v>707</v>
      </c>
    </row>
    <row r="757" spans="1:3">
      <c r="A757">
        <v>707.5</v>
      </c>
      <c r="B757">
        <v>93.6</v>
      </c>
      <c r="C757">
        <f t="shared" si="14"/>
        <v>708</v>
      </c>
    </row>
    <row r="758" spans="1:3">
      <c r="A758">
        <v>708.1</v>
      </c>
      <c r="B758">
        <v>91.9</v>
      </c>
      <c r="C758">
        <f t="shared" si="14"/>
        <v>708</v>
      </c>
    </row>
    <row r="759" spans="1:3">
      <c r="A759">
        <v>708.6</v>
      </c>
      <c r="B759">
        <v>89.8</v>
      </c>
      <c r="C759">
        <f t="shared" si="14"/>
        <v>709</v>
      </c>
    </row>
    <row r="760" spans="1:3">
      <c r="A760">
        <v>709.1</v>
      </c>
      <c r="B760">
        <v>88.2</v>
      </c>
      <c r="C760">
        <f t="shared" si="14"/>
        <v>709</v>
      </c>
    </row>
    <row r="761" spans="1:3">
      <c r="A761">
        <v>709.7</v>
      </c>
      <c r="B761">
        <v>87.7</v>
      </c>
      <c r="C761">
        <f t="shared" si="14"/>
        <v>710</v>
      </c>
    </row>
    <row r="762" spans="1:3">
      <c r="A762">
        <v>710.2</v>
      </c>
      <c r="B762">
        <v>86.5</v>
      </c>
      <c r="C762">
        <f t="shared" si="14"/>
        <v>710</v>
      </c>
    </row>
    <row r="763" spans="1:3">
      <c r="A763">
        <v>710.7</v>
      </c>
      <c r="B763">
        <v>85.3</v>
      </c>
      <c r="C763">
        <f t="shared" si="14"/>
        <v>711</v>
      </c>
    </row>
    <row r="764" spans="1:3">
      <c r="A764">
        <v>711.3</v>
      </c>
      <c r="B764">
        <v>83.7</v>
      </c>
      <c r="C764">
        <f t="shared" si="14"/>
        <v>711</v>
      </c>
    </row>
    <row r="765" spans="1:3">
      <c r="A765">
        <v>711.8</v>
      </c>
      <c r="B765">
        <v>82.5</v>
      </c>
      <c r="C765">
        <f t="shared" si="14"/>
        <v>712</v>
      </c>
    </row>
    <row r="766" spans="1:3">
      <c r="A766">
        <v>712.3</v>
      </c>
      <c r="B766">
        <v>81.1</v>
      </c>
      <c r="C766">
        <f t="shared" si="14"/>
        <v>712</v>
      </c>
    </row>
    <row r="767" spans="1:3">
      <c r="A767">
        <v>712.9</v>
      </c>
      <c r="B767">
        <v>79.9</v>
      </c>
      <c r="C767">
        <f t="shared" si="14"/>
        <v>713</v>
      </c>
    </row>
    <row r="768" spans="1:3">
      <c r="A768">
        <v>713.4</v>
      </c>
      <c r="B768">
        <v>78.3</v>
      </c>
      <c r="C768">
        <f t="shared" si="14"/>
        <v>713</v>
      </c>
    </row>
    <row r="769" spans="1:3">
      <c r="A769">
        <v>713.9</v>
      </c>
      <c r="B769">
        <v>77.6</v>
      </c>
      <c r="C769">
        <f t="shared" si="14"/>
        <v>714</v>
      </c>
    </row>
    <row r="770" spans="1:3">
      <c r="A770">
        <v>714.4</v>
      </c>
      <c r="B770">
        <v>77.2</v>
      </c>
      <c r="C770">
        <f t="shared" si="14"/>
        <v>714</v>
      </c>
    </row>
    <row r="771" spans="1:3">
      <c r="A771">
        <v>715</v>
      </c>
      <c r="B771">
        <v>75.7</v>
      </c>
      <c r="C771">
        <f t="shared" ref="C771:C834" si="15">ROUND(A771,0)</f>
        <v>715</v>
      </c>
    </row>
    <row r="772" spans="1:3">
      <c r="A772">
        <v>715.5</v>
      </c>
      <c r="B772">
        <v>74.1</v>
      </c>
      <c r="C772">
        <f t="shared" si="15"/>
        <v>716</v>
      </c>
    </row>
    <row r="773" spans="1:3">
      <c r="A773">
        <v>716</v>
      </c>
      <c r="B773">
        <v>73</v>
      </c>
      <c r="C773">
        <f t="shared" si="15"/>
        <v>716</v>
      </c>
    </row>
    <row r="774" spans="1:3">
      <c r="A774">
        <v>716.6</v>
      </c>
      <c r="B774">
        <v>72.3</v>
      </c>
      <c r="C774">
        <f t="shared" si="15"/>
        <v>717</v>
      </c>
    </row>
    <row r="775" spans="1:3">
      <c r="A775">
        <v>717.1</v>
      </c>
      <c r="B775">
        <v>71</v>
      </c>
      <c r="C775">
        <f t="shared" si="15"/>
        <v>717</v>
      </c>
    </row>
    <row r="776" spans="1:3">
      <c r="A776">
        <v>717.6</v>
      </c>
      <c r="B776">
        <v>69.7</v>
      </c>
      <c r="C776">
        <f t="shared" si="15"/>
        <v>718</v>
      </c>
    </row>
    <row r="777" spans="1:3">
      <c r="A777">
        <v>718.2</v>
      </c>
      <c r="B777">
        <v>68.8</v>
      </c>
      <c r="C777">
        <f t="shared" si="15"/>
        <v>718</v>
      </c>
    </row>
    <row r="778" spans="1:3">
      <c r="A778">
        <v>718.7</v>
      </c>
      <c r="B778">
        <v>68.1</v>
      </c>
      <c r="C778">
        <f t="shared" si="15"/>
        <v>719</v>
      </c>
    </row>
    <row r="779" spans="1:3">
      <c r="A779">
        <v>719.2</v>
      </c>
      <c r="B779">
        <v>67.2</v>
      </c>
      <c r="C779">
        <f t="shared" si="15"/>
        <v>719</v>
      </c>
    </row>
    <row r="780" spans="1:3">
      <c r="A780">
        <v>719.8</v>
      </c>
      <c r="B780">
        <v>66.1</v>
      </c>
      <c r="C780">
        <f t="shared" si="15"/>
        <v>720</v>
      </c>
    </row>
    <row r="781" spans="1:3">
      <c r="A781">
        <v>720.3</v>
      </c>
      <c r="B781">
        <v>65.2</v>
      </c>
      <c r="C781">
        <f t="shared" si="15"/>
        <v>720</v>
      </c>
    </row>
    <row r="782" spans="1:3">
      <c r="A782">
        <v>720.8</v>
      </c>
      <c r="B782">
        <v>64</v>
      </c>
      <c r="C782">
        <f t="shared" si="15"/>
        <v>721</v>
      </c>
    </row>
    <row r="783" spans="1:3">
      <c r="A783">
        <v>721.3</v>
      </c>
      <c r="B783">
        <v>62.4</v>
      </c>
      <c r="C783">
        <f t="shared" si="15"/>
        <v>721</v>
      </c>
    </row>
    <row r="784" spans="1:3">
      <c r="A784">
        <v>721.9</v>
      </c>
      <c r="B784">
        <v>61.4</v>
      </c>
      <c r="C784">
        <f t="shared" si="15"/>
        <v>722</v>
      </c>
    </row>
    <row r="785" spans="1:3">
      <c r="A785">
        <v>722.4</v>
      </c>
      <c r="B785">
        <v>60.9</v>
      </c>
      <c r="C785">
        <f t="shared" si="15"/>
        <v>722</v>
      </c>
    </row>
    <row r="786" spans="1:3">
      <c r="A786">
        <v>722.9</v>
      </c>
      <c r="B786">
        <v>61.1</v>
      </c>
      <c r="C786">
        <f t="shared" si="15"/>
        <v>723</v>
      </c>
    </row>
    <row r="787" spans="1:3">
      <c r="A787">
        <v>723.5</v>
      </c>
      <c r="B787">
        <v>60.2</v>
      </c>
      <c r="C787">
        <f t="shared" si="15"/>
        <v>724</v>
      </c>
    </row>
    <row r="788" spans="1:3">
      <c r="A788">
        <v>724</v>
      </c>
      <c r="B788">
        <v>59.2</v>
      </c>
      <c r="C788">
        <f t="shared" si="15"/>
        <v>724</v>
      </c>
    </row>
    <row r="789" spans="1:3">
      <c r="A789">
        <v>724.5</v>
      </c>
      <c r="B789">
        <v>58.5</v>
      </c>
      <c r="C789">
        <f t="shared" si="15"/>
        <v>725</v>
      </c>
    </row>
    <row r="790" spans="1:3">
      <c r="A790">
        <v>725.1</v>
      </c>
      <c r="B790">
        <v>58.2</v>
      </c>
      <c r="C790">
        <f t="shared" si="15"/>
        <v>725</v>
      </c>
    </row>
    <row r="791" spans="1:3">
      <c r="A791">
        <v>725.6</v>
      </c>
      <c r="B791">
        <v>57.3</v>
      </c>
      <c r="C791">
        <f t="shared" si="15"/>
        <v>726</v>
      </c>
    </row>
    <row r="792" spans="1:3">
      <c r="A792">
        <v>726.1</v>
      </c>
      <c r="B792">
        <v>56.7</v>
      </c>
      <c r="C792">
        <f t="shared" si="15"/>
        <v>726</v>
      </c>
    </row>
    <row r="793" spans="1:3">
      <c r="A793">
        <v>726.7</v>
      </c>
      <c r="B793">
        <v>55.8</v>
      </c>
      <c r="C793">
        <f t="shared" si="15"/>
        <v>727</v>
      </c>
    </row>
    <row r="794" spans="1:3">
      <c r="A794">
        <v>727.2</v>
      </c>
      <c r="B794">
        <v>55</v>
      </c>
      <c r="C794">
        <f t="shared" si="15"/>
        <v>727</v>
      </c>
    </row>
    <row r="795" spans="1:3">
      <c r="A795">
        <v>727.7</v>
      </c>
      <c r="B795">
        <v>54.6</v>
      </c>
      <c r="C795">
        <f t="shared" si="15"/>
        <v>728</v>
      </c>
    </row>
    <row r="796" spans="1:3">
      <c r="A796">
        <v>728.3</v>
      </c>
      <c r="B796">
        <v>54</v>
      </c>
      <c r="C796">
        <f t="shared" si="15"/>
        <v>728</v>
      </c>
    </row>
    <row r="797" spans="1:3">
      <c r="A797">
        <v>728.8</v>
      </c>
      <c r="B797">
        <v>53.4</v>
      </c>
      <c r="C797">
        <f t="shared" si="15"/>
        <v>729</v>
      </c>
    </row>
    <row r="798" spans="1:3">
      <c r="A798">
        <v>729.3</v>
      </c>
      <c r="B798">
        <v>52.8</v>
      </c>
      <c r="C798">
        <f t="shared" si="15"/>
        <v>729</v>
      </c>
    </row>
    <row r="799" spans="1:3">
      <c r="A799">
        <v>729.8</v>
      </c>
      <c r="B799">
        <v>52</v>
      </c>
      <c r="C799">
        <f t="shared" si="15"/>
        <v>730</v>
      </c>
    </row>
    <row r="800" spans="1:3">
      <c r="A800">
        <v>730.4</v>
      </c>
      <c r="B800">
        <v>51.1</v>
      </c>
      <c r="C800">
        <f t="shared" si="15"/>
        <v>730</v>
      </c>
    </row>
    <row r="801" spans="1:3">
      <c r="A801">
        <v>730.9</v>
      </c>
      <c r="B801">
        <v>50.3</v>
      </c>
      <c r="C801">
        <f t="shared" si="15"/>
        <v>731</v>
      </c>
    </row>
    <row r="802" spans="1:3">
      <c r="A802">
        <v>731.4</v>
      </c>
      <c r="B802">
        <v>49.6</v>
      </c>
      <c r="C802">
        <f t="shared" si="15"/>
        <v>731</v>
      </c>
    </row>
    <row r="803" spans="1:3">
      <c r="A803">
        <v>732</v>
      </c>
      <c r="B803">
        <v>48.4</v>
      </c>
      <c r="C803">
        <f t="shared" si="15"/>
        <v>732</v>
      </c>
    </row>
    <row r="804" spans="1:3">
      <c r="A804">
        <v>732.5</v>
      </c>
      <c r="B804">
        <v>47.4</v>
      </c>
      <c r="C804">
        <f t="shared" si="15"/>
        <v>733</v>
      </c>
    </row>
    <row r="805" spans="1:3">
      <c r="A805">
        <v>733</v>
      </c>
      <c r="B805">
        <v>47.1</v>
      </c>
      <c r="C805">
        <f t="shared" si="15"/>
        <v>733</v>
      </c>
    </row>
    <row r="806" spans="1:3">
      <c r="A806">
        <v>733.6</v>
      </c>
      <c r="B806">
        <v>46.7</v>
      </c>
      <c r="C806">
        <f t="shared" si="15"/>
        <v>734</v>
      </c>
    </row>
    <row r="807" spans="1:3">
      <c r="A807">
        <v>734.1</v>
      </c>
      <c r="B807">
        <v>45.7</v>
      </c>
      <c r="C807">
        <f t="shared" si="15"/>
        <v>734</v>
      </c>
    </row>
    <row r="808" spans="1:3">
      <c r="A808">
        <v>734.6</v>
      </c>
      <c r="B808">
        <v>44.7</v>
      </c>
      <c r="C808">
        <f t="shared" si="15"/>
        <v>735</v>
      </c>
    </row>
    <row r="809" spans="1:3">
      <c r="A809">
        <v>735.2</v>
      </c>
      <c r="B809">
        <v>44</v>
      </c>
      <c r="C809">
        <f t="shared" si="15"/>
        <v>735</v>
      </c>
    </row>
    <row r="810" spans="1:3">
      <c r="A810">
        <v>735.7</v>
      </c>
      <c r="B810">
        <v>44</v>
      </c>
      <c r="C810">
        <f t="shared" si="15"/>
        <v>736</v>
      </c>
    </row>
    <row r="811" spans="1:3">
      <c r="A811">
        <v>736.2</v>
      </c>
      <c r="B811">
        <v>43</v>
      </c>
      <c r="C811">
        <f t="shared" si="15"/>
        <v>736</v>
      </c>
    </row>
    <row r="812" spans="1:3">
      <c r="A812">
        <v>736.7</v>
      </c>
      <c r="B812">
        <v>42.2</v>
      </c>
      <c r="C812">
        <f t="shared" si="15"/>
        <v>737</v>
      </c>
    </row>
    <row r="813" spans="1:3">
      <c r="A813">
        <v>737.3</v>
      </c>
      <c r="B813">
        <v>41.9</v>
      </c>
      <c r="C813">
        <f t="shared" si="15"/>
        <v>737</v>
      </c>
    </row>
    <row r="814" spans="1:3">
      <c r="A814">
        <v>737.8</v>
      </c>
      <c r="B814">
        <v>41.6</v>
      </c>
      <c r="C814">
        <f t="shared" si="15"/>
        <v>738</v>
      </c>
    </row>
    <row r="815" spans="1:3">
      <c r="A815">
        <v>738.3</v>
      </c>
      <c r="B815">
        <v>40.5</v>
      </c>
      <c r="C815">
        <f t="shared" si="15"/>
        <v>738</v>
      </c>
    </row>
    <row r="816" spans="1:3">
      <c r="A816">
        <v>738.9</v>
      </c>
      <c r="B816">
        <v>39.2</v>
      </c>
      <c r="C816">
        <f t="shared" si="15"/>
        <v>739</v>
      </c>
    </row>
    <row r="817" spans="1:3">
      <c r="A817">
        <v>739.4</v>
      </c>
      <c r="B817">
        <v>38.6</v>
      </c>
      <c r="C817">
        <f t="shared" si="15"/>
        <v>739</v>
      </c>
    </row>
    <row r="818" spans="1:3">
      <c r="A818">
        <v>739.9</v>
      </c>
      <c r="B818">
        <v>38.5</v>
      </c>
      <c r="C818">
        <f t="shared" si="15"/>
        <v>740</v>
      </c>
    </row>
    <row r="819" spans="1:3">
      <c r="A819">
        <v>740.5</v>
      </c>
      <c r="B819">
        <v>37.8</v>
      </c>
      <c r="C819">
        <f t="shared" si="15"/>
        <v>741</v>
      </c>
    </row>
    <row r="820" spans="1:3">
      <c r="A820">
        <v>741</v>
      </c>
      <c r="B820">
        <v>37</v>
      </c>
      <c r="C820">
        <f t="shared" si="15"/>
        <v>741</v>
      </c>
    </row>
    <row r="821" spans="1:3">
      <c r="A821">
        <v>741.5</v>
      </c>
      <c r="B821">
        <v>35.8</v>
      </c>
      <c r="C821">
        <f t="shared" si="15"/>
        <v>742</v>
      </c>
    </row>
    <row r="822" spans="1:3">
      <c r="A822">
        <v>742.1</v>
      </c>
      <c r="B822">
        <v>34.6</v>
      </c>
      <c r="C822">
        <f t="shared" si="15"/>
        <v>742</v>
      </c>
    </row>
    <row r="823" spans="1:3">
      <c r="A823">
        <v>742.6</v>
      </c>
      <c r="B823">
        <v>33.6</v>
      </c>
      <c r="C823">
        <f t="shared" si="15"/>
        <v>743</v>
      </c>
    </row>
    <row r="824" spans="1:3">
      <c r="A824">
        <v>743.1</v>
      </c>
      <c r="B824">
        <v>32.8</v>
      </c>
      <c r="C824">
        <f t="shared" si="15"/>
        <v>743</v>
      </c>
    </row>
    <row r="825" spans="1:3">
      <c r="A825">
        <v>743.7</v>
      </c>
      <c r="B825">
        <v>32.5</v>
      </c>
      <c r="C825">
        <f t="shared" si="15"/>
        <v>744</v>
      </c>
    </row>
    <row r="826" spans="1:3">
      <c r="A826">
        <v>744.2</v>
      </c>
      <c r="B826">
        <v>32.6</v>
      </c>
      <c r="C826">
        <f t="shared" si="15"/>
        <v>744</v>
      </c>
    </row>
    <row r="827" spans="1:3">
      <c r="A827">
        <v>744.7</v>
      </c>
      <c r="B827">
        <v>32.2</v>
      </c>
      <c r="C827">
        <f t="shared" si="15"/>
        <v>745</v>
      </c>
    </row>
    <row r="828" spans="1:3">
      <c r="A828">
        <v>745.2</v>
      </c>
      <c r="B828">
        <v>31.6</v>
      </c>
      <c r="C828">
        <f t="shared" si="15"/>
        <v>745</v>
      </c>
    </row>
    <row r="829" spans="1:3">
      <c r="A829">
        <v>745.8</v>
      </c>
      <c r="B829">
        <v>31.2</v>
      </c>
      <c r="C829">
        <f t="shared" si="15"/>
        <v>746</v>
      </c>
    </row>
    <row r="830" spans="1:3">
      <c r="A830">
        <v>746.3</v>
      </c>
      <c r="B830">
        <v>30.9</v>
      </c>
      <c r="C830">
        <f t="shared" si="15"/>
        <v>746</v>
      </c>
    </row>
    <row r="831" spans="1:3">
      <c r="A831">
        <v>746.8</v>
      </c>
      <c r="B831">
        <v>30.2</v>
      </c>
      <c r="C831">
        <f t="shared" si="15"/>
        <v>747</v>
      </c>
    </row>
    <row r="832" spans="1:3">
      <c r="A832">
        <v>747.4</v>
      </c>
      <c r="B832">
        <v>29.2</v>
      </c>
      <c r="C832">
        <f t="shared" si="15"/>
        <v>747</v>
      </c>
    </row>
    <row r="833" spans="1:3">
      <c r="A833">
        <v>747.9</v>
      </c>
      <c r="B833">
        <v>28.5</v>
      </c>
      <c r="C833">
        <f t="shared" si="15"/>
        <v>748</v>
      </c>
    </row>
    <row r="834" spans="1:3">
      <c r="A834">
        <v>748.4</v>
      </c>
      <c r="B834">
        <v>28.8</v>
      </c>
      <c r="C834">
        <f t="shared" si="15"/>
        <v>748</v>
      </c>
    </row>
    <row r="835" spans="1:3">
      <c r="A835">
        <v>749</v>
      </c>
      <c r="B835">
        <v>28</v>
      </c>
      <c r="C835">
        <f t="shared" ref="C835:C898" si="16">ROUND(A835,0)</f>
        <v>749</v>
      </c>
    </row>
    <row r="836" spans="1:3">
      <c r="A836">
        <v>749.5</v>
      </c>
      <c r="B836">
        <v>27.1</v>
      </c>
      <c r="C836">
        <f t="shared" si="16"/>
        <v>750</v>
      </c>
    </row>
    <row r="837" spans="1:3">
      <c r="A837">
        <v>750</v>
      </c>
      <c r="B837">
        <v>26.5</v>
      </c>
      <c r="C837">
        <f t="shared" si="16"/>
        <v>750</v>
      </c>
    </row>
    <row r="838" spans="1:3">
      <c r="A838">
        <v>750.6</v>
      </c>
      <c r="B838">
        <v>25.7</v>
      </c>
      <c r="C838">
        <f t="shared" si="16"/>
        <v>751</v>
      </c>
    </row>
    <row r="839" spans="1:3">
      <c r="A839">
        <v>751.1</v>
      </c>
      <c r="B839">
        <v>25</v>
      </c>
      <c r="C839">
        <f t="shared" si="16"/>
        <v>751</v>
      </c>
    </row>
    <row r="840" spans="1:3">
      <c r="A840">
        <v>751.6</v>
      </c>
      <c r="B840">
        <v>24.8</v>
      </c>
      <c r="C840">
        <f t="shared" si="16"/>
        <v>752</v>
      </c>
    </row>
    <row r="841" spans="1:3">
      <c r="A841">
        <v>752.1</v>
      </c>
      <c r="B841">
        <v>25</v>
      </c>
      <c r="C841">
        <f t="shared" si="16"/>
        <v>752</v>
      </c>
    </row>
    <row r="842" spans="1:3">
      <c r="A842">
        <v>752.7</v>
      </c>
      <c r="B842">
        <v>25.3</v>
      </c>
      <c r="C842">
        <f t="shared" si="16"/>
        <v>753</v>
      </c>
    </row>
    <row r="843" spans="1:3">
      <c r="A843">
        <v>753.2</v>
      </c>
      <c r="B843">
        <v>24.3</v>
      </c>
      <c r="C843">
        <f t="shared" si="16"/>
        <v>753</v>
      </c>
    </row>
    <row r="844" spans="1:3">
      <c r="A844">
        <v>753.7</v>
      </c>
      <c r="B844">
        <v>23.4</v>
      </c>
      <c r="C844">
        <f t="shared" si="16"/>
        <v>754</v>
      </c>
    </row>
    <row r="845" spans="1:3">
      <c r="A845">
        <v>754.3</v>
      </c>
      <c r="B845">
        <v>23.3</v>
      </c>
      <c r="C845">
        <f t="shared" si="16"/>
        <v>754</v>
      </c>
    </row>
    <row r="846" spans="1:3">
      <c r="A846">
        <v>754.8</v>
      </c>
      <c r="B846">
        <v>23.1</v>
      </c>
      <c r="C846">
        <f t="shared" si="16"/>
        <v>755</v>
      </c>
    </row>
    <row r="847" spans="1:3">
      <c r="A847">
        <v>755.3</v>
      </c>
      <c r="B847">
        <v>22.1</v>
      </c>
      <c r="C847">
        <f t="shared" si="16"/>
        <v>755</v>
      </c>
    </row>
    <row r="848" spans="1:3">
      <c r="A848">
        <v>755.9</v>
      </c>
      <c r="B848">
        <v>20.7</v>
      </c>
      <c r="C848">
        <f t="shared" si="16"/>
        <v>756</v>
      </c>
    </row>
    <row r="849" spans="1:3">
      <c r="A849">
        <v>756.4</v>
      </c>
      <c r="B849">
        <v>19.7</v>
      </c>
      <c r="C849">
        <f t="shared" si="16"/>
        <v>756</v>
      </c>
    </row>
    <row r="850" spans="1:3">
      <c r="A850">
        <v>756.9</v>
      </c>
      <c r="B850">
        <v>20</v>
      </c>
      <c r="C850">
        <f t="shared" si="16"/>
        <v>757</v>
      </c>
    </row>
    <row r="851" spans="1:3">
      <c r="A851">
        <v>757.5</v>
      </c>
      <c r="B851">
        <v>19.6</v>
      </c>
      <c r="C851">
        <f t="shared" si="16"/>
        <v>758</v>
      </c>
    </row>
    <row r="852" spans="1:3">
      <c r="A852">
        <v>758</v>
      </c>
      <c r="B852">
        <v>19.2</v>
      </c>
      <c r="C852">
        <f t="shared" si="16"/>
        <v>758</v>
      </c>
    </row>
    <row r="853" spans="1:3">
      <c r="A853">
        <v>758.5</v>
      </c>
      <c r="B853">
        <v>18.5</v>
      </c>
      <c r="C853">
        <f t="shared" si="16"/>
        <v>759</v>
      </c>
    </row>
    <row r="854" spans="1:3">
      <c r="A854">
        <v>759.1</v>
      </c>
      <c r="B854">
        <v>18.2</v>
      </c>
      <c r="C854">
        <f t="shared" si="16"/>
        <v>759</v>
      </c>
    </row>
    <row r="855" spans="1:3">
      <c r="A855">
        <v>759.6</v>
      </c>
      <c r="B855">
        <v>18.2</v>
      </c>
      <c r="C855">
        <f t="shared" si="16"/>
        <v>760</v>
      </c>
    </row>
    <row r="856" spans="1:3">
      <c r="A856">
        <v>760.1</v>
      </c>
      <c r="B856">
        <v>18.4</v>
      </c>
      <c r="C856">
        <f t="shared" si="16"/>
        <v>760</v>
      </c>
    </row>
    <row r="857" spans="1:3">
      <c r="A857">
        <v>760.6</v>
      </c>
      <c r="B857">
        <v>18.5</v>
      </c>
      <c r="C857">
        <f t="shared" si="16"/>
        <v>761</v>
      </c>
    </row>
    <row r="858" spans="1:3">
      <c r="A858">
        <v>761.2</v>
      </c>
      <c r="B858">
        <v>18.6</v>
      </c>
      <c r="C858">
        <f t="shared" si="16"/>
        <v>761</v>
      </c>
    </row>
    <row r="859" spans="1:3">
      <c r="A859">
        <v>761.7</v>
      </c>
      <c r="B859">
        <v>18.4</v>
      </c>
      <c r="C859">
        <f t="shared" si="16"/>
        <v>762</v>
      </c>
    </row>
    <row r="860" spans="1:3">
      <c r="A860">
        <v>762.2</v>
      </c>
      <c r="B860">
        <v>17.8</v>
      </c>
      <c r="C860">
        <f t="shared" si="16"/>
        <v>762</v>
      </c>
    </row>
    <row r="861" spans="1:3">
      <c r="A861">
        <v>762.8</v>
      </c>
      <c r="B861">
        <v>17.6</v>
      </c>
      <c r="C861">
        <f t="shared" si="16"/>
        <v>763</v>
      </c>
    </row>
    <row r="862" spans="1:3">
      <c r="A862">
        <v>763.3</v>
      </c>
      <c r="B862">
        <v>17.1</v>
      </c>
      <c r="C862">
        <f t="shared" si="16"/>
        <v>763</v>
      </c>
    </row>
    <row r="863" spans="1:3">
      <c r="A863">
        <v>763.8</v>
      </c>
      <c r="B863">
        <v>16.3</v>
      </c>
      <c r="C863">
        <f t="shared" si="16"/>
        <v>764</v>
      </c>
    </row>
    <row r="864" spans="1:3">
      <c r="A864">
        <v>764.4</v>
      </c>
      <c r="B864">
        <v>15.4</v>
      </c>
      <c r="C864">
        <f t="shared" si="16"/>
        <v>764</v>
      </c>
    </row>
    <row r="865" spans="1:3">
      <c r="A865">
        <v>764.9</v>
      </c>
      <c r="B865">
        <v>14.7</v>
      </c>
      <c r="C865">
        <f t="shared" si="16"/>
        <v>765</v>
      </c>
    </row>
    <row r="866" spans="1:3">
      <c r="A866">
        <v>765.4</v>
      </c>
      <c r="B866">
        <v>14.2</v>
      </c>
      <c r="C866">
        <f t="shared" si="16"/>
        <v>765</v>
      </c>
    </row>
    <row r="867" spans="1:3">
      <c r="A867">
        <v>766</v>
      </c>
      <c r="B867">
        <v>13.9</v>
      </c>
      <c r="C867">
        <f t="shared" si="16"/>
        <v>766</v>
      </c>
    </row>
    <row r="868" spans="1:3">
      <c r="A868">
        <v>766.5</v>
      </c>
      <c r="B868">
        <v>13.3</v>
      </c>
      <c r="C868">
        <f t="shared" si="16"/>
        <v>767</v>
      </c>
    </row>
    <row r="869" spans="1:3">
      <c r="A869">
        <v>767</v>
      </c>
      <c r="B869">
        <v>12.7</v>
      </c>
      <c r="C869">
        <f t="shared" si="16"/>
        <v>767</v>
      </c>
    </row>
    <row r="870" spans="1:3">
      <c r="A870">
        <v>767.5</v>
      </c>
      <c r="B870">
        <v>12.4</v>
      </c>
      <c r="C870">
        <f t="shared" si="16"/>
        <v>768</v>
      </c>
    </row>
    <row r="871" spans="1:3">
      <c r="A871">
        <v>768.1</v>
      </c>
      <c r="B871">
        <v>12</v>
      </c>
      <c r="C871">
        <f t="shared" si="16"/>
        <v>768</v>
      </c>
    </row>
    <row r="872" spans="1:3">
      <c r="A872">
        <v>768.6</v>
      </c>
      <c r="B872">
        <v>11.9</v>
      </c>
      <c r="C872">
        <f t="shared" si="16"/>
        <v>769</v>
      </c>
    </row>
    <row r="873" spans="1:3">
      <c r="A873">
        <v>769.1</v>
      </c>
      <c r="B873">
        <v>11.8</v>
      </c>
      <c r="C873">
        <f t="shared" si="16"/>
        <v>769</v>
      </c>
    </row>
    <row r="874" spans="1:3">
      <c r="A874">
        <v>769.7</v>
      </c>
      <c r="B874">
        <v>11.8</v>
      </c>
      <c r="C874">
        <f t="shared" si="16"/>
        <v>770</v>
      </c>
    </row>
    <row r="875" spans="1:3">
      <c r="A875">
        <v>770.2</v>
      </c>
      <c r="B875">
        <v>12</v>
      </c>
      <c r="C875">
        <f t="shared" si="16"/>
        <v>770</v>
      </c>
    </row>
    <row r="876" spans="1:3">
      <c r="A876">
        <v>770.7</v>
      </c>
      <c r="B876">
        <v>11.7</v>
      </c>
      <c r="C876">
        <f t="shared" si="16"/>
        <v>771</v>
      </c>
    </row>
    <row r="877" spans="1:3">
      <c r="A877">
        <v>771.3</v>
      </c>
      <c r="B877">
        <v>11.3</v>
      </c>
      <c r="C877">
        <f t="shared" si="16"/>
        <v>771</v>
      </c>
    </row>
    <row r="878" spans="1:3">
      <c r="A878">
        <v>771.8</v>
      </c>
      <c r="B878">
        <v>10.7</v>
      </c>
      <c r="C878">
        <f t="shared" si="16"/>
        <v>772</v>
      </c>
    </row>
    <row r="879" spans="1:3">
      <c r="A879">
        <v>772.3</v>
      </c>
      <c r="B879">
        <v>10.4</v>
      </c>
      <c r="C879">
        <f t="shared" si="16"/>
        <v>772</v>
      </c>
    </row>
    <row r="880" spans="1:3">
      <c r="A880">
        <v>772.9</v>
      </c>
      <c r="B880">
        <v>10.2</v>
      </c>
      <c r="C880">
        <f t="shared" si="16"/>
        <v>773</v>
      </c>
    </row>
    <row r="881" spans="1:3">
      <c r="A881">
        <v>773.4</v>
      </c>
      <c r="B881">
        <v>10</v>
      </c>
      <c r="C881">
        <f t="shared" si="16"/>
        <v>773</v>
      </c>
    </row>
    <row r="882" spans="1:3">
      <c r="A882">
        <v>773.9</v>
      </c>
      <c r="B882">
        <v>9.5</v>
      </c>
      <c r="C882">
        <f t="shared" si="16"/>
        <v>774</v>
      </c>
    </row>
    <row r="883" spans="1:3">
      <c r="A883">
        <v>774.5</v>
      </c>
      <c r="B883">
        <v>9.4</v>
      </c>
      <c r="C883">
        <f t="shared" si="16"/>
        <v>775</v>
      </c>
    </row>
    <row r="884" spans="1:3">
      <c r="A884">
        <v>775</v>
      </c>
      <c r="B884">
        <v>9.4</v>
      </c>
      <c r="C884">
        <f t="shared" si="16"/>
        <v>775</v>
      </c>
    </row>
    <row r="885" spans="1:3">
      <c r="A885">
        <v>775.5</v>
      </c>
      <c r="B885">
        <v>9.3</v>
      </c>
      <c r="C885">
        <f t="shared" si="16"/>
        <v>776</v>
      </c>
    </row>
    <row r="886" spans="1:3">
      <c r="A886">
        <v>776</v>
      </c>
      <c r="B886">
        <v>9.5</v>
      </c>
      <c r="C886">
        <f t="shared" si="16"/>
        <v>776</v>
      </c>
    </row>
    <row r="887" spans="1:3">
      <c r="A887">
        <v>776.6</v>
      </c>
      <c r="B887">
        <v>9.7</v>
      </c>
      <c r="C887">
        <f t="shared" si="16"/>
        <v>777</v>
      </c>
    </row>
    <row r="888" spans="1:3">
      <c r="A888">
        <v>777.1</v>
      </c>
      <c r="B888">
        <v>10</v>
      </c>
      <c r="C888">
        <f t="shared" si="16"/>
        <v>777</v>
      </c>
    </row>
    <row r="889" spans="1:3">
      <c r="A889">
        <v>777.6</v>
      </c>
      <c r="B889">
        <v>10.4</v>
      </c>
      <c r="C889">
        <f t="shared" si="16"/>
        <v>778</v>
      </c>
    </row>
    <row r="890" spans="1:3">
      <c r="A890">
        <v>778.2</v>
      </c>
      <c r="B890">
        <v>10.9</v>
      </c>
      <c r="C890">
        <f t="shared" si="16"/>
        <v>778</v>
      </c>
    </row>
    <row r="891" spans="1:3">
      <c r="A891">
        <v>778.7</v>
      </c>
      <c r="B891">
        <v>10.6</v>
      </c>
      <c r="C891">
        <f t="shared" si="16"/>
        <v>779</v>
      </c>
    </row>
    <row r="892" spans="1:3">
      <c r="A892">
        <v>779.2</v>
      </c>
      <c r="B892">
        <v>10.7</v>
      </c>
      <c r="C892">
        <f t="shared" si="16"/>
        <v>779</v>
      </c>
    </row>
    <row r="893" spans="1:3">
      <c r="A893">
        <v>779.8</v>
      </c>
      <c r="B893">
        <v>10.5</v>
      </c>
      <c r="C893">
        <f t="shared" si="16"/>
        <v>780</v>
      </c>
    </row>
    <row r="894" spans="1:3">
      <c r="A894">
        <v>780.3</v>
      </c>
      <c r="B894">
        <v>11</v>
      </c>
      <c r="C894">
        <f t="shared" si="16"/>
        <v>780</v>
      </c>
    </row>
    <row r="895" spans="1:3">
      <c r="A895">
        <v>780.8</v>
      </c>
      <c r="B895">
        <v>14.7</v>
      </c>
      <c r="C895">
        <f t="shared" si="16"/>
        <v>781</v>
      </c>
    </row>
    <row r="896" spans="1:3">
      <c r="A896">
        <v>781.4</v>
      </c>
      <c r="B896">
        <v>15.3</v>
      </c>
      <c r="C896">
        <f t="shared" si="16"/>
        <v>781</v>
      </c>
    </row>
    <row r="897" spans="1:3">
      <c r="A897">
        <v>781.9</v>
      </c>
      <c r="B897">
        <v>15.2</v>
      </c>
      <c r="C897">
        <f t="shared" si="16"/>
        <v>782</v>
      </c>
    </row>
    <row r="898" spans="1:3">
      <c r="A898">
        <v>782.4</v>
      </c>
      <c r="B898">
        <v>14.4</v>
      </c>
      <c r="C898">
        <f t="shared" si="16"/>
        <v>782</v>
      </c>
    </row>
    <row r="899" spans="1:3">
      <c r="A899">
        <v>782.9</v>
      </c>
      <c r="B899">
        <v>13.6</v>
      </c>
      <c r="C899">
        <f t="shared" ref="C899:C962" si="17">ROUND(A899,0)</f>
        <v>783</v>
      </c>
    </row>
    <row r="900" spans="1:3">
      <c r="A900">
        <v>783.5</v>
      </c>
      <c r="B900">
        <v>12.6</v>
      </c>
      <c r="C900">
        <f t="shared" si="17"/>
        <v>784</v>
      </c>
    </row>
    <row r="901" spans="1:3">
      <c r="A901">
        <v>784</v>
      </c>
      <c r="B901">
        <v>12.5</v>
      </c>
      <c r="C901">
        <f t="shared" si="17"/>
        <v>784</v>
      </c>
    </row>
    <row r="902" spans="1:3">
      <c r="A902">
        <v>784.5</v>
      </c>
      <c r="B902">
        <v>12.4</v>
      </c>
      <c r="C902">
        <f t="shared" si="17"/>
        <v>785</v>
      </c>
    </row>
    <row r="903" spans="1:3">
      <c r="A903">
        <v>785.1</v>
      </c>
      <c r="B903">
        <v>12.3</v>
      </c>
      <c r="C903">
        <f t="shared" si="17"/>
        <v>785</v>
      </c>
    </row>
    <row r="904" spans="1:3">
      <c r="A904">
        <v>785.6</v>
      </c>
      <c r="B904">
        <v>12</v>
      </c>
      <c r="C904">
        <f t="shared" si="17"/>
        <v>786</v>
      </c>
    </row>
    <row r="905" spans="1:3">
      <c r="A905">
        <v>786.1</v>
      </c>
      <c r="B905">
        <v>11.8</v>
      </c>
      <c r="C905">
        <f t="shared" si="17"/>
        <v>786</v>
      </c>
    </row>
    <row r="906" spans="1:3">
      <c r="A906">
        <v>786.7</v>
      </c>
      <c r="B906">
        <v>11.8</v>
      </c>
      <c r="C906">
        <f t="shared" si="17"/>
        <v>787</v>
      </c>
    </row>
    <row r="907" spans="1:3">
      <c r="A907">
        <v>787.2</v>
      </c>
      <c r="B907">
        <v>11</v>
      </c>
      <c r="C907">
        <f t="shared" si="17"/>
        <v>787</v>
      </c>
    </row>
    <row r="908" spans="1:3">
      <c r="A908">
        <v>787.7</v>
      </c>
      <c r="B908">
        <v>10.3</v>
      </c>
      <c r="C908">
        <f t="shared" si="17"/>
        <v>788</v>
      </c>
    </row>
    <row r="909" spans="1:3">
      <c r="A909">
        <v>788.3</v>
      </c>
      <c r="B909">
        <v>10</v>
      </c>
      <c r="C909">
        <f t="shared" si="17"/>
        <v>788</v>
      </c>
    </row>
    <row r="910" spans="1:3">
      <c r="A910">
        <v>788.8</v>
      </c>
      <c r="B910">
        <v>10</v>
      </c>
      <c r="C910">
        <f t="shared" si="17"/>
        <v>789</v>
      </c>
    </row>
    <row r="911" spans="1:3">
      <c r="A911">
        <v>789.3</v>
      </c>
      <c r="B911">
        <v>9.8</v>
      </c>
      <c r="C911">
        <f t="shared" si="17"/>
        <v>789</v>
      </c>
    </row>
    <row r="912" spans="1:3">
      <c r="A912">
        <v>789.9</v>
      </c>
      <c r="B912">
        <v>9.3</v>
      </c>
      <c r="C912">
        <f t="shared" si="17"/>
        <v>790</v>
      </c>
    </row>
    <row r="913" spans="1:3">
      <c r="A913">
        <v>790.4</v>
      </c>
      <c r="B913">
        <v>8.9</v>
      </c>
      <c r="C913">
        <f t="shared" si="17"/>
        <v>790</v>
      </c>
    </row>
    <row r="914" spans="1:3">
      <c r="A914">
        <v>790.9</v>
      </c>
      <c r="B914">
        <v>8.3</v>
      </c>
      <c r="C914">
        <f t="shared" si="17"/>
        <v>791</v>
      </c>
    </row>
    <row r="915" spans="1:3">
      <c r="A915">
        <v>791.4</v>
      </c>
      <c r="B915">
        <v>8.3</v>
      </c>
      <c r="C915">
        <f t="shared" si="17"/>
        <v>791</v>
      </c>
    </row>
    <row r="916" spans="1:3">
      <c r="A916">
        <v>792</v>
      </c>
      <c r="B916">
        <v>8.1</v>
      </c>
      <c r="C916">
        <f t="shared" si="17"/>
        <v>792</v>
      </c>
    </row>
    <row r="917" spans="1:3">
      <c r="A917">
        <v>792.5</v>
      </c>
      <c r="B917">
        <v>8.1</v>
      </c>
      <c r="C917">
        <f t="shared" si="17"/>
        <v>793</v>
      </c>
    </row>
    <row r="918" spans="1:3">
      <c r="A918">
        <v>793</v>
      </c>
      <c r="B918">
        <v>7.8</v>
      </c>
      <c r="C918">
        <f t="shared" si="17"/>
        <v>793</v>
      </c>
    </row>
    <row r="919" spans="1:3">
      <c r="A919">
        <v>793.6</v>
      </c>
      <c r="B919">
        <v>7.6</v>
      </c>
      <c r="C919">
        <f t="shared" si="17"/>
        <v>794</v>
      </c>
    </row>
    <row r="920" spans="1:3">
      <c r="A920">
        <v>794.1</v>
      </c>
      <c r="B920">
        <v>7.2</v>
      </c>
      <c r="C920">
        <f t="shared" si="17"/>
        <v>794</v>
      </c>
    </row>
    <row r="921" spans="1:3">
      <c r="A921">
        <v>794.6</v>
      </c>
      <c r="B921">
        <v>7.2</v>
      </c>
      <c r="C921">
        <f t="shared" si="17"/>
        <v>795</v>
      </c>
    </row>
    <row r="922" spans="1:3">
      <c r="A922">
        <v>795.2</v>
      </c>
      <c r="B922">
        <v>7.2</v>
      </c>
      <c r="C922">
        <f t="shared" si="17"/>
        <v>795</v>
      </c>
    </row>
    <row r="923" spans="1:3">
      <c r="A923">
        <v>795.7</v>
      </c>
      <c r="B923">
        <v>7</v>
      </c>
      <c r="C923">
        <f t="shared" si="17"/>
        <v>796</v>
      </c>
    </row>
    <row r="924" spans="1:3">
      <c r="A924">
        <v>796.2</v>
      </c>
      <c r="B924">
        <v>6.7</v>
      </c>
      <c r="C924">
        <f t="shared" si="17"/>
        <v>796</v>
      </c>
    </row>
    <row r="925" spans="1:3">
      <c r="A925">
        <v>796.8</v>
      </c>
      <c r="B925">
        <v>6.3</v>
      </c>
      <c r="C925">
        <f t="shared" si="17"/>
        <v>797</v>
      </c>
    </row>
    <row r="926" spans="1:3">
      <c r="A926">
        <v>797.3</v>
      </c>
      <c r="B926">
        <v>6</v>
      </c>
      <c r="C926">
        <f t="shared" si="17"/>
        <v>797</v>
      </c>
    </row>
    <row r="927" spans="1:3">
      <c r="A927">
        <v>797.8</v>
      </c>
      <c r="B927">
        <v>6</v>
      </c>
      <c r="C927">
        <f t="shared" si="17"/>
        <v>798</v>
      </c>
    </row>
    <row r="928" spans="1:3">
      <c r="A928">
        <v>798.3</v>
      </c>
      <c r="B928">
        <v>6.1</v>
      </c>
      <c r="C928">
        <f t="shared" si="17"/>
        <v>798</v>
      </c>
    </row>
    <row r="929" spans="1:3">
      <c r="A929">
        <v>798.9</v>
      </c>
      <c r="B929">
        <v>6.5</v>
      </c>
      <c r="C929">
        <f t="shared" si="17"/>
        <v>799</v>
      </c>
    </row>
    <row r="930" spans="1:3">
      <c r="A930">
        <v>799.4</v>
      </c>
      <c r="B930">
        <v>6.6</v>
      </c>
      <c r="C930">
        <f t="shared" si="17"/>
        <v>799</v>
      </c>
    </row>
    <row r="931" spans="1:3">
      <c r="A931">
        <v>799.9</v>
      </c>
      <c r="B931">
        <v>6.2</v>
      </c>
      <c r="C931">
        <f t="shared" si="17"/>
        <v>800</v>
      </c>
    </row>
    <row r="932" spans="1:3">
      <c r="A932">
        <v>800.5</v>
      </c>
      <c r="B932">
        <v>6</v>
      </c>
      <c r="C932">
        <f t="shared" si="17"/>
        <v>801</v>
      </c>
    </row>
    <row r="933" spans="1:3">
      <c r="A933">
        <v>801</v>
      </c>
      <c r="B933">
        <v>6.4</v>
      </c>
      <c r="C933">
        <f t="shared" si="17"/>
        <v>801</v>
      </c>
    </row>
    <row r="934" spans="1:3">
      <c r="A934">
        <v>801.5</v>
      </c>
      <c r="B934">
        <v>6.8</v>
      </c>
      <c r="C934">
        <f t="shared" si="17"/>
        <v>802</v>
      </c>
    </row>
    <row r="935" spans="1:3">
      <c r="A935">
        <v>802.1</v>
      </c>
      <c r="B935">
        <v>6.7</v>
      </c>
      <c r="C935">
        <f t="shared" si="17"/>
        <v>802</v>
      </c>
    </row>
    <row r="936" spans="1:3">
      <c r="A936">
        <v>802.6</v>
      </c>
      <c r="B936">
        <v>6.2</v>
      </c>
      <c r="C936">
        <f t="shared" si="17"/>
        <v>803</v>
      </c>
    </row>
    <row r="937" spans="1:3">
      <c r="A937">
        <v>803.1</v>
      </c>
      <c r="B937">
        <v>6</v>
      </c>
      <c r="C937">
        <f t="shared" si="17"/>
        <v>803</v>
      </c>
    </row>
    <row r="938" spans="1:3">
      <c r="A938">
        <v>803.7</v>
      </c>
      <c r="B938">
        <v>6.6</v>
      </c>
      <c r="C938">
        <f t="shared" si="17"/>
        <v>804</v>
      </c>
    </row>
    <row r="939" spans="1:3">
      <c r="A939">
        <v>804.2</v>
      </c>
      <c r="B939">
        <v>6.4</v>
      </c>
      <c r="C939">
        <f t="shared" si="17"/>
        <v>804</v>
      </c>
    </row>
    <row r="940" spans="1:3">
      <c r="A940">
        <v>804.7</v>
      </c>
      <c r="B940">
        <v>6.2</v>
      </c>
      <c r="C940">
        <f t="shared" si="17"/>
        <v>805</v>
      </c>
    </row>
    <row r="941" spans="1:3">
      <c r="A941">
        <v>805.3</v>
      </c>
      <c r="B941">
        <v>6</v>
      </c>
      <c r="C941">
        <f t="shared" si="17"/>
        <v>805</v>
      </c>
    </row>
    <row r="942" spans="1:3">
      <c r="A942">
        <v>805.8</v>
      </c>
      <c r="B942">
        <v>6.2</v>
      </c>
      <c r="C942">
        <f t="shared" si="17"/>
        <v>806</v>
      </c>
    </row>
    <row r="943" spans="1:3">
      <c r="A943">
        <v>806.3</v>
      </c>
      <c r="B943">
        <v>6.3</v>
      </c>
      <c r="C943">
        <f t="shared" si="17"/>
        <v>806</v>
      </c>
    </row>
    <row r="944" spans="1:3">
      <c r="A944">
        <v>806.8</v>
      </c>
      <c r="B944">
        <v>6.2</v>
      </c>
      <c r="C944">
        <f t="shared" si="17"/>
        <v>807</v>
      </c>
    </row>
    <row r="945" spans="1:3">
      <c r="A945">
        <v>807.4</v>
      </c>
      <c r="B945">
        <v>6.3</v>
      </c>
      <c r="C945">
        <f t="shared" si="17"/>
        <v>807</v>
      </c>
    </row>
    <row r="946" spans="1:3">
      <c r="A946">
        <v>807.9</v>
      </c>
      <c r="B946">
        <v>6.2</v>
      </c>
      <c r="C946">
        <f t="shared" si="17"/>
        <v>808</v>
      </c>
    </row>
    <row r="947" spans="1:3">
      <c r="A947">
        <v>808.4</v>
      </c>
      <c r="B947">
        <v>6.1</v>
      </c>
      <c r="C947">
        <f t="shared" si="17"/>
        <v>808</v>
      </c>
    </row>
    <row r="948" spans="1:3">
      <c r="A948">
        <v>809</v>
      </c>
      <c r="B948">
        <v>6.3</v>
      </c>
      <c r="C948">
        <f t="shared" si="17"/>
        <v>809</v>
      </c>
    </row>
    <row r="949" spans="1:3">
      <c r="A949">
        <v>809.5</v>
      </c>
      <c r="B949">
        <v>6.3</v>
      </c>
      <c r="C949">
        <f t="shared" si="17"/>
        <v>810</v>
      </c>
    </row>
    <row r="950" spans="1:3">
      <c r="A950">
        <v>810</v>
      </c>
      <c r="B950">
        <v>6.3</v>
      </c>
      <c r="C950">
        <f t="shared" si="17"/>
        <v>810</v>
      </c>
    </row>
    <row r="951" spans="1:3">
      <c r="A951">
        <v>810.6</v>
      </c>
      <c r="B951">
        <v>6</v>
      </c>
      <c r="C951">
        <f t="shared" si="17"/>
        <v>811</v>
      </c>
    </row>
    <row r="952" spans="1:3">
      <c r="A952">
        <v>811.1</v>
      </c>
      <c r="B952">
        <v>5.9</v>
      </c>
      <c r="C952">
        <f t="shared" si="17"/>
        <v>811</v>
      </c>
    </row>
    <row r="953" spans="1:3">
      <c r="A953">
        <v>811.6</v>
      </c>
      <c r="B953">
        <v>6.1</v>
      </c>
      <c r="C953">
        <f t="shared" si="17"/>
        <v>812</v>
      </c>
    </row>
    <row r="954" spans="1:3">
      <c r="A954">
        <v>812.2</v>
      </c>
      <c r="B954">
        <v>6.5</v>
      </c>
      <c r="C954">
        <f t="shared" si="17"/>
        <v>812</v>
      </c>
    </row>
    <row r="955" spans="1:3">
      <c r="A955">
        <v>812.7</v>
      </c>
      <c r="B955">
        <v>6.2</v>
      </c>
      <c r="C955">
        <f t="shared" si="17"/>
        <v>813</v>
      </c>
    </row>
    <row r="956" spans="1:3">
      <c r="A956">
        <v>813.2</v>
      </c>
      <c r="B956">
        <v>6.2</v>
      </c>
      <c r="C956">
        <f t="shared" si="17"/>
        <v>813</v>
      </c>
    </row>
    <row r="957" spans="1:3">
      <c r="A957">
        <v>813.7</v>
      </c>
      <c r="B957">
        <v>6.1</v>
      </c>
      <c r="C957">
        <f t="shared" si="17"/>
        <v>814</v>
      </c>
    </row>
    <row r="958" spans="1:3">
      <c r="A958">
        <v>814.3</v>
      </c>
      <c r="B958">
        <v>6.2</v>
      </c>
      <c r="C958">
        <f t="shared" si="17"/>
        <v>814</v>
      </c>
    </row>
    <row r="959" spans="1:3">
      <c r="A959">
        <v>814.8</v>
      </c>
      <c r="B959">
        <v>6.1</v>
      </c>
      <c r="C959">
        <f t="shared" si="17"/>
        <v>815</v>
      </c>
    </row>
    <row r="960" spans="1:3">
      <c r="A960">
        <v>815.3</v>
      </c>
      <c r="B960">
        <v>6.2</v>
      </c>
      <c r="C960">
        <f t="shared" si="17"/>
        <v>815</v>
      </c>
    </row>
    <row r="961" spans="1:3">
      <c r="A961">
        <v>815.9</v>
      </c>
      <c r="B961">
        <v>6.4</v>
      </c>
      <c r="C961">
        <f t="shared" si="17"/>
        <v>816</v>
      </c>
    </row>
    <row r="962" spans="1:3">
      <c r="A962">
        <v>816.4</v>
      </c>
      <c r="B962">
        <v>6.5</v>
      </c>
      <c r="C962">
        <f t="shared" si="17"/>
        <v>816</v>
      </c>
    </row>
    <row r="963" spans="1:3">
      <c r="A963">
        <v>816.9</v>
      </c>
      <c r="B963">
        <v>6.3</v>
      </c>
      <c r="C963">
        <f t="shared" ref="C963:C1026" si="18">ROUND(A963,0)</f>
        <v>817</v>
      </c>
    </row>
    <row r="964" spans="1:3">
      <c r="A964">
        <v>817.5</v>
      </c>
      <c r="B964">
        <v>6.1</v>
      </c>
      <c r="C964">
        <f t="shared" si="18"/>
        <v>818</v>
      </c>
    </row>
    <row r="965" spans="1:3">
      <c r="A965">
        <v>818</v>
      </c>
      <c r="B965">
        <v>6</v>
      </c>
      <c r="C965">
        <f t="shared" si="18"/>
        <v>818</v>
      </c>
    </row>
    <row r="966" spans="1:3">
      <c r="A966">
        <v>818.5</v>
      </c>
      <c r="B966">
        <v>5.9</v>
      </c>
      <c r="C966">
        <f t="shared" si="18"/>
        <v>819</v>
      </c>
    </row>
    <row r="967" spans="1:3">
      <c r="A967">
        <v>819.1</v>
      </c>
      <c r="B967">
        <v>5.8</v>
      </c>
      <c r="C967">
        <f t="shared" si="18"/>
        <v>819</v>
      </c>
    </row>
    <row r="968" spans="1:3">
      <c r="A968">
        <v>819.6</v>
      </c>
      <c r="B968">
        <v>5.6</v>
      </c>
      <c r="C968">
        <f t="shared" si="18"/>
        <v>820</v>
      </c>
    </row>
    <row r="969" spans="1:3">
      <c r="A969">
        <v>820.1</v>
      </c>
      <c r="B969">
        <v>5.7</v>
      </c>
      <c r="C969">
        <f t="shared" si="18"/>
        <v>820</v>
      </c>
    </row>
    <row r="970" spans="1:3">
      <c r="A970">
        <v>820.7</v>
      </c>
      <c r="B970">
        <v>5.8</v>
      </c>
      <c r="C970">
        <f t="shared" si="18"/>
        <v>821</v>
      </c>
    </row>
    <row r="971" spans="1:3">
      <c r="A971">
        <v>821.2</v>
      </c>
      <c r="B971">
        <v>5.7</v>
      </c>
      <c r="C971">
        <f t="shared" si="18"/>
        <v>821</v>
      </c>
    </row>
    <row r="972" spans="1:3">
      <c r="A972">
        <v>821.7</v>
      </c>
      <c r="B972">
        <v>5.6</v>
      </c>
      <c r="C972">
        <f t="shared" si="18"/>
        <v>822</v>
      </c>
    </row>
    <row r="973" spans="1:3">
      <c r="A973">
        <v>822.2</v>
      </c>
      <c r="B973">
        <v>5.9</v>
      </c>
      <c r="C973">
        <f t="shared" si="18"/>
        <v>822</v>
      </c>
    </row>
    <row r="974" spans="1:3">
      <c r="A974">
        <v>822.8</v>
      </c>
      <c r="B974">
        <v>6.2</v>
      </c>
      <c r="C974">
        <f t="shared" si="18"/>
        <v>823</v>
      </c>
    </row>
    <row r="975" spans="1:3">
      <c r="A975">
        <v>823.3</v>
      </c>
      <c r="B975">
        <v>6.4</v>
      </c>
      <c r="C975">
        <f t="shared" si="18"/>
        <v>823</v>
      </c>
    </row>
    <row r="976" spans="1:3">
      <c r="A976">
        <v>823.8</v>
      </c>
      <c r="B976">
        <v>6.4</v>
      </c>
      <c r="C976">
        <f t="shared" si="18"/>
        <v>824</v>
      </c>
    </row>
    <row r="977" spans="1:3">
      <c r="A977">
        <v>824.4</v>
      </c>
      <c r="B977">
        <v>6.5</v>
      </c>
      <c r="C977">
        <f t="shared" si="18"/>
        <v>824</v>
      </c>
    </row>
    <row r="978" spans="1:3">
      <c r="A978">
        <v>824.9</v>
      </c>
      <c r="B978">
        <v>6.4</v>
      </c>
      <c r="C978">
        <f t="shared" si="18"/>
        <v>825</v>
      </c>
    </row>
    <row r="979" spans="1:3">
      <c r="A979">
        <v>825.4</v>
      </c>
      <c r="B979">
        <v>6.1</v>
      </c>
      <c r="C979">
        <f t="shared" si="18"/>
        <v>825</v>
      </c>
    </row>
    <row r="980" spans="1:3">
      <c r="A980">
        <v>826</v>
      </c>
      <c r="B980">
        <v>5.8</v>
      </c>
      <c r="C980">
        <f t="shared" si="18"/>
        <v>826</v>
      </c>
    </row>
    <row r="981" spans="1:3">
      <c r="A981">
        <v>826.5</v>
      </c>
      <c r="B981">
        <v>5.6</v>
      </c>
      <c r="C981">
        <f t="shared" si="18"/>
        <v>827</v>
      </c>
    </row>
    <row r="982" spans="1:3">
      <c r="A982">
        <v>827</v>
      </c>
      <c r="B982">
        <v>5.7</v>
      </c>
      <c r="C982">
        <f t="shared" si="18"/>
        <v>827</v>
      </c>
    </row>
    <row r="983" spans="1:3">
      <c r="A983">
        <v>827.6</v>
      </c>
      <c r="B983">
        <v>5.9</v>
      </c>
      <c r="C983">
        <f t="shared" si="18"/>
        <v>828</v>
      </c>
    </row>
    <row r="984" spans="1:3">
      <c r="A984">
        <v>828.1</v>
      </c>
      <c r="B984">
        <v>6</v>
      </c>
      <c r="C984">
        <f t="shared" si="18"/>
        <v>828</v>
      </c>
    </row>
    <row r="985" spans="1:3">
      <c r="A985">
        <v>828.6</v>
      </c>
      <c r="B985">
        <v>6</v>
      </c>
      <c r="C985">
        <f t="shared" si="18"/>
        <v>829</v>
      </c>
    </row>
    <row r="986" spans="1:3">
      <c r="A986">
        <v>829.1</v>
      </c>
      <c r="B986">
        <v>6</v>
      </c>
      <c r="C986">
        <f t="shared" si="18"/>
        <v>829</v>
      </c>
    </row>
    <row r="987" spans="1:3">
      <c r="A987">
        <v>829.7</v>
      </c>
      <c r="B987">
        <v>6</v>
      </c>
      <c r="C987">
        <f t="shared" si="18"/>
        <v>830</v>
      </c>
    </row>
    <row r="988" spans="1:3">
      <c r="A988">
        <v>830.2</v>
      </c>
      <c r="B988">
        <v>6.3</v>
      </c>
      <c r="C988">
        <f t="shared" si="18"/>
        <v>830</v>
      </c>
    </row>
    <row r="989" spans="1:3">
      <c r="A989">
        <v>830.7</v>
      </c>
      <c r="B989">
        <v>6.4</v>
      </c>
      <c r="C989">
        <f t="shared" si="18"/>
        <v>831</v>
      </c>
    </row>
    <row r="990" spans="1:3">
      <c r="A990">
        <v>831.3</v>
      </c>
      <c r="B990">
        <v>6.3</v>
      </c>
      <c r="C990">
        <f t="shared" si="18"/>
        <v>831</v>
      </c>
    </row>
    <row r="991" spans="1:3">
      <c r="A991">
        <v>831.8</v>
      </c>
      <c r="B991">
        <v>6.2</v>
      </c>
      <c r="C991">
        <f t="shared" si="18"/>
        <v>832</v>
      </c>
    </row>
    <row r="992" spans="1:3">
      <c r="A992">
        <v>832.3</v>
      </c>
      <c r="B992">
        <v>6.2</v>
      </c>
      <c r="C992">
        <f t="shared" si="18"/>
        <v>832</v>
      </c>
    </row>
    <row r="993" spans="1:3">
      <c r="A993">
        <v>832.9</v>
      </c>
      <c r="B993">
        <v>6.4</v>
      </c>
      <c r="C993">
        <f t="shared" si="18"/>
        <v>833</v>
      </c>
    </row>
    <row r="994" spans="1:3">
      <c r="A994">
        <v>833.4</v>
      </c>
      <c r="B994">
        <v>6.4</v>
      </c>
      <c r="C994">
        <f t="shared" si="18"/>
        <v>833</v>
      </c>
    </row>
    <row r="995" spans="1:3">
      <c r="A995">
        <v>833.9</v>
      </c>
      <c r="B995">
        <v>6.1</v>
      </c>
      <c r="C995">
        <f t="shared" si="18"/>
        <v>834</v>
      </c>
    </row>
    <row r="996" spans="1:3">
      <c r="A996">
        <v>834.5</v>
      </c>
      <c r="B996">
        <v>6</v>
      </c>
      <c r="C996">
        <f t="shared" si="18"/>
        <v>835</v>
      </c>
    </row>
    <row r="997" spans="1:3">
      <c r="A997">
        <v>835</v>
      </c>
      <c r="B997">
        <v>6.1</v>
      </c>
      <c r="C997">
        <f t="shared" si="18"/>
        <v>835</v>
      </c>
    </row>
    <row r="998" spans="1:3">
      <c r="A998">
        <v>835.5</v>
      </c>
      <c r="B998">
        <v>6.4</v>
      </c>
      <c r="C998">
        <f t="shared" si="18"/>
        <v>836</v>
      </c>
    </row>
    <row r="999" spans="1:3">
      <c r="A999">
        <v>836.1</v>
      </c>
      <c r="B999">
        <v>6.7</v>
      </c>
      <c r="C999">
        <f t="shared" si="18"/>
        <v>836</v>
      </c>
    </row>
    <row r="1000" spans="1:3">
      <c r="A1000">
        <v>836.6</v>
      </c>
      <c r="B1000">
        <v>7.1</v>
      </c>
      <c r="C1000">
        <f t="shared" si="18"/>
        <v>837</v>
      </c>
    </row>
    <row r="1001" spans="1:3">
      <c r="A1001">
        <v>837.1</v>
      </c>
      <c r="B1001">
        <v>7.3</v>
      </c>
      <c r="C1001">
        <f t="shared" si="18"/>
        <v>837</v>
      </c>
    </row>
    <row r="1002" spans="1:3">
      <c r="A1002">
        <v>837.6</v>
      </c>
      <c r="B1002">
        <v>7.6</v>
      </c>
      <c r="C1002">
        <f t="shared" si="18"/>
        <v>838</v>
      </c>
    </row>
    <row r="1003" spans="1:3">
      <c r="A1003">
        <v>838.2</v>
      </c>
      <c r="B1003">
        <v>7.5</v>
      </c>
      <c r="C1003">
        <f t="shared" si="18"/>
        <v>838</v>
      </c>
    </row>
    <row r="1004" spans="1:3">
      <c r="A1004">
        <v>838.7</v>
      </c>
      <c r="B1004">
        <v>7.5</v>
      </c>
      <c r="C1004">
        <f t="shared" si="18"/>
        <v>839</v>
      </c>
    </row>
    <row r="1005" spans="1:3">
      <c r="A1005">
        <v>839.2</v>
      </c>
      <c r="B1005">
        <v>7.6</v>
      </c>
      <c r="C1005">
        <f t="shared" si="18"/>
        <v>839</v>
      </c>
    </row>
    <row r="1006" spans="1:3">
      <c r="A1006">
        <v>839.8</v>
      </c>
      <c r="B1006">
        <v>7.8</v>
      </c>
      <c r="C1006">
        <f t="shared" si="18"/>
        <v>840</v>
      </c>
    </row>
    <row r="1007" spans="1:3">
      <c r="A1007">
        <v>840.3</v>
      </c>
      <c r="B1007">
        <v>8.1</v>
      </c>
      <c r="C1007">
        <f t="shared" si="18"/>
        <v>840</v>
      </c>
    </row>
    <row r="1008" spans="1:3">
      <c r="A1008">
        <v>840.8</v>
      </c>
      <c r="B1008">
        <v>8.9</v>
      </c>
      <c r="C1008">
        <f t="shared" si="18"/>
        <v>841</v>
      </c>
    </row>
    <row r="1009" spans="1:3">
      <c r="A1009">
        <v>841.4</v>
      </c>
      <c r="B1009">
        <v>9.5</v>
      </c>
      <c r="C1009">
        <f t="shared" si="18"/>
        <v>841</v>
      </c>
    </row>
    <row r="1010" spans="1:3">
      <c r="A1010">
        <v>841.9</v>
      </c>
      <c r="B1010">
        <v>10.4</v>
      </c>
      <c r="C1010">
        <f t="shared" si="18"/>
        <v>842</v>
      </c>
    </row>
    <row r="1011" spans="1:3">
      <c r="A1011">
        <v>842.4</v>
      </c>
      <c r="B1011">
        <v>10.6</v>
      </c>
      <c r="C1011">
        <f t="shared" si="18"/>
        <v>842</v>
      </c>
    </row>
    <row r="1012" spans="1:3">
      <c r="A1012">
        <v>843</v>
      </c>
      <c r="B1012">
        <v>10.6</v>
      </c>
      <c r="C1012">
        <f t="shared" si="18"/>
        <v>843</v>
      </c>
    </row>
    <row r="1013" spans="1:3">
      <c r="A1013">
        <v>843.5</v>
      </c>
      <c r="B1013">
        <v>10.3</v>
      </c>
      <c r="C1013">
        <f t="shared" si="18"/>
        <v>844</v>
      </c>
    </row>
    <row r="1014" spans="1:3">
      <c r="A1014">
        <v>844</v>
      </c>
      <c r="B1014">
        <v>10.3</v>
      </c>
      <c r="C1014">
        <f t="shared" si="18"/>
        <v>844</v>
      </c>
    </row>
    <row r="1015" spans="1:3">
      <c r="A1015">
        <v>844.5</v>
      </c>
      <c r="B1015">
        <v>10.7</v>
      </c>
      <c r="C1015">
        <f t="shared" si="18"/>
        <v>845</v>
      </c>
    </row>
    <row r="1016" spans="1:3">
      <c r="A1016">
        <v>845.1</v>
      </c>
      <c r="B1016">
        <v>11.3</v>
      </c>
      <c r="C1016">
        <f t="shared" si="18"/>
        <v>845</v>
      </c>
    </row>
    <row r="1017" spans="1:3">
      <c r="A1017">
        <v>845.6</v>
      </c>
      <c r="B1017">
        <v>11.7</v>
      </c>
      <c r="C1017">
        <f t="shared" si="18"/>
        <v>846</v>
      </c>
    </row>
    <row r="1018" spans="1:3">
      <c r="A1018">
        <v>846.1</v>
      </c>
      <c r="B1018">
        <v>11.6</v>
      </c>
      <c r="C1018">
        <f t="shared" si="18"/>
        <v>846</v>
      </c>
    </row>
    <row r="1019" spans="1:3">
      <c r="A1019">
        <v>846.7</v>
      </c>
      <c r="B1019">
        <v>11.7</v>
      </c>
      <c r="C1019">
        <f t="shared" si="18"/>
        <v>847</v>
      </c>
    </row>
    <row r="1020" spans="1:3">
      <c r="A1020">
        <v>847.2</v>
      </c>
      <c r="B1020">
        <v>11.9</v>
      </c>
      <c r="C1020">
        <f t="shared" si="18"/>
        <v>847</v>
      </c>
    </row>
    <row r="1021" spans="1:3">
      <c r="A1021">
        <v>847.7</v>
      </c>
      <c r="B1021">
        <v>11.9</v>
      </c>
      <c r="C1021">
        <f t="shared" si="18"/>
        <v>848</v>
      </c>
    </row>
    <row r="1022" spans="1:3">
      <c r="A1022">
        <v>848.3</v>
      </c>
      <c r="B1022">
        <v>12.5</v>
      </c>
      <c r="C1022">
        <f t="shared" si="18"/>
        <v>848</v>
      </c>
    </row>
    <row r="1023" spans="1:3">
      <c r="A1023">
        <v>848.8</v>
      </c>
      <c r="B1023">
        <v>13.2</v>
      </c>
      <c r="C1023">
        <f t="shared" si="18"/>
        <v>849</v>
      </c>
    </row>
    <row r="1024" spans="1:3">
      <c r="A1024">
        <v>849.3</v>
      </c>
      <c r="B1024">
        <v>14.3</v>
      </c>
      <c r="C1024">
        <f t="shared" si="18"/>
        <v>849</v>
      </c>
    </row>
    <row r="1025" spans="1:3">
      <c r="A1025">
        <v>849.9</v>
      </c>
      <c r="B1025">
        <v>14.8</v>
      </c>
      <c r="C1025">
        <f t="shared" si="18"/>
        <v>850</v>
      </c>
    </row>
    <row r="1026" spans="1:3">
      <c r="A1026">
        <v>850.4</v>
      </c>
      <c r="B1026">
        <v>14.1</v>
      </c>
      <c r="C1026">
        <f t="shared" si="18"/>
        <v>850</v>
      </c>
    </row>
    <row r="1027" spans="1:3">
      <c r="A1027">
        <v>850.9</v>
      </c>
      <c r="B1027">
        <v>14</v>
      </c>
      <c r="C1027">
        <f t="shared" ref="C1027:C1090" si="19">ROUND(A1027,0)</f>
        <v>851</v>
      </c>
    </row>
    <row r="1028" spans="1:3">
      <c r="A1028">
        <v>851.5</v>
      </c>
      <c r="B1028">
        <v>13.8</v>
      </c>
      <c r="C1028">
        <f t="shared" si="19"/>
        <v>852</v>
      </c>
    </row>
    <row r="1029" spans="1:3">
      <c r="A1029">
        <v>852</v>
      </c>
      <c r="B1029">
        <v>13.9</v>
      </c>
      <c r="C1029">
        <f t="shared" si="19"/>
        <v>852</v>
      </c>
    </row>
    <row r="1030" spans="1:3">
      <c r="A1030">
        <v>852.5</v>
      </c>
      <c r="B1030">
        <v>13.8</v>
      </c>
      <c r="C1030">
        <f t="shared" si="19"/>
        <v>853</v>
      </c>
    </row>
    <row r="1031" spans="1:3">
      <c r="A1031">
        <v>853</v>
      </c>
      <c r="B1031">
        <v>13.6</v>
      </c>
      <c r="C1031">
        <f t="shared" si="19"/>
        <v>853</v>
      </c>
    </row>
    <row r="1032" spans="1:3">
      <c r="A1032">
        <v>853.6</v>
      </c>
      <c r="B1032">
        <v>13.3</v>
      </c>
      <c r="C1032">
        <f t="shared" si="19"/>
        <v>854</v>
      </c>
    </row>
    <row r="1033" spans="1:3">
      <c r="A1033">
        <v>854.1</v>
      </c>
      <c r="B1033">
        <v>13.1</v>
      </c>
      <c r="C1033">
        <f t="shared" si="19"/>
        <v>854</v>
      </c>
    </row>
    <row r="1034" spans="1:3">
      <c r="A1034">
        <v>854.6</v>
      </c>
      <c r="B1034">
        <v>13.4</v>
      </c>
      <c r="C1034">
        <f t="shared" si="19"/>
        <v>855</v>
      </c>
    </row>
    <row r="1035" spans="1:3">
      <c r="A1035">
        <v>855.2</v>
      </c>
      <c r="B1035">
        <v>13.5</v>
      </c>
      <c r="C1035">
        <f t="shared" si="19"/>
        <v>855</v>
      </c>
    </row>
    <row r="1036" spans="1:3">
      <c r="A1036">
        <v>855.7</v>
      </c>
      <c r="B1036">
        <v>13.9</v>
      </c>
      <c r="C1036">
        <f t="shared" si="19"/>
        <v>856</v>
      </c>
    </row>
    <row r="1037" spans="1:3">
      <c r="A1037">
        <v>856.2</v>
      </c>
      <c r="B1037">
        <v>13.8</v>
      </c>
      <c r="C1037">
        <f t="shared" si="19"/>
        <v>856</v>
      </c>
    </row>
    <row r="1038" spans="1:3">
      <c r="A1038">
        <v>856.8</v>
      </c>
      <c r="B1038">
        <v>14.3</v>
      </c>
      <c r="C1038">
        <f t="shared" si="19"/>
        <v>857</v>
      </c>
    </row>
    <row r="1039" spans="3:3">
      <c r="C1039">
        <f t="shared" si="19"/>
        <v>0</v>
      </c>
    </row>
    <row r="1040" spans="3:3">
      <c r="C1040">
        <f t="shared" si="19"/>
        <v>0</v>
      </c>
    </row>
    <row r="1041" spans="3:3">
      <c r="C1041">
        <f t="shared" si="19"/>
        <v>0</v>
      </c>
    </row>
    <row r="1042" spans="3:3">
      <c r="C1042">
        <f t="shared" si="19"/>
        <v>0</v>
      </c>
    </row>
    <row r="1043" spans="3:3">
      <c r="C1043">
        <f t="shared" si="19"/>
        <v>0</v>
      </c>
    </row>
    <row r="1044" spans="3:3">
      <c r="C1044">
        <f t="shared" si="19"/>
        <v>0</v>
      </c>
    </row>
    <row r="1045" spans="3:3">
      <c r="C1045">
        <f t="shared" si="19"/>
        <v>0</v>
      </c>
    </row>
    <row r="1046" spans="3:3">
      <c r="C1046">
        <f t="shared" si="19"/>
        <v>0</v>
      </c>
    </row>
    <row r="1047" spans="3:3">
      <c r="C1047">
        <f t="shared" si="19"/>
        <v>0</v>
      </c>
    </row>
    <row r="1048" spans="3:3">
      <c r="C1048">
        <f t="shared" si="19"/>
        <v>0</v>
      </c>
    </row>
    <row r="1049" spans="3:3">
      <c r="C1049">
        <f t="shared" si="19"/>
        <v>0</v>
      </c>
    </row>
    <row r="1050" spans="3:3">
      <c r="C1050">
        <f t="shared" si="19"/>
        <v>0</v>
      </c>
    </row>
    <row r="1051" spans="3:3">
      <c r="C1051">
        <f t="shared" si="19"/>
        <v>0</v>
      </c>
    </row>
    <row r="1052" spans="3:3">
      <c r="C1052">
        <f t="shared" si="19"/>
        <v>0</v>
      </c>
    </row>
    <row r="1053" spans="3:3">
      <c r="C1053">
        <f t="shared" si="19"/>
        <v>0</v>
      </c>
    </row>
    <row r="1054" spans="3:3">
      <c r="C1054">
        <f t="shared" si="19"/>
        <v>0</v>
      </c>
    </row>
    <row r="1055" spans="3:3">
      <c r="C1055">
        <f t="shared" si="19"/>
        <v>0</v>
      </c>
    </row>
    <row r="1056" spans="3:3">
      <c r="C1056">
        <f t="shared" si="19"/>
        <v>0</v>
      </c>
    </row>
    <row r="1057" spans="3:3">
      <c r="C1057">
        <f t="shared" si="19"/>
        <v>0</v>
      </c>
    </row>
    <row r="1058" spans="3:3">
      <c r="C1058">
        <f t="shared" si="19"/>
        <v>0</v>
      </c>
    </row>
    <row r="1059" spans="3:3">
      <c r="C1059">
        <f t="shared" si="19"/>
        <v>0</v>
      </c>
    </row>
    <row r="1060" spans="3:3">
      <c r="C1060">
        <f t="shared" si="19"/>
        <v>0</v>
      </c>
    </row>
    <row r="1061" spans="3:3">
      <c r="C1061">
        <f t="shared" si="19"/>
        <v>0</v>
      </c>
    </row>
    <row r="1062" spans="3:3">
      <c r="C1062">
        <f t="shared" si="19"/>
        <v>0</v>
      </c>
    </row>
    <row r="1063" spans="3:3">
      <c r="C1063">
        <f t="shared" si="19"/>
        <v>0</v>
      </c>
    </row>
    <row r="1064" spans="3:3">
      <c r="C1064">
        <f t="shared" si="19"/>
        <v>0</v>
      </c>
    </row>
    <row r="1065" spans="3:3">
      <c r="C1065">
        <f t="shared" si="19"/>
        <v>0</v>
      </c>
    </row>
    <row r="1066" spans="3:3">
      <c r="C1066">
        <f t="shared" si="19"/>
        <v>0</v>
      </c>
    </row>
    <row r="1067" spans="3:3">
      <c r="C1067">
        <f t="shared" si="19"/>
        <v>0</v>
      </c>
    </row>
    <row r="1068" spans="3:3">
      <c r="C1068">
        <f t="shared" si="19"/>
        <v>0</v>
      </c>
    </row>
    <row r="1069" spans="3:3">
      <c r="C1069">
        <f t="shared" si="19"/>
        <v>0</v>
      </c>
    </row>
    <row r="1070" spans="3:3">
      <c r="C1070">
        <f t="shared" si="19"/>
        <v>0</v>
      </c>
    </row>
    <row r="1071" spans="3:3">
      <c r="C1071">
        <f t="shared" si="19"/>
        <v>0</v>
      </c>
    </row>
    <row r="1072" spans="3:3">
      <c r="C1072">
        <f t="shared" si="19"/>
        <v>0</v>
      </c>
    </row>
    <row r="1073" spans="3:3">
      <c r="C1073">
        <f t="shared" si="19"/>
        <v>0</v>
      </c>
    </row>
    <row r="1074" spans="3:3">
      <c r="C1074">
        <f t="shared" si="19"/>
        <v>0</v>
      </c>
    </row>
    <row r="1075" spans="3:3">
      <c r="C1075">
        <f t="shared" si="19"/>
        <v>0</v>
      </c>
    </row>
    <row r="1076" spans="3:3">
      <c r="C1076">
        <f t="shared" si="19"/>
        <v>0</v>
      </c>
    </row>
    <row r="1077" spans="3:3">
      <c r="C1077">
        <f t="shared" si="19"/>
        <v>0</v>
      </c>
    </row>
    <row r="1078" spans="3:3">
      <c r="C1078">
        <f t="shared" si="19"/>
        <v>0</v>
      </c>
    </row>
    <row r="1079" spans="3:3">
      <c r="C1079">
        <f t="shared" si="19"/>
        <v>0</v>
      </c>
    </row>
    <row r="1080" spans="3:3">
      <c r="C1080">
        <f t="shared" si="19"/>
        <v>0</v>
      </c>
    </row>
    <row r="1081" spans="3:3">
      <c r="C1081">
        <f t="shared" si="19"/>
        <v>0</v>
      </c>
    </row>
    <row r="1082" spans="3:3">
      <c r="C1082">
        <f t="shared" si="19"/>
        <v>0</v>
      </c>
    </row>
    <row r="1083" spans="3:3">
      <c r="C1083">
        <f t="shared" si="19"/>
        <v>0</v>
      </c>
    </row>
    <row r="1084" spans="3:3">
      <c r="C1084">
        <f t="shared" si="19"/>
        <v>0</v>
      </c>
    </row>
    <row r="1085" spans="3:3">
      <c r="C1085">
        <f t="shared" si="19"/>
        <v>0</v>
      </c>
    </row>
    <row r="1086" spans="3:3">
      <c r="C1086">
        <f t="shared" si="19"/>
        <v>0</v>
      </c>
    </row>
    <row r="1087" spans="3:3">
      <c r="C1087">
        <f t="shared" si="19"/>
        <v>0</v>
      </c>
    </row>
    <row r="1088" spans="3:3">
      <c r="C1088">
        <f t="shared" si="19"/>
        <v>0</v>
      </c>
    </row>
    <row r="1089" spans="3:3">
      <c r="C1089">
        <f t="shared" si="19"/>
        <v>0</v>
      </c>
    </row>
    <row r="1090" spans="3:3">
      <c r="C1090">
        <f t="shared" si="19"/>
        <v>0</v>
      </c>
    </row>
    <row r="1091" spans="3:3">
      <c r="C1091">
        <f t="shared" ref="C1091:C1154" si="20">ROUND(A1091,0)</f>
        <v>0</v>
      </c>
    </row>
    <row r="1092" spans="3:3">
      <c r="C1092">
        <f t="shared" si="20"/>
        <v>0</v>
      </c>
    </row>
    <row r="1093" spans="3:3">
      <c r="C1093">
        <f t="shared" si="20"/>
        <v>0</v>
      </c>
    </row>
    <row r="1094" spans="3:3">
      <c r="C1094">
        <f t="shared" si="20"/>
        <v>0</v>
      </c>
    </row>
    <row r="1095" spans="3:3">
      <c r="C1095">
        <f t="shared" si="20"/>
        <v>0</v>
      </c>
    </row>
    <row r="1096" spans="3:3">
      <c r="C1096">
        <f t="shared" si="20"/>
        <v>0</v>
      </c>
    </row>
    <row r="1097" spans="3:3">
      <c r="C1097">
        <f t="shared" si="20"/>
        <v>0</v>
      </c>
    </row>
    <row r="1098" spans="3:3">
      <c r="C1098">
        <f t="shared" si="20"/>
        <v>0</v>
      </c>
    </row>
    <row r="1099" spans="3:3">
      <c r="C1099">
        <f t="shared" si="20"/>
        <v>0</v>
      </c>
    </row>
    <row r="1100" spans="3:3">
      <c r="C1100">
        <f t="shared" si="20"/>
        <v>0</v>
      </c>
    </row>
    <row r="1101" spans="3:3">
      <c r="C1101">
        <f t="shared" si="20"/>
        <v>0</v>
      </c>
    </row>
    <row r="1102" spans="3:3">
      <c r="C1102">
        <f t="shared" si="20"/>
        <v>0</v>
      </c>
    </row>
    <row r="1103" spans="3:3">
      <c r="C1103">
        <f t="shared" si="20"/>
        <v>0</v>
      </c>
    </row>
    <row r="1104" spans="3:3">
      <c r="C1104">
        <f t="shared" si="20"/>
        <v>0</v>
      </c>
    </row>
    <row r="1105" spans="3:3">
      <c r="C1105">
        <f t="shared" si="20"/>
        <v>0</v>
      </c>
    </row>
    <row r="1106" spans="3:3">
      <c r="C1106">
        <f t="shared" si="20"/>
        <v>0</v>
      </c>
    </row>
    <row r="1107" spans="3:3">
      <c r="C1107">
        <f t="shared" si="20"/>
        <v>0</v>
      </c>
    </row>
    <row r="1108" spans="3:3">
      <c r="C1108">
        <f t="shared" si="20"/>
        <v>0</v>
      </c>
    </row>
    <row r="1109" spans="3:3">
      <c r="C1109">
        <f t="shared" si="20"/>
        <v>0</v>
      </c>
    </row>
    <row r="1110" spans="3:3">
      <c r="C1110">
        <f t="shared" si="20"/>
        <v>0</v>
      </c>
    </row>
    <row r="1111" spans="3:3">
      <c r="C1111">
        <f t="shared" si="20"/>
        <v>0</v>
      </c>
    </row>
    <row r="1112" spans="3:3">
      <c r="C1112">
        <f t="shared" si="20"/>
        <v>0</v>
      </c>
    </row>
    <row r="1113" spans="3:3">
      <c r="C1113">
        <f t="shared" si="20"/>
        <v>0</v>
      </c>
    </row>
    <row r="1114" spans="3:3">
      <c r="C1114">
        <f t="shared" si="20"/>
        <v>0</v>
      </c>
    </row>
    <row r="1115" spans="3:3">
      <c r="C1115">
        <f t="shared" si="20"/>
        <v>0</v>
      </c>
    </row>
    <row r="1116" spans="3:3">
      <c r="C1116">
        <f t="shared" si="20"/>
        <v>0</v>
      </c>
    </row>
    <row r="1117" spans="3:3">
      <c r="C1117">
        <f t="shared" si="20"/>
        <v>0</v>
      </c>
    </row>
    <row r="1118" spans="3:3">
      <c r="C1118">
        <f t="shared" si="20"/>
        <v>0</v>
      </c>
    </row>
    <row r="1119" spans="3:3">
      <c r="C1119">
        <f t="shared" si="20"/>
        <v>0</v>
      </c>
    </row>
    <row r="1120" spans="3:3">
      <c r="C1120">
        <f t="shared" si="20"/>
        <v>0</v>
      </c>
    </row>
    <row r="1121" spans="3:3">
      <c r="C1121">
        <f t="shared" si="20"/>
        <v>0</v>
      </c>
    </row>
    <row r="1122" spans="3:3">
      <c r="C1122">
        <f t="shared" si="20"/>
        <v>0</v>
      </c>
    </row>
    <row r="1123" spans="3:3">
      <c r="C1123">
        <f t="shared" si="20"/>
        <v>0</v>
      </c>
    </row>
    <row r="1124" spans="3:3">
      <c r="C1124">
        <f t="shared" si="20"/>
        <v>0</v>
      </c>
    </row>
    <row r="1125" spans="3:3">
      <c r="C1125">
        <f t="shared" si="20"/>
        <v>0</v>
      </c>
    </row>
    <row r="1126" spans="3:3">
      <c r="C1126">
        <f t="shared" si="20"/>
        <v>0</v>
      </c>
    </row>
    <row r="1127" spans="3:3">
      <c r="C1127">
        <f t="shared" si="20"/>
        <v>0</v>
      </c>
    </row>
    <row r="1128" spans="3:3">
      <c r="C1128">
        <f t="shared" si="20"/>
        <v>0</v>
      </c>
    </row>
    <row r="1129" spans="3:3">
      <c r="C1129">
        <f t="shared" si="20"/>
        <v>0</v>
      </c>
    </row>
    <row r="1130" spans="3:3">
      <c r="C1130">
        <f t="shared" si="20"/>
        <v>0</v>
      </c>
    </row>
    <row r="1131" spans="3:3">
      <c r="C1131">
        <f t="shared" si="20"/>
        <v>0</v>
      </c>
    </row>
    <row r="1132" spans="3:3">
      <c r="C1132">
        <f t="shared" si="20"/>
        <v>0</v>
      </c>
    </row>
    <row r="1133" spans="3:3">
      <c r="C1133">
        <f t="shared" si="20"/>
        <v>0</v>
      </c>
    </row>
    <row r="1134" spans="3:3">
      <c r="C1134">
        <f t="shared" si="20"/>
        <v>0</v>
      </c>
    </row>
    <row r="1135" spans="3:3">
      <c r="C1135">
        <f t="shared" si="20"/>
        <v>0</v>
      </c>
    </row>
    <row r="1136" spans="3:3">
      <c r="C1136">
        <f t="shared" si="20"/>
        <v>0</v>
      </c>
    </row>
    <row r="1137" spans="3:3">
      <c r="C1137">
        <f t="shared" si="20"/>
        <v>0</v>
      </c>
    </row>
    <row r="1138" spans="3:3">
      <c r="C1138">
        <f t="shared" si="20"/>
        <v>0</v>
      </c>
    </row>
    <row r="1139" spans="3:3">
      <c r="C1139">
        <f t="shared" si="20"/>
        <v>0</v>
      </c>
    </row>
    <row r="1140" spans="3:3">
      <c r="C1140">
        <f t="shared" si="20"/>
        <v>0</v>
      </c>
    </row>
    <row r="1141" spans="3:3">
      <c r="C1141">
        <f t="shared" si="20"/>
        <v>0</v>
      </c>
    </row>
    <row r="1142" spans="3:3">
      <c r="C1142">
        <f t="shared" si="20"/>
        <v>0</v>
      </c>
    </row>
    <row r="1143" spans="3:3">
      <c r="C1143">
        <f t="shared" si="20"/>
        <v>0</v>
      </c>
    </row>
    <row r="1144" spans="3:3">
      <c r="C1144">
        <f t="shared" si="20"/>
        <v>0</v>
      </c>
    </row>
    <row r="1145" spans="3:3">
      <c r="C1145">
        <f t="shared" si="20"/>
        <v>0</v>
      </c>
    </row>
    <row r="1146" spans="3:3">
      <c r="C1146">
        <f t="shared" si="20"/>
        <v>0</v>
      </c>
    </row>
    <row r="1147" spans="3:3">
      <c r="C1147">
        <f t="shared" si="20"/>
        <v>0</v>
      </c>
    </row>
    <row r="1148" spans="3:3">
      <c r="C1148">
        <f t="shared" si="20"/>
        <v>0</v>
      </c>
    </row>
    <row r="1149" spans="3:3">
      <c r="C1149">
        <f t="shared" si="20"/>
        <v>0</v>
      </c>
    </row>
    <row r="1150" spans="3:3">
      <c r="C1150">
        <f t="shared" si="20"/>
        <v>0</v>
      </c>
    </row>
    <row r="1151" spans="3:3">
      <c r="C1151">
        <f t="shared" si="20"/>
        <v>0</v>
      </c>
    </row>
    <row r="1152" spans="3:3">
      <c r="C1152">
        <f t="shared" si="20"/>
        <v>0</v>
      </c>
    </row>
    <row r="1153" spans="3:3">
      <c r="C1153">
        <f t="shared" si="20"/>
        <v>0</v>
      </c>
    </row>
    <row r="1154" spans="3:3">
      <c r="C1154">
        <f t="shared" si="20"/>
        <v>0</v>
      </c>
    </row>
    <row r="1155" spans="3:3">
      <c r="C1155">
        <f t="shared" ref="C1155:C1218" si="21">ROUND(A1155,0)</f>
        <v>0</v>
      </c>
    </row>
    <row r="1156" spans="3:3">
      <c r="C1156">
        <f t="shared" si="21"/>
        <v>0</v>
      </c>
    </row>
    <row r="1157" spans="3:3">
      <c r="C1157">
        <f t="shared" si="21"/>
        <v>0</v>
      </c>
    </row>
    <row r="1158" spans="3:3">
      <c r="C1158">
        <f t="shared" si="21"/>
        <v>0</v>
      </c>
    </row>
    <row r="1159" spans="3:3">
      <c r="C1159">
        <f t="shared" si="21"/>
        <v>0</v>
      </c>
    </row>
    <row r="1160" spans="3:3">
      <c r="C1160">
        <f t="shared" si="21"/>
        <v>0</v>
      </c>
    </row>
    <row r="1161" spans="3:3">
      <c r="C1161">
        <f t="shared" si="21"/>
        <v>0</v>
      </c>
    </row>
    <row r="1162" spans="3:3">
      <c r="C1162">
        <f t="shared" si="21"/>
        <v>0</v>
      </c>
    </row>
    <row r="1163" spans="3:3">
      <c r="C1163">
        <f t="shared" si="21"/>
        <v>0</v>
      </c>
    </row>
    <row r="1164" spans="3:3">
      <c r="C1164">
        <f t="shared" si="21"/>
        <v>0</v>
      </c>
    </row>
    <row r="1165" spans="3:3">
      <c r="C1165">
        <f t="shared" si="21"/>
        <v>0</v>
      </c>
    </row>
    <row r="1166" spans="3:3">
      <c r="C1166">
        <f t="shared" si="21"/>
        <v>0</v>
      </c>
    </row>
    <row r="1167" spans="3:3">
      <c r="C1167">
        <f t="shared" si="21"/>
        <v>0</v>
      </c>
    </row>
    <row r="1168" spans="3:3">
      <c r="C1168">
        <f t="shared" si="21"/>
        <v>0</v>
      </c>
    </row>
    <row r="1169" spans="3:3">
      <c r="C1169">
        <f t="shared" si="21"/>
        <v>0</v>
      </c>
    </row>
    <row r="1170" spans="3:3">
      <c r="C1170">
        <f t="shared" si="21"/>
        <v>0</v>
      </c>
    </row>
    <row r="1171" spans="3:3">
      <c r="C1171">
        <f t="shared" si="21"/>
        <v>0</v>
      </c>
    </row>
    <row r="1172" spans="3:3">
      <c r="C1172">
        <f t="shared" si="21"/>
        <v>0</v>
      </c>
    </row>
    <row r="1173" spans="3:3">
      <c r="C1173">
        <f t="shared" si="21"/>
        <v>0</v>
      </c>
    </row>
    <row r="1174" spans="3:3">
      <c r="C1174">
        <f t="shared" si="21"/>
        <v>0</v>
      </c>
    </row>
    <row r="1175" spans="3:3">
      <c r="C1175">
        <f t="shared" si="21"/>
        <v>0</v>
      </c>
    </row>
    <row r="1176" spans="3:3">
      <c r="C1176">
        <f t="shared" si="21"/>
        <v>0</v>
      </c>
    </row>
    <row r="1177" spans="3:3">
      <c r="C1177">
        <f t="shared" si="21"/>
        <v>0</v>
      </c>
    </row>
    <row r="1178" spans="3:3">
      <c r="C1178">
        <f t="shared" si="21"/>
        <v>0</v>
      </c>
    </row>
    <row r="1179" spans="3:3">
      <c r="C1179">
        <f t="shared" si="21"/>
        <v>0</v>
      </c>
    </row>
    <row r="1180" spans="3:3">
      <c r="C1180">
        <f t="shared" si="21"/>
        <v>0</v>
      </c>
    </row>
    <row r="1181" spans="3:3">
      <c r="C1181">
        <f t="shared" si="21"/>
        <v>0</v>
      </c>
    </row>
    <row r="1182" spans="3:3">
      <c r="C1182">
        <f t="shared" si="21"/>
        <v>0</v>
      </c>
    </row>
    <row r="1183" spans="3:3">
      <c r="C1183">
        <f t="shared" si="21"/>
        <v>0</v>
      </c>
    </row>
    <row r="1184" spans="3:3">
      <c r="C1184">
        <f t="shared" si="21"/>
        <v>0</v>
      </c>
    </row>
    <row r="1185" spans="3:3">
      <c r="C1185">
        <f t="shared" si="21"/>
        <v>0</v>
      </c>
    </row>
    <row r="1186" spans="3:3">
      <c r="C1186">
        <f t="shared" si="21"/>
        <v>0</v>
      </c>
    </row>
    <row r="1187" spans="3:3">
      <c r="C1187">
        <f t="shared" si="21"/>
        <v>0</v>
      </c>
    </row>
    <row r="1188" spans="3:3">
      <c r="C1188">
        <f t="shared" si="21"/>
        <v>0</v>
      </c>
    </row>
    <row r="1189" spans="3:3">
      <c r="C1189">
        <f t="shared" si="21"/>
        <v>0</v>
      </c>
    </row>
    <row r="1190" spans="3:3">
      <c r="C1190">
        <f t="shared" si="21"/>
        <v>0</v>
      </c>
    </row>
    <row r="1191" spans="3:3">
      <c r="C1191">
        <f t="shared" si="21"/>
        <v>0</v>
      </c>
    </row>
    <row r="1192" spans="3:3">
      <c r="C1192">
        <f t="shared" si="21"/>
        <v>0</v>
      </c>
    </row>
    <row r="1193" spans="3:3">
      <c r="C1193">
        <f t="shared" si="21"/>
        <v>0</v>
      </c>
    </row>
    <row r="1194" spans="3:3">
      <c r="C1194">
        <f t="shared" si="21"/>
        <v>0</v>
      </c>
    </row>
    <row r="1195" spans="3:3">
      <c r="C1195">
        <f t="shared" si="21"/>
        <v>0</v>
      </c>
    </row>
    <row r="1196" spans="3:3">
      <c r="C1196">
        <f t="shared" si="21"/>
        <v>0</v>
      </c>
    </row>
    <row r="1197" spans="3:3">
      <c r="C1197">
        <f t="shared" si="21"/>
        <v>0</v>
      </c>
    </row>
    <row r="1198" spans="3:3">
      <c r="C1198">
        <f t="shared" si="21"/>
        <v>0</v>
      </c>
    </row>
    <row r="1199" spans="3:3">
      <c r="C1199">
        <f t="shared" si="21"/>
        <v>0</v>
      </c>
    </row>
    <row r="1200" spans="3:3">
      <c r="C1200">
        <f t="shared" si="21"/>
        <v>0</v>
      </c>
    </row>
    <row r="1201" spans="3:3">
      <c r="C1201">
        <f t="shared" si="21"/>
        <v>0</v>
      </c>
    </row>
    <row r="1202" spans="3:3">
      <c r="C1202">
        <f t="shared" si="21"/>
        <v>0</v>
      </c>
    </row>
    <row r="1203" spans="3:3">
      <c r="C1203">
        <f t="shared" si="21"/>
        <v>0</v>
      </c>
    </row>
    <row r="1204" spans="3:3">
      <c r="C1204">
        <f t="shared" si="21"/>
        <v>0</v>
      </c>
    </row>
    <row r="1205" spans="3:3">
      <c r="C1205">
        <f t="shared" si="21"/>
        <v>0</v>
      </c>
    </row>
    <row r="1206" spans="3:3">
      <c r="C1206">
        <f t="shared" si="21"/>
        <v>0</v>
      </c>
    </row>
    <row r="1207" spans="3:3">
      <c r="C1207">
        <f t="shared" si="21"/>
        <v>0</v>
      </c>
    </row>
    <row r="1208" spans="3:3">
      <c r="C1208">
        <f t="shared" si="21"/>
        <v>0</v>
      </c>
    </row>
    <row r="1209" spans="3:3">
      <c r="C1209">
        <f t="shared" si="21"/>
        <v>0</v>
      </c>
    </row>
    <row r="1210" spans="3:3">
      <c r="C1210">
        <f t="shared" si="21"/>
        <v>0</v>
      </c>
    </row>
    <row r="1211" spans="3:3">
      <c r="C1211">
        <f t="shared" si="21"/>
        <v>0</v>
      </c>
    </row>
    <row r="1212" spans="3:3">
      <c r="C1212">
        <f t="shared" si="21"/>
        <v>0</v>
      </c>
    </row>
    <row r="1213" spans="3:3">
      <c r="C1213">
        <f t="shared" si="21"/>
        <v>0</v>
      </c>
    </row>
    <row r="1214" spans="3:3">
      <c r="C1214">
        <f t="shared" si="21"/>
        <v>0</v>
      </c>
    </row>
    <row r="1215" spans="3:3">
      <c r="C1215">
        <f t="shared" si="21"/>
        <v>0</v>
      </c>
    </row>
    <row r="1216" spans="3:3">
      <c r="C1216">
        <f t="shared" si="21"/>
        <v>0</v>
      </c>
    </row>
    <row r="1217" spans="3:3">
      <c r="C1217">
        <f t="shared" si="21"/>
        <v>0</v>
      </c>
    </row>
    <row r="1218" spans="3:3">
      <c r="C1218">
        <f t="shared" si="21"/>
        <v>0</v>
      </c>
    </row>
    <row r="1219" spans="3:3">
      <c r="C1219">
        <f t="shared" ref="C1219:C1282" si="22">ROUND(A1219,0)</f>
        <v>0</v>
      </c>
    </row>
    <row r="1220" spans="3:3">
      <c r="C1220">
        <f t="shared" si="22"/>
        <v>0</v>
      </c>
    </row>
    <row r="1221" spans="3:3">
      <c r="C1221">
        <f t="shared" si="22"/>
        <v>0</v>
      </c>
    </row>
    <row r="1222" spans="3:3">
      <c r="C1222">
        <f t="shared" si="22"/>
        <v>0</v>
      </c>
    </row>
    <row r="1223" spans="3:3">
      <c r="C1223">
        <f t="shared" si="22"/>
        <v>0</v>
      </c>
    </row>
    <row r="1224" spans="3:3">
      <c r="C1224">
        <f t="shared" si="22"/>
        <v>0</v>
      </c>
    </row>
    <row r="1225" spans="3:3">
      <c r="C1225">
        <f t="shared" si="22"/>
        <v>0</v>
      </c>
    </row>
    <row r="1226" spans="3:3">
      <c r="C1226">
        <f t="shared" si="22"/>
        <v>0</v>
      </c>
    </row>
    <row r="1227" spans="3:3">
      <c r="C1227">
        <f t="shared" si="22"/>
        <v>0</v>
      </c>
    </row>
    <row r="1228" spans="3:3">
      <c r="C1228">
        <f t="shared" si="22"/>
        <v>0</v>
      </c>
    </row>
    <row r="1229" spans="3:3">
      <c r="C1229">
        <f t="shared" si="22"/>
        <v>0</v>
      </c>
    </row>
    <row r="1230" spans="3:3">
      <c r="C1230">
        <f t="shared" si="22"/>
        <v>0</v>
      </c>
    </row>
    <row r="1231" spans="3:3">
      <c r="C1231">
        <f t="shared" si="22"/>
        <v>0</v>
      </c>
    </row>
    <row r="1232" spans="3:3">
      <c r="C1232">
        <f t="shared" si="22"/>
        <v>0</v>
      </c>
    </row>
    <row r="1233" spans="3:3">
      <c r="C1233">
        <f t="shared" si="22"/>
        <v>0</v>
      </c>
    </row>
    <row r="1234" spans="3:3">
      <c r="C1234">
        <f t="shared" si="22"/>
        <v>0</v>
      </c>
    </row>
    <row r="1235" spans="3:3">
      <c r="C1235">
        <f t="shared" si="22"/>
        <v>0</v>
      </c>
    </row>
    <row r="1236" spans="3:3">
      <c r="C1236">
        <f t="shared" si="22"/>
        <v>0</v>
      </c>
    </row>
    <row r="1237" spans="3:3">
      <c r="C1237">
        <f t="shared" si="22"/>
        <v>0</v>
      </c>
    </row>
    <row r="1238" spans="3:3">
      <c r="C1238">
        <f t="shared" si="22"/>
        <v>0</v>
      </c>
    </row>
    <row r="1239" spans="3:3">
      <c r="C1239">
        <f t="shared" si="22"/>
        <v>0</v>
      </c>
    </row>
    <row r="1240" spans="3:3">
      <c r="C1240">
        <f t="shared" si="22"/>
        <v>0</v>
      </c>
    </row>
    <row r="1241" spans="3:3">
      <c r="C1241">
        <f t="shared" si="22"/>
        <v>0</v>
      </c>
    </row>
    <row r="1242" spans="3:3">
      <c r="C1242">
        <f t="shared" si="22"/>
        <v>0</v>
      </c>
    </row>
    <row r="1243" spans="3:3">
      <c r="C1243">
        <f t="shared" si="22"/>
        <v>0</v>
      </c>
    </row>
    <row r="1244" spans="3:3">
      <c r="C1244">
        <f t="shared" si="22"/>
        <v>0</v>
      </c>
    </row>
    <row r="1245" spans="3:3">
      <c r="C1245">
        <f t="shared" si="22"/>
        <v>0</v>
      </c>
    </row>
    <row r="1246" spans="3:3">
      <c r="C1246">
        <f t="shared" si="22"/>
        <v>0</v>
      </c>
    </row>
    <row r="1247" spans="3:3">
      <c r="C1247">
        <f t="shared" si="22"/>
        <v>0</v>
      </c>
    </row>
    <row r="1248" spans="3:3">
      <c r="C1248">
        <f t="shared" si="22"/>
        <v>0</v>
      </c>
    </row>
    <row r="1249" spans="3:3">
      <c r="C1249">
        <f t="shared" si="22"/>
        <v>0</v>
      </c>
    </row>
    <row r="1250" spans="3:3">
      <c r="C1250">
        <f t="shared" si="22"/>
        <v>0</v>
      </c>
    </row>
    <row r="1251" spans="3:3">
      <c r="C1251">
        <f t="shared" si="22"/>
        <v>0</v>
      </c>
    </row>
    <row r="1252" spans="3:3">
      <c r="C1252">
        <f t="shared" si="22"/>
        <v>0</v>
      </c>
    </row>
    <row r="1253" spans="3:3">
      <c r="C1253">
        <f t="shared" si="22"/>
        <v>0</v>
      </c>
    </row>
    <row r="1254" spans="3:3">
      <c r="C1254">
        <f t="shared" si="22"/>
        <v>0</v>
      </c>
    </row>
    <row r="1255" spans="3:3">
      <c r="C1255">
        <f t="shared" si="22"/>
        <v>0</v>
      </c>
    </row>
    <row r="1256" spans="3:3">
      <c r="C1256">
        <f t="shared" si="22"/>
        <v>0</v>
      </c>
    </row>
    <row r="1257" spans="3:3">
      <c r="C1257">
        <f t="shared" si="22"/>
        <v>0</v>
      </c>
    </row>
    <row r="1258" spans="3:3">
      <c r="C1258">
        <f t="shared" si="22"/>
        <v>0</v>
      </c>
    </row>
    <row r="1259" spans="3:3">
      <c r="C1259">
        <f t="shared" si="22"/>
        <v>0</v>
      </c>
    </row>
    <row r="1260" spans="3:3">
      <c r="C1260">
        <f t="shared" si="22"/>
        <v>0</v>
      </c>
    </row>
    <row r="1261" spans="3:3">
      <c r="C1261">
        <f t="shared" si="22"/>
        <v>0</v>
      </c>
    </row>
    <row r="1262" spans="3:3">
      <c r="C1262">
        <f t="shared" si="22"/>
        <v>0</v>
      </c>
    </row>
    <row r="1263" spans="3:3">
      <c r="C1263">
        <f t="shared" si="22"/>
        <v>0</v>
      </c>
    </row>
    <row r="1264" spans="3:3">
      <c r="C1264">
        <f t="shared" si="22"/>
        <v>0</v>
      </c>
    </row>
    <row r="1265" spans="3:3">
      <c r="C1265">
        <f t="shared" si="22"/>
        <v>0</v>
      </c>
    </row>
    <row r="1266" spans="3:3">
      <c r="C1266">
        <f t="shared" si="22"/>
        <v>0</v>
      </c>
    </row>
    <row r="1267" spans="3:3">
      <c r="C1267">
        <f t="shared" si="22"/>
        <v>0</v>
      </c>
    </row>
    <row r="1268" spans="3:3">
      <c r="C1268">
        <f t="shared" si="22"/>
        <v>0</v>
      </c>
    </row>
    <row r="1269" spans="3:3">
      <c r="C1269">
        <f t="shared" si="22"/>
        <v>0</v>
      </c>
    </row>
    <row r="1270" spans="3:3">
      <c r="C1270">
        <f t="shared" si="22"/>
        <v>0</v>
      </c>
    </row>
    <row r="1271" spans="3:3">
      <c r="C1271">
        <f t="shared" si="22"/>
        <v>0</v>
      </c>
    </row>
    <row r="1272" spans="3:3">
      <c r="C1272">
        <f t="shared" si="22"/>
        <v>0</v>
      </c>
    </row>
    <row r="1273" spans="3:3">
      <c r="C1273">
        <f t="shared" si="22"/>
        <v>0</v>
      </c>
    </row>
    <row r="1274" spans="3:3">
      <c r="C1274">
        <f t="shared" si="22"/>
        <v>0</v>
      </c>
    </row>
    <row r="1275" spans="3:3">
      <c r="C1275">
        <f t="shared" si="22"/>
        <v>0</v>
      </c>
    </row>
    <row r="1276" spans="3:3">
      <c r="C1276">
        <f t="shared" si="22"/>
        <v>0</v>
      </c>
    </row>
    <row r="1277" spans="3:3">
      <c r="C1277">
        <f t="shared" si="22"/>
        <v>0</v>
      </c>
    </row>
    <row r="1278" spans="3:3">
      <c r="C1278">
        <f t="shared" si="22"/>
        <v>0</v>
      </c>
    </row>
    <row r="1279" spans="3:3">
      <c r="C1279">
        <f t="shared" si="22"/>
        <v>0</v>
      </c>
    </row>
    <row r="1280" spans="3:3">
      <c r="C1280">
        <f t="shared" si="22"/>
        <v>0</v>
      </c>
    </row>
    <row r="1281" spans="3:3">
      <c r="C1281">
        <f t="shared" si="22"/>
        <v>0</v>
      </c>
    </row>
    <row r="1282" spans="3:3">
      <c r="C1282">
        <f t="shared" si="22"/>
        <v>0</v>
      </c>
    </row>
    <row r="1283" spans="3:3">
      <c r="C1283">
        <f t="shared" ref="C1283:C1346" si="23">ROUND(A1283,0)</f>
        <v>0</v>
      </c>
    </row>
    <row r="1284" spans="3:3">
      <c r="C1284">
        <f t="shared" si="23"/>
        <v>0</v>
      </c>
    </row>
    <row r="1285" spans="3:3">
      <c r="C1285">
        <f t="shared" si="23"/>
        <v>0</v>
      </c>
    </row>
    <row r="1286" spans="3:3">
      <c r="C1286">
        <f t="shared" si="23"/>
        <v>0</v>
      </c>
    </row>
    <row r="1287" spans="3:3">
      <c r="C1287">
        <f t="shared" si="23"/>
        <v>0</v>
      </c>
    </row>
    <row r="1288" spans="3:3">
      <c r="C1288">
        <f t="shared" si="23"/>
        <v>0</v>
      </c>
    </row>
    <row r="1289" spans="3:3">
      <c r="C1289">
        <f t="shared" si="23"/>
        <v>0</v>
      </c>
    </row>
    <row r="1290" spans="3:3">
      <c r="C1290">
        <f t="shared" si="23"/>
        <v>0</v>
      </c>
    </row>
    <row r="1291" spans="3:3">
      <c r="C1291">
        <f t="shared" si="23"/>
        <v>0</v>
      </c>
    </row>
    <row r="1292" spans="3:3">
      <c r="C1292">
        <f t="shared" si="23"/>
        <v>0</v>
      </c>
    </row>
    <row r="1293" spans="3:3">
      <c r="C1293">
        <f t="shared" si="23"/>
        <v>0</v>
      </c>
    </row>
    <row r="1294" spans="3:3">
      <c r="C1294">
        <f t="shared" si="23"/>
        <v>0</v>
      </c>
    </row>
    <row r="1295" spans="3:3">
      <c r="C1295">
        <f t="shared" si="23"/>
        <v>0</v>
      </c>
    </row>
    <row r="1296" spans="3:3">
      <c r="C1296">
        <f t="shared" si="23"/>
        <v>0</v>
      </c>
    </row>
    <row r="1297" spans="3:3">
      <c r="C1297">
        <f t="shared" si="23"/>
        <v>0</v>
      </c>
    </row>
    <row r="1298" spans="3:3">
      <c r="C1298">
        <f t="shared" si="23"/>
        <v>0</v>
      </c>
    </row>
    <row r="1299" spans="3:3">
      <c r="C1299">
        <f t="shared" si="23"/>
        <v>0</v>
      </c>
    </row>
    <row r="1300" spans="3:3">
      <c r="C1300">
        <f t="shared" si="23"/>
        <v>0</v>
      </c>
    </row>
    <row r="1301" spans="3:3">
      <c r="C1301">
        <f t="shared" si="23"/>
        <v>0</v>
      </c>
    </row>
    <row r="1302" spans="3:3">
      <c r="C1302">
        <f t="shared" si="23"/>
        <v>0</v>
      </c>
    </row>
    <row r="1303" spans="3:3">
      <c r="C1303">
        <f t="shared" si="23"/>
        <v>0</v>
      </c>
    </row>
    <row r="1304" spans="3:3">
      <c r="C1304">
        <f t="shared" si="23"/>
        <v>0</v>
      </c>
    </row>
    <row r="1305" spans="3:3">
      <c r="C1305">
        <f t="shared" si="23"/>
        <v>0</v>
      </c>
    </row>
    <row r="1306" spans="3:3">
      <c r="C1306">
        <f t="shared" si="23"/>
        <v>0</v>
      </c>
    </row>
    <row r="1307" spans="3:3">
      <c r="C1307">
        <f t="shared" si="23"/>
        <v>0</v>
      </c>
    </row>
    <row r="1308" spans="3:3">
      <c r="C1308">
        <f t="shared" si="23"/>
        <v>0</v>
      </c>
    </row>
    <row r="1309" spans="3:3">
      <c r="C1309">
        <f t="shared" si="23"/>
        <v>0</v>
      </c>
    </row>
    <row r="1310" spans="3:3">
      <c r="C1310">
        <f t="shared" si="23"/>
        <v>0</v>
      </c>
    </row>
    <row r="1311" spans="3:3">
      <c r="C1311">
        <f t="shared" si="23"/>
        <v>0</v>
      </c>
    </row>
    <row r="1312" spans="3:3">
      <c r="C1312">
        <f t="shared" si="23"/>
        <v>0</v>
      </c>
    </row>
    <row r="1313" spans="3:3">
      <c r="C1313">
        <f t="shared" si="23"/>
        <v>0</v>
      </c>
    </row>
    <row r="1314" spans="3:3">
      <c r="C1314">
        <f t="shared" si="23"/>
        <v>0</v>
      </c>
    </row>
    <row r="1315" spans="3:3">
      <c r="C1315">
        <f t="shared" si="23"/>
        <v>0</v>
      </c>
    </row>
    <row r="1316" spans="3:3">
      <c r="C1316">
        <f t="shared" si="23"/>
        <v>0</v>
      </c>
    </row>
    <row r="1317" spans="3:3">
      <c r="C1317">
        <f t="shared" si="23"/>
        <v>0</v>
      </c>
    </row>
    <row r="1318" spans="3:3">
      <c r="C1318">
        <f t="shared" si="23"/>
        <v>0</v>
      </c>
    </row>
    <row r="1319" spans="3:3">
      <c r="C1319">
        <f t="shared" si="23"/>
        <v>0</v>
      </c>
    </row>
    <row r="1320" spans="3:3">
      <c r="C1320">
        <f t="shared" si="23"/>
        <v>0</v>
      </c>
    </row>
    <row r="1321" spans="3:3">
      <c r="C1321">
        <f t="shared" si="23"/>
        <v>0</v>
      </c>
    </row>
    <row r="1322" spans="3:3">
      <c r="C1322">
        <f t="shared" si="23"/>
        <v>0</v>
      </c>
    </row>
    <row r="1323" spans="3:3">
      <c r="C1323">
        <f t="shared" si="23"/>
        <v>0</v>
      </c>
    </row>
    <row r="1324" spans="3:3">
      <c r="C1324">
        <f t="shared" si="23"/>
        <v>0</v>
      </c>
    </row>
    <row r="1325" spans="3:3">
      <c r="C1325">
        <f t="shared" si="23"/>
        <v>0</v>
      </c>
    </row>
    <row r="1326" spans="3:3">
      <c r="C1326">
        <f t="shared" si="23"/>
        <v>0</v>
      </c>
    </row>
    <row r="1327" spans="3:3">
      <c r="C1327">
        <f t="shared" si="23"/>
        <v>0</v>
      </c>
    </row>
    <row r="1328" spans="3:3">
      <c r="C1328">
        <f t="shared" si="23"/>
        <v>0</v>
      </c>
    </row>
    <row r="1329" spans="3:3">
      <c r="C1329">
        <f t="shared" si="23"/>
        <v>0</v>
      </c>
    </row>
    <row r="1330" spans="3:3">
      <c r="C1330">
        <f t="shared" si="23"/>
        <v>0</v>
      </c>
    </row>
    <row r="1331" spans="3:3">
      <c r="C1331">
        <f t="shared" si="23"/>
        <v>0</v>
      </c>
    </row>
    <row r="1332" spans="3:3">
      <c r="C1332">
        <f t="shared" si="23"/>
        <v>0</v>
      </c>
    </row>
    <row r="1333" spans="3:3">
      <c r="C1333">
        <f t="shared" si="23"/>
        <v>0</v>
      </c>
    </row>
    <row r="1334" spans="3:3">
      <c r="C1334">
        <f t="shared" si="23"/>
        <v>0</v>
      </c>
    </row>
    <row r="1335" spans="3:3">
      <c r="C1335">
        <f t="shared" si="23"/>
        <v>0</v>
      </c>
    </row>
    <row r="1336" spans="3:3">
      <c r="C1336">
        <f t="shared" si="23"/>
        <v>0</v>
      </c>
    </row>
    <row r="1337" spans="3:3">
      <c r="C1337">
        <f t="shared" si="23"/>
        <v>0</v>
      </c>
    </row>
    <row r="1338" spans="3:3">
      <c r="C1338">
        <f t="shared" si="23"/>
        <v>0</v>
      </c>
    </row>
    <row r="1339" spans="3:3">
      <c r="C1339">
        <f t="shared" si="23"/>
        <v>0</v>
      </c>
    </row>
    <row r="1340" spans="3:3">
      <c r="C1340">
        <f t="shared" si="23"/>
        <v>0</v>
      </c>
    </row>
    <row r="1341" spans="3:3">
      <c r="C1341">
        <f t="shared" si="23"/>
        <v>0</v>
      </c>
    </row>
    <row r="1342" spans="3:3">
      <c r="C1342">
        <f t="shared" si="23"/>
        <v>0</v>
      </c>
    </row>
    <row r="1343" spans="3:3">
      <c r="C1343">
        <f t="shared" si="23"/>
        <v>0</v>
      </c>
    </row>
    <row r="1344" spans="3:3">
      <c r="C1344">
        <f t="shared" si="23"/>
        <v>0</v>
      </c>
    </row>
    <row r="1345" spans="3:3">
      <c r="C1345">
        <f t="shared" si="23"/>
        <v>0</v>
      </c>
    </row>
    <row r="1346" spans="3:3">
      <c r="C1346">
        <f t="shared" si="23"/>
        <v>0</v>
      </c>
    </row>
    <row r="1347" spans="3:3">
      <c r="C1347">
        <f t="shared" ref="C1347:C1410" si="24">ROUND(A1347,0)</f>
        <v>0</v>
      </c>
    </row>
    <row r="1348" spans="3:3">
      <c r="C1348">
        <f t="shared" si="24"/>
        <v>0</v>
      </c>
    </row>
    <row r="1349" spans="3:3">
      <c r="C1349">
        <f t="shared" si="24"/>
        <v>0</v>
      </c>
    </row>
    <row r="1350" spans="3:3">
      <c r="C1350">
        <f t="shared" si="24"/>
        <v>0</v>
      </c>
    </row>
    <row r="1351" spans="3:3">
      <c r="C1351">
        <f t="shared" si="24"/>
        <v>0</v>
      </c>
    </row>
    <row r="1352" spans="3:3">
      <c r="C1352">
        <f t="shared" si="24"/>
        <v>0</v>
      </c>
    </row>
    <row r="1353" spans="3:3">
      <c r="C1353">
        <f t="shared" si="24"/>
        <v>0</v>
      </c>
    </row>
    <row r="1354" spans="3:3">
      <c r="C1354">
        <f t="shared" si="24"/>
        <v>0</v>
      </c>
    </row>
    <row r="1355" spans="3:3">
      <c r="C1355">
        <f t="shared" si="24"/>
        <v>0</v>
      </c>
    </row>
    <row r="1356" spans="3:3">
      <c r="C1356">
        <f t="shared" si="24"/>
        <v>0</v>
      </c>
    </row>
    <row r="1357" spans="3:3">
      <c r="C1357">
        <f t="shared" si="24"/>
        <v>0</v>
      </c>
    </row>
    <row r="1358" spans="3:3">
      <c r="C1358">
        <f t="shared" si="24"/>
        <v>0</v>
      </c>
    </row>
    <row r="1359" spans="3:3">
      <c r="C1359">
        <f t="shared" si="24"/>
        <v>0</v>
      </c>
    </row>
    <row r="1360" spans="3:3">
      <c r="C1360">
        <f t="shared" si="24"/>
        <v>0</v>
      </c>
    </row>
    <row r="1361" spans="3:3">
      <c r="C1361">
        <f t="shared" si="24"/>
        <v>0</v>
      </c>
    </row>
    <row r="1362" spans="3:3">
      <c r="C1362">
        <f t="shared" si="24"/>
        <v>0</v>
      </c>
    </row>
    <row r="1363" spans="3:3">
      <c r="C1363">
        <f t="shared" si="24"/>
        <v>0</v>
      </c>
    </row>
    <row r="1364" spans="3:3">
      <c r="C1364">
        <f t="shared" si="24"/>
        <v>0</v>
      </c>
    </row>
    <row r="1365" spans="3:3">
      <c r="C1365">
        <f t="shared" si="24"/>
        <v>0</v>
      </c>
    </row>
    <row r="1366" spans="3:3">
      <c r="C1366">
        <f t="shared" si="24"/>
        <v>0</v>
      </c>
    </row>
    <row r="1367" spans="3:3">
      <c r="C1367">
        <f t="shared" si="24"/>
        <v>0</v>
      </c>
    </row>
    <row r="1368" spans="3:3">
      <c r="C1368">
        <f t="shared" si="24"/>
        <v>0</v>
      </c>
    </row>
    <row r="1369" spans="3:3">
      <c r="C1369">
        <f t="shared" si="24"/>
        <v>0</v>
      </c>
    </row>
    <row r="1370" spans="3:3">
      <c r="C1370">
        <f t="shared" si="24"/>
        <v>0</v>
      </c>
    </row>
    <row r="1371" spans="3:3">
      <c r="C1371">
        <f t="shared" si="24"/>
        <v>0</v>
      </c>
    </row>
    <row r="1372" spans="3:3">
      <c r="C1372">
        <f t="shared" si="24"/>
        <v>0</v>
      </c>
    </row>
    <row r="1373" spans="3:3">
      <c r="C1373">
        <f t="shared" si="24"/>
        <v>0</v>
      </c>
    </row>
    <row r="1374" spans="3:3">
      <c r="C1374">
        <f t="shared" si="24"/>
        <v>0</v>
      </c>
    </row>
    <row r="1375" spans="3:3">
      <c r="C1375">
        <f t="shared" si="24"/>
        <v>0</v>
      </c>
    </row>
    <row r="1376" spans="3:3">
      <c r="C1376">
        <f t="shared" si="24"/>
        <v>0</v>
      </c>
    </row>
    <row r="1377" spans="3:3">
      <c r="C1377">
        <f t="shared" si="24"/>
        <v>0</v>
      </c>
    </row>
    <row r="1378" spans="3:3">
      <c r="C1378">
        <f t="shared" si="24"/>
        <v>0</v>
      </c>
    </row>
    <row r="1379" spans="3:3">
      <c r="C1379">
        <f t="shared" si="24"/>
        <v>0</v>
      </c>
    </row>
    <row r="1380" spans="3:3">
      <c r="C1380">
        <f t="shared" si="24"/>
        <v>0</v>
      </c>
    </row>
    <row r="1381" spans="3:3">
      <c r="C1381">
        <f t="shared" si="24"/>
        <v>0</v>
      </c>
    </row>
    <row r="1382" spans="3:3">
      <c r="C1382">
        <f t="shared" si="24"/>
        <v>0</v>
      </c>
    </row>
    <row r="1383" spans="3:3">
      <c r="C1383">
        <f t="shared" si="24"/>
        <v>0</v>
      </c>
    </row>
    <row r="1384" spans="3:3">
      <c r="C1384">
        <f t="shared" si="24"/>
        <v>0</v>
      </c>
    </row>
    <row r="1385" spans="3:3">
      <c r="C1385">
        <f t="shared" si="24"/>
        <v>0</v>
      </c>
    </row>
    <row r="1386" spans="3:3">
      <c r="C1386">
        <f t="shared" si="24"/>
        <v>0</v>
      </c>
    </row>
    <row r="1387" spans="3:3">
      <c r="C1387">
        <f t="shared" si="24"/>
        <v>0</v>
      </c>
    </row>
    <row r="1388" spans="3:3">
      <c r="C1388">
        <f t="shared" si="24"/>
        <v>0</v>
      </c>
    </row>
    <row r="1389" spans="3:3">
      <c r="C1389">
        <f t="shared" si="24"/>
        <v>0</v>
      </c>
    </row>
    <row r="1390" spans="3:3">
      <c r="C1390">
        <f t="shared" si="24"/>
        <v>0</v>
      </c>
    </row>
    <row r="1391" spans="3:3">
      <c r="C1391">
        <f t="shared" si="24"/>
        <v>0</v>
      </c>
    </row>
    <row r="1392" spans="3:3">
      <c r="C1392">
        <f t="shared" si="24"/>
        <v>0</v>
      </c>
    </row>
    <row r="1393" spans="3:3">
      <c r="C1393">
        <f t="shared" si="24"/>
        <v>0</v>
      </c>
    </row>
    <row r="1394" spans="3:3">
      <c r="C1394">
        <f t="shared" si="24"/>
        <v>0</v>
      </c>
    </row>
    <row r="1395" spans="3:3">
      <c r="C1395">
        <f t="shared" si="24"/>
        <v>0</v>
      </c>
    </row>
    <row r="1396" spans="3:3">
      <c r="C1396">
        <f t="shared" si="24"/>
        <v>0</v>
      </c>
    </row>
    <row r="1397" spans="3:3">
      <c r="C1397">
        <f t="shared" si="24"/>
        <v>0</v>
      </c>
    </row>
    <row r="1398" spans="3:3">
      <c r="C1398">
        <f t="shared" si="24"/>
        <v>0</v>
      </c>
    </row>
    <row r="1399" spans="3:3">
      <c r="C1399">
        <f t="shared" si="24"/>
        <v>0</v>
      </c>
    </row>
    <row r="1400" spans="3:3">
      <c r="C1400">
        <f t="shared" si="24"/>
        <v>0</v>
      </c>
    </row>
    <row r="1401" spans="3:3">
      <c r="C1401">
        <f t="shared" si="24"/>
        <v>0</v>
      </c>
    </row>
    <row r="1402" spans="3:3">
      <c r="C1402">
        <f t="shared" si="24"/>
        <v>0</v>
      </c>
    </row>
    <row r="1403" spans="3:3">
      <c r="C1403">
        <f t="shared" si="24"/>
        <v>0</v>
      </c>
    </row>
    <row r="1404" spans="3:3">
      <c r="C1404">
        <f t="shared" si="24"/>
        <v>0</v>
      </c>
    </row>
    <row r="1405" spans="3:3">
      <c r="C1405">
        <f t="shared" si="24"/>
        <v>0</v>
      </c>
    </row>
    <row r="1406" spans="3:3">
      <c r="C1406">
        <f t="shared" si="24"/>
        <v>0</v>
      </c>
    </row>
    <row r="1407" spans="3:3">
      <c r="C1407">
        <f t="shared" si="24"/>
        <v>0</v>
      </c>
    </row>
    <row r="1408" spans="3:3">
      <c r="C1408">
        <f t="shared" si="24"/>
        <v>0</v>
      </c>
    </row>
    <row r="1409" spans="3:3">
      <c r="C1409">
        <f t="shared" si="24"/>
        <v>0</v>
      </c>
    </row>
    <row r="1410" spans="3:3">
      <c r="C1410">
        <f t="shared" si="24"/>
        <v>0</v>
      </c>
    </row>
    <row r="1411" spans="3:3">
      <c r="C1411">
        <f t="shared" ref="C1411:C1474" si="25">ROUND(A1411,0)</f>
        <v>0</v>
      </c>
    </row>
    <row r="1412" spans="3:3">
      <c r="C1412">
        <f t="shared" si="25"/>
        <v>0</v>
      </c>
    </row>
    <row r="1413" spans="3:3">
      <c r="C1413">
        <f t="shared" si="25"/>
        <v>0</v>
      </c>
    </row>
    <row r="1414" spans="3:3">
      <c r="C1414">
        <f t="shared" si="25"/>
        <v>0</v>
      </c>
    </row>
    <row r="1415" spans="3:3">
      <c r="C1415">
        <f t="shared" si="25"/>
        <v>0</v>
      </c>
    </row>
    <row r="1416" spans="3:3">
      <c r="C1416">
        <f t="shared" si="25"/>
        <v>0</v>
      </c>
    </row>
    <row r="1417" spans="3:3">
      <c r="C1417">
        <f t="shared" si="25"/>
        <v>0</v>
      </c>
    </row>
    <row r="1418" spans="3:3">
      <c r="C1418">
        <f t="shared" si="25"/>
        <v>0</v>
      </c>
    </row>
    <row r="1419" spans="3:3">
      <c r="C1419">
        <f t="shared" si="25"/>
        <v>0</v>
      </c>
    </row>
    <row r="1420" spans="3:3">
      <c r="C1420">
        <f t="shared" si="25"/>
        <v>0</v>
      </c>
    </row>
    <row r="1421" spans="3:3">
      <c r="C1421">
        <f t="shared" si="25"/>
        <v>0</v>
      </c>
    </row>
    <row r="1422" spans="3:3">
      <c r="C1422">
        <f t="shared" si="25"/>
        <v>0</v>
      </c>
    </row>
    <row r="1423" spans="3:3">
      <c r="C1423">
        <f t="shared" si="25"/>
        <v>0</v>
      </c>
    </row>
    <row r="1424" spans="3:3">
      <c r="C1424">
        <f t="shared" si="25"/>
        <v>0</v>
      </c>
    </row>
    <row r="1425" spans="3:3">
      <c r="C1425">
        <f t="shared" si="25"/>
        <v>0</v>
      </c>
    </row>
    <row r="1426" spans="3:3">
      <c r="C1426">
        <f t="shared" si="25"/>
        <v>0</v>
      </c>
    </row>
    <row r="1427" spans="3:3">
      <c r="C1427">
        <f t="shared" si="25"/>
        <v>0</v>
      </c>
    </row>
    <row r="1428" spans="3:3">
      <c r="C1428">
        <f t="shared" si="25"/>
        <v>0</v>
      </c>
    </row>
    <row r="1429" spans="3:3">
      <c r="C1429">
        <f t="shared" si="25"/>
        <v>0</v>
      </c>
    </row>
    <row r="1430" spans="3:3">
      <c r="C1430">
        <f t="shared" si="25"/>
        <v>0</v>
      </c>
    </row>
    <row r="1431" spans="3:3">
      <c r="C1431">
        <f t="shared" si="25"/>
        <v>0</v>
      </c>
    </row>
    <row r="1432" spans="3:3">
      <c r="C1432">
        <f t="shared" si="25"/>
        <v>0</v>
      </c>
    </row>
    <row r="1433" spans="3:3">
      <c r="C1433">
        <f t="shared" si="25"/>
        <v>0</v>
      </c>
    </row>
    <row r="1434" spans="3:3">
      <c r="C1434">
        <f t="shared" si="25"/>
        <v>0</v>
      </c>
    </row>
    <row r="1435" spans="3:3">
      <c r="C1435">
        <f t="shared" si="25"/>
        <v>0</v>
      </c>
    </row>
    <row r="1436" spans="3:3">
      <c r="C1436">
        <f t="shared" si="25"/>
        <v>0</v>
      </c>
    </row>
    <row r="1437" spans="3:3">
      <c r="C1437">
        <f t="shared" si="25"/>
        <v>0</v>
      </c>
    </row>
    <row r="1438" spans="3:3">
      <c r="C1438">
        <f t="shared" si="25"/>
        <v>0</v>
      </c>
    </row>
    <row r="1439" spans="3:3">
      <c r="C1439">
        <f t="shared" si="25"/>
        <v>0</v>
      </c>
    </row>
    <row r="1440" spans="3:3">
      <c r="C1440">
        <f t="shared" si="25"/>
        <v>0</v>
      </c>
    </row>
    <row r="1441" spans="3:3">
      <c r="C1441">
        <f t="shared" si="25"/>
        <v>0</v>
      </c>
    </row>
    <row r="1442" spans="3:3">
      <c r="C1442">
        <f t="shared" si="25"/>
        <v>0</v>
      </c>
    </row>
    <row r="1443" spans="3:3">
      <c r="C1443">
        <f t="shared" si="25"/>
        <v>0</v>
      </c>
    </row>
    <row r="1444" spans="3:3">
      <c r="C1444">
        <f t="shared" si="25"/>
        <v>0</v>
      </c>
    </row>
    <row r="1445" spans="3:3">
      <c r="C1445">
        <f t="shared" si="25"/>
        <v>0</v>
      </c>
    </row>
    <row r="1446" spans="3:3">
      <c r="C1446">
        <f t="shared" si="25"/>
        <v>0</v>
      </c>
    </row>
    <row r="1447" spans="3:3">
      <c r="C1447">
        <f t="shared" si="25"/>
        <v>0</v>
      </c>
    </row>
    <row r="1448" spans="3:3">
      <c r="C1448">
        <f t="shared" si="25"/>
        <v>0</v>
      </c>
    </row>
    <row r="1449" spans="3:3">
      <c r="C1449">
        <f t="shared" si="25"/>
        <v>0</v>
      </c>
    </row>
    <row r="1450" spans="3:3">
      <c r="C1450">
        <f t="shared" si="25"/>
        <v>0</v>
      </c>
    </row>
    <row r="1451" spans="3:3">
      <c r="C1451">
        <f t="shared" si="25"/>
        <v>0</v>
      </c>
    </row>
    <row r="1452" spans="3:3">
      <c r="C1452">
        <f t="shared" si="25"/>
        <v>0</v>
      </c>
    </row>
    <row r="1453" spans="3:3">
      <c r="C1453">
        <f t="shared" si="25"/>
        <v>0</v>
      </c>
    </row>
    <row r="1454" spans="3:3">
      <c r="C1454">
        <f t="shared" si="25"/>
        <v>0</v>
      </c>
    </row>
    <row r="1455" spans="3:3">
      <c r="C1455">
        <f t="shared" si="25"/>
        <v>0</v>
      </c>
    </row>
    <row r="1456" spans="3:3">
      <c r="C1456">
        <f t="shared" si="25"/>
        <v>0</v>
      </c>
    </row>
    <row r="1457" spans="3:3">
      <c r="C1457">
        <f t="shared" si="25"/>
        <v>0</v>
      </c>
    </row>
    <row r="1458" spans="3:3">
      <c r="C1458">
        <f t="shared" si="25"/>
        <v>0</v>
      </c>
    </row>
    <row r="1459" spans="3:3">
      <c r="C1459">
        <f t="shared" si="25"/>
        <v>0</v>
      </c>
    </row>
    <row r="1460" spans="3:3">
      <c r="C1460">
        <f t="shared" si="25"/>
        <v>0</v>
      </c>
    </row>
    <row r="1461" spans="3:3">
      <c r="C1461">
        <f t="shared" si="25"/>
        <v>0</v>
      </c>
    </row>
    <row r="1462" spans="3:3">
      <c r="C1462">
        <f t="shared" si="25"/>
        <v>0</v>
      </c>
    </row>
    <row r="1463" spans="3:3">
      <c r="C1463">
        <f t="shared" si="25"/>
        <v>0</v>
      </c>
    </row>
    <row r="1464" spans="3:3">
      <c r="C1464">
        <f t="shared" si="25"/>
        <v>0</v>
      </c>
    </row>
    <row r="1465" spans="3:3">
      <c r="C1465">
        <f t="shared" si="25"/>
        <v>0</v>
      </c>
    </row>
    <row r="1466" spans="3:3">
      <c r="C1466">
        <f t="shared" si="25"/>
        <v>0</v>
      </c>
    </row>
    <row r="1467" spans="3:3">
      <c r="C1467">
        <f t="shared" si="25"/>
        <v>0</v>
      </c>
    </row>
    <row r="1468" spans="3:3">
      <c r="C1468">
        <f t="shared" si="25"/>
        <v>0</v>
      </c>
    </row>
    <row r="1469" spans="3:3">
      <c r="C1469">
        <f t="shared" si="25"/>
        <v>0</v>
      </c>
    </row>
    <row r="1470" spans="3:3">
      <c r="C1470">
        <f t="shared" si="25"/>
        <v>0</v>
      </c>
    </row>
    <row r="1471" spans="3:3">
      <c r="C1471">
        <f t="shared" si="25"/>
        <v>0</v>
      </c>
    </row>
    <row r="1472" spans="3:3">
      <c r="C1472">
        <f t="shared" si="25"/>
        <v>0</v>
      </c>
    </row>
    <row r="1473" spans="3:3">
      <c r="C1473">
        <f t="shared" si="25"/>
        <v>0</v>
      </c>
    </row>
    <row r="1474" spans="3:3">
      <c r="C1474">
        <f t="shared" si="25"/>
        <v>0</v>
      </c>
    </row>
    <row r="1475" spans="3:3">
      <c r="C1475">
        <f t="shared" ref="C1475:C1538" si="26">ROUND(A1475,0)</f>
        <v>0</v>
      </c>
    </row>
    <row r="1476" spans="3:3">
      <c r="C1476">
        <f t="shared" si="26"/>
        <v>0</v>
      </c>
    </row>
    <row r="1477" spans="3:3">
      <c r="C1477">
        <f t="shared" si="26"/>
        <v>0</v>
      </c>
    </row>
    <row r="1478" spans="3:3">
      <c r="C1478">
        <f t="shared" si="26"/>
        <v>0</v>
      </c>
    </row>
    <row r="1479" spans="3:3">
      <c r="C1479">
        <f t="shared" si="26"/>
        <v>0</v>
      </c>
    </row>
    <row r="1480" spans="3:3">
      <c r="C1480">
        <f t="shared" si="26"/>
        <v>0</v>
      </c>
    </row>
    <row r="1481" spans="3:3">
      <c r="C1481">
        <f t="shared" si="26"/>
        <v>0</v>
      </c>
    </row>
    <row r="1482" spans="3:3">
      <c r="C1482">
        <f t="shared" si="26"/>
        <v>0</v>
      </c>
    </row>
    <row r="1483" spans="3:3">
      <c r="C1483">
        <f t="shared" si="26"/>
        <v>0</v>
      </c>
    </row>
    <row r="1484" spans="3:3">
      <c r="C1484">
        <f t="shared" si="26"/>
        <v>0</v>
      </c>
    </row>
    <row r="1485" spans="3:3">
      <c r="C1485">
        <f t="shared" si="26"/>
        <v>0</v>
      </c>
    </row>
    <row r="1486" spans="3:3">
      <c r="C1486">
        <f t="shared" si="26"/>
        <v>0</v>
      </c>
    </row>
    <row r="1487" spans="3:3">
      <c r="C1487">
        <f t="shared" si="26"/>
        <v>0</v>
      </c>
    </row>
    <row r="1488" spans="3:3">
      <c r="C1488">
        <f t="shared" si="26"/>
        <v>0</v>
      </c>
    </row>
    <row r="1489" spans="3:3">
      <c r="C1489">
        <f t="shared" si="26"/>
        <v>0</v>
      </c>
    </row>
    <row r="1490" spans="3:3">
      <c r="C1490">
        <f t="shared" si="26"/>
        <v>0</v>
      </c>
    </row>
    <row r="1491" spans="3:3">
      <c r="C1491">
        <f t="shared" si="26"/>
        <v>0</v>
      </c>
    </row>
    <row r="1492" spans="3:3">
      <c r="C1492">
        <f t="shared" si="26"/>
        <v>0</v>
      </c>
    </row>
    <row r="1493" spans="3:3">
      <c r="C1493">
        <f t="shared" si="26"/>
        <v>0</v>
      </c>
    </row>
    <row r="1494" spans="3:3">
      <c r="C1494">
        <f t="shared" si="26"/>
        <v>0</v>
      </c>
    </row>
    <row r="1495" spans="3:3">
      <c r="C1495">
        <f t="shared" si="26"/>
        <v>0</v>
      </c>
    </row>
    <row r="1496" spans="3:3">
      <c r="C1496">
        <f t="shared" si="26"/>
        <v>0</v>
      </c>
    </row>
    <row r="1497" spans="3:3">
      <c r="C1497">
        <f t="shared" si="26"/>
        <v>0</v>
      </c>
    </row>
    <row r="1498" spans="3:3">
      <c r="C1498">
        <f t="shared" si="26"/>
        <v>0</v>
      </c>
    </row>
    <row r="1499" spans="3:3">
      <c r="C1499">
        <f t="shared" si="26"/>
        <v>0</v>
      </c>
    </row>
    <row r="1500" spans="3:3">
      <c r="C1500">
        <f t="shared" si="26"/>
        <v>0</v>
      </c>
    </row>
    <row r="1501" spans="3:3">
      <c r="C1501">
        <f t="shared" si="26"/>
        <v>0</v>
      </c>
    </row>
    <row r="1502" spans="3:3">
      <c r="C1502">
        <f t="shared" si="26"/>
        <v>0</v>
      </c>
    </row>
    <row r="1503" spans="3:3">
      <c r="C1503">
        <f t="shared" si="26"/>
        <v>0</v>
      </c>
    </row>
    <row r="1504" spans="3:3">
      <c r="C1504">
        <f t="shared" si="26"/>
        <v>0</v>
      </c>
    </row>
    <row r="1505" spans="3:3">
      <c r="C1505">
        <f t="shared" si="26"/>
        <v>0</v>
      </c>
    </row>
    <row r="1506" spans="3:3">
      <c r="C1506">
        <f t="shared" si="26"/>
        <v>0</v>
      </c>
    </row>
    <row r="1507" spans="3:3">
      <c r="C1507">
        <f t="shared" si="26"/>
        <v>0</v>
      </c>
    </row>
    <row r="1508" spans="3:3">
      <c r="C1508">
        <f t="shared" si="26"/>
        <v>0</v>
      </c>
    </row>
    <row r="1509" spans="3:3">
      <c r="C1509">
        <f t="shared" si="26"/>
        <v>0</v>
      </c>
    </row>
    <row r="1510" spans="3:3">
      <c r="C1510">
        <f t="shared" si="26"/>
        <v>0</v>
      </c>
    </row>
    <row r="1511" spans="3:3">
      <c r="C1511">
        <f t="shared" si="26"/>
        <v>0</v>
      </c>
    </row>
    <row r="1512" spans="3:3">
      <c r="C1512">
        <f t="shared" si="26"/>
        <v>0</v>
      </c>
    </row>
    <row r="1513" spans="3:3">
      <c r="C1513">
        <f t="shared" si="26"/>
        <v>0</v>
      </c>
    </row>
    <row r="1514" spans="3:3">
      <c r="C1514">
        <f t="shared" si="26"/>
        <v>0</v>
      </c>
    </row>
    <row r="1515" spans="3:3">
      <c r="C1515">
        <f t="shared" si="26"/>
        <v>0</v>
      </c>
    </row>
    <row r="1516" spans="3:3">
      <c r="C1516">
        <f t="shared" si="26"/>
        <v>0</v>
      </c>
    </row>
    <row r="1517" spans="3:3">
      <c r="C1517">
        <f t="shared" si="26"/>
        <v>0</v>
      </c>
    </row>
    <row r="1518" spans="3:3">
      <c r="C1518">
        <f t="shared" si="26"/>
        <v>0</v>
      </c>
    </row>
    <row r="1519" spans="3:3">
      <c r="C1519">
        <f t="shared" si="26"/>
        <v>0</v>
      </c>
    </row>
    <row r="1520" spans="3:3">
      <c r="C1520">
        <f t="shared" si="26"/>
        <v>0</v>
      </c>
    </row>
    <row r="1521" spans="3:3">
      <c r="C1521">
        <f t="shared" si="26"/>
        <v>0</v>
      </c>
    </row>
    <row r="1522" spans="3:3">
      <c r="C1522">
        <f t="shared" si="26"/>
        <v>0</v>
      </c>
    </row>
    <row r="1523" spans="3:3">
      <c r="C1523">
        <f t="shared" si="26"/>
        <v>0</v>
      </c>
    </row>
    <row r="1524" spans="3:3">
      <c r="C1524">
        <f t="shared" si="26"/>
        <v>0</v>
      </c>
    </row>
    <row r="1525" spans="3:3">
      <c r="C1525">
        <f t="shared" si="26"/>
        <v>0</v>
      </c>
    </row>
    <row r="1526" spans="3:3">
      <c r="C1526">
        <f t="shared" si="26"/>
        <v>0</v>
      </c>
    </row>
    <row r="1527" spans="3:3">
      <c r="C1527">
        <f t="shared" si="26"/>
        <v>0</v>
      </c>
    </row>
    <row r="1528" spans="3:3">
      <c r="C1528">
        <f t="shared" si="26"/>
        <v>0</v>
      </c>
    </row>
    <row r="1529" spans="3:3">
      <c r="C1529">
        <f t="shared" si="26"/>
        <v>0</v>
      </c>
    </row>
    <row r="1530" spans="3:3">
      <c r="C1530">
        <f t="shared" si="26"/>
        <v>0</v>
      </c>
    </row>
    <row r="1531" spans="3:3">
      <c r="C1531">
        <f t="shared" si="26"/>
        <v>0</v>
      </c>
    </row>
    <row r="1532" spans="3:3">
      <c r="C1532">
        <f t="shared" si="26"/>
        <v>0</v>
      </c>
    </row>
    <row r="1533" spans="3:3">
      <c r="C1533">
        <f t="shared" si="26"/>
        <v>0</v>
      </c>
    </row>
    <row r="1534" spans="3:3">
      <c r="C1534">
        <f t="shared" si="26"/>
        <v>0</v>
      </c>
    </row>
    <row r="1535" spans="3:3">
      <c r="C1535">
        <f t="shared" si="26"/>
        <v>0</v>
      </c>
    </row>
    <row r="1536" spans="3:3">
      <c r="C1536">
        <f t="shared" si="26"/>
        <v>0</v>
      </c>
    </row>
    <row r="1537" spans="3:3">
      <c r="C1537">
        <f t="shared" si="26"/>
        <v>0</v>
      </c>
    </row>
    <row r="1538" spans="3:3">
      <c r="C1538">
        <f t="shared" si="26"/>
        <v>0</v>
      </c>
    </row>
    <row r="1539" spans="3:3">
      <c r="C1539">
        <f t="shared" ref="C1539:C1602" si="27">ROUND(A1539,0)</f>
        <v>0</v>
      </c>
    </row>
    <row r="1540" spans="3:3">
      <c r="C1540">
        <f t="shared" si="27"/>
        <v>0</v>
      </c>
    </row>
    <row r="1541" spans="3:3">
      <c r="C1541">
        <f t="shared" si="27"/>
        <v>0</v>
      </c>
    </row>
    <row r="1542" spans="3:3">
      <c r="C1542">
        <f t="shared" si="27"/>
        <v>0</v>
      </c>
    </row>
    <row r="1543" spans="3:3">
      <c r="C1543">
        <f t="shared" si="27"/>
        <v>0</v>
      </c>
    </row>
    <row r="1544" spans="3:3">
      <c r="C1544">
        <f t="shared" si="27"/>
        <v>0</v>
      </c>
    </row>
    <row r="1545" spans="3:3">
      <c r="C1545">
        <f t="shared" si="27"/>
        <v>0</v>
      </c>
    </row>
    <row r="1546" spans="3:3">
      <c r="C1546">
        <f t="shared" si="27"/>
        <v>0</v>
      </c>
    </row>
    <row r="1547" spans="3:3">
      <c r="C1547">
        <f t="shared" si="27"/>
        <v>0</v>
      </c>
    </row>
    <row r="1548" spans="3:3">
      <c r="C1548">
        <f t="shared" si="27"/>
        <v>0</v>
      </c>
    </row>
    <row r="1549" spans="3:3">
      <c r="C1549">
        <f t="shared" si="27"/>
        <v>0</v>
      </c>
    </row>
    <row r="1550" spans="3:3">
      <c r="C1550">
        <f t="shared" si="27"/>
        <v>0</v>
      </c>
    </row>
    <row r="1551" spans="3:3">
      <c r="C1551">
        <f t="shared" si="27"/>
        <v>0</v>
      </c>
    </row>
    <row r="1552" spans="3:3">
      <c r="C1552">
        <f t="shared" si="27"/>
        <v>0</v>
      </c>
    </row>
    <row r="1553" spans="3:3">
      <c r="C1553">
        <f t="shared" si="27"/>
        <v>0</v>
      </c>
    </row>
    <row r="1554" spans="3:3">
      <c r="C1554">
        <f t="shared" si="27"/>
        <v>0</v>
      </c>
    </row>
    <row r="1555" spans="3:3">
      <c r="C1555">
        <f t="shared" si="27"/>
        <v>0</v>
      </c>
    </row>
    <row r="1556" spans="3:3">
      <c r="C1556">
        <f t="shared" si="27"/>
        <v>0</v>
      </c>
    </row>
    <row r="1557" spans="3:3">
      <c r="C1557">
        <f t="shared" si="27"/>
        <v>0</v>
      </c>
    </row>
    <row r="1558" spans="3:3">
      <c r="C1558">
        <f t="shared" si="27"/>
        <v>0</v>
      </c>
    </row>
    <row r="1559" spans="3:3">
      <c r="C1559">
        <f t="shared" si="27"/>
        <v>0</v>
      </c>
    </row>
    <row r="1560" spans="3:3">
      <c r="C1560">
        <f t="shared" si="27"/>
        <v>0</v>
      </c>
    </row>
    <row r="1561" spans="3:3">
      <c r="C1561">
        <f t="shared" si="27"/>
        <v>0</v>
      </c>
    </row>
    <row r="1562" spans="3:3">
      <c r="C1562">
        <f t="shared" si="27"/>
        <v>0</v>
      </c>
    </row>
    <row r="1563" spans="3:3">
      <c r="C1563">
        <f t="shared" si="27"/>
        <v>0</v>
      </c>
    </row>
    <row r="1564" spans="3:3">
      <c r="C1564">
        <f t="shared" si="27"/>
        <v>0</v>
      </c>
    </row>
    <row r="1565" spans="3:3">
      <c r="C1565">
        <f t="shared" si="27"/>
        <v>0</v>
      </c>
    </row>
    <row r="1566" spans="3:3">
      <c r="C1566">
        <f t="shared" si="27"/>
        <v>0</v>
      </c>
    </row>
    <row r="1567" spans="3:3">
      <c r="C1567">
        <f t="shared" si="27"/>
        <v>0</v>
      </c>
    </row>
    <row r="1568" spans="3:3">
      <c r="C1568">
        <f t="shared" si="27"/>
        <v>0</v>
      </c>
    </row>
    <row r="1569" spans="3:3">
      <c r="C1569">
        <f t="shared" si="27"/>
        <v>0</v>
      </c>
    </row>
    <row r="1570" spans="3:3">
      <c r="C1570">
        <f t="shared" si="27"/>
        <v>0</v>
      </c>
    </row>
    <row r="1571" spans="3:3">
      <c r="C1571">
        <f t="shared" si="27"/>
        <v>0</v>
      </c>
    </row>
    <row r="1572" spans="3:3">
      <c r="C1572">
        <f t="shared" si="27"/>
        <v>0</v>
      </c>
    </row>
    <row r="1573" spans="3:3">
      <c r="C1573">
        <f t="shared" si="27"/>
        <v>0</v>
      </c>
    </row>
    <row r="1574" spans="3:3">
      <c r="C1574">
        <f t="shared" si="27"/>
        <v>0</v>
      </c>
    </row>
    <row r="1575" spans="3:3">
      <c r="C1575">
        <f t="shared" si="27"/>
        <v>0</v>
      </c>
    </row>
    <row r="1576" spans="3:3">
      <c r="C1576">
        <f t="shared" si="27"/>
        <v>0</v>
      </c>
    </row>
    <row r="1577" spans="3:3">
      <c r="C1577">
        <f t="shared" si="27"/>
        <v>0</v>
      </c>
    </row>
    <row r="1578" spans="3:3">
      <c r="C1578">
        <f t="shared" si="27"/>
        <v>0</v>
      </c>
    </row>
    <row r="1579" spans="3:3">
      <c r="C1579">
        <f t="shared" si="27"/>
        <v>0</v>
      </c>
    </row>
    <row r="1580" spans="3:3">
      <c r="C1580">
        <f t="shared" si="27"/>
        <v>0</v>
      </c>
    </row>
    <row r="1581" spans="3:3">
      <c r="C1581">
        <f t="shared" si="27"/>
        <v>0</v>
      </c>
    </row>
    <row r="1582" spans="3:3">
      <c r="C1582">
        <f t="shared" si="27"/>
        <v>0</v>
      </c>
    </row>
    <row r="1583" spans="3:3">
      <c r="C1583">
        <f t="shared" si="27"/>
        <v>0</v>
      </c>
    </row>
    <row r="1584" spans="3:3">
      <c r="C1584">
        <f t="shared" si="27"/>
        <v>0</v>
      </c>
    </row>
    <row r="1585" spans="3:3">
      <c r="C1585">
        <f t="shared" si="27"/>
        <v>0</v>
      </c>
    </row>
    <row r="1586" spans="3:3">
      <c r="C1586">
        <f t="shared" si="27"/>
        <v>0</v>
      </c>
    </row>
    <row r="1587" spans="3:3">
      <c r="C1587">
        <f t="shared" si="27"/>
        <v>0</v>
      </c>
    </row>
    <row r="1588" spans="3:3">
      <c r="C1588">
        <f t="shared" si="27"/>
        <v>0</v>
      </c>
    </row>
    <row r="1589" spans="3:3">
      <c r="C1589">
        <f t="shared" si="27"/>
        <v>0</v>
      </c>
    </row>
    <row r="1590" spans="3:3">
      <c r="C1590">
        <f t="shared" si="27"/>
        <v>0</v>
      </c>
    </row>
    <row r="1591" spans="3:3">
      <c r="C1591">
        <f t="shared" si="27"/>
        <v>0</v>
      </c>
    </row>
    <row r="1592" spans="3:3">
      <c r="C1592">
        <f t="shared" si="27"/>
        <v>0</v>
      </c>
    </row>
    <row r="1593" spans="3:3">
      <c r="C1593">
        <f t="shared" si="27"/>
        <v>0</v>
      </c>
    </row>
    <row r="1594" spans="3:3">
      <c r="C1594">
        <f t="shared" si="27"/>
        <v>0</v>
      </c>
    </row>
    <row r="1595" spans="3:3">
      <c r="C1595">
        <f t="shared" si="27"/>
        <v>0</v>
      </c>
    </row>
    <row r="1596" spans="3:3">
      <c r="C1596">
        <f t="shared" si="27"/>
        <v>0</v>
      </c>
    </row>
    <row r="1597" spans="3:3">
      <c r="C1597">
        <f t="shared" si="27"/>
        <v>0</v>
      </c>
    </row>
    <row r="1598" spans="3:3">
      <c r="C1598">
        <f t="shared" si="27"/>
        <v>0</v>
      </c>
    </row>
    <row r="1599" spans="3:3">
      <c r="C1599">
        <f t="shared" si="27"/>
        <v>0</v>
      </c>
    </row>
    <row r="1600" spans="3:3">
      <c r="C1600">
        <f t="shared" si="27"/>
        <v>0</v>
      </c>
    </row>
    <row r="1601" spans="3:3">
      <c r="C1601">
        <f t="shared" si="27"/>
        <v>0</v>
      </c>
    </row>
    <row r="1602" spans="3:3">
      <c r="C1602">
        <f t="shared" si="27"/>
        <v>0</v>
      </c>
    </row>
    <row r="1603" spans="3:3">
      <c r="C1603">
        <f t="shared" ref="C1603:C1666" si="28">ROUND(A1603,0)</f>
        <v>0</v>
      </c>
    </row>
    <row r="1604" spans="3:3">
      <c r="C1604">
        <f t="shared" si="28"/>
        <v>0</v>
      </c>
    </row>
    <row r="1605" spans="3:3">
      <c r="C1605">
        <f t="shared" si="28"/>
        <v>0</v>
      </c>
    </row>
    <row r="1606" spans="3:3">
      <c r="C1606">
        <f t="shared" si="28"/>
        <v>0</v>
      </c>
    </row>
    <row r="1607" spans="3:3">
      <c r="C1607">
        <f t="shared" si="28"/>
        <v>0</v>
      </c>
    </row>
    <row r="1608" spans="3:3">
      <c r="C1608">
        <f t="shared" si="28"/>
        <v>0</v>
      </c>
    </row>
    <row r="1609" spans="3:3">
      <c r="C1609">
        <f t="shared" si="28"/>
        <v>0</v>
      </c>
    </row>
    <row r="1610" spans="3:3">
      <c r="C1610">
        <f t="shared" si="28"/>
        <v>0</v>
      </c>
    </row>
    <row r="1611" spans="3:3">
      <c r="C1611">
        <f t="shared" si="28"/>
        <v>0</v>
      </c>
    </row>
    <row r="1612" spans="3:3">
      <c r="C1612">
        <f t="shared" si="28"/>
        <v>0</v>
      </c>
    </row>
    <row r="1613" spans="3:3">
      <c r="C1613">
        <f t="shared" si="28"/>
        <v>0</v>
      </c>
    </row>
    <row r="1614" spans="3:3">
      <c r="C1614">
        <f t="shared" si="28"/>
        <v>0</v>
      </c>
    </row>
    <row r="1615" spans="3:3">
      <c r="C1615">
        <f t="shared" si="28"/>
        <v>0</v>
      </c>
    </row>
    <row r="1616" spans="3:3">
      <c r="C1616">
        <f t="shared" si="28"/>
        <v>0</v>
      </c>
    </row>
    <row r="1617" spans="3:3">
      <c r="C1617">
        <f t="shared" si="28"/>
        <v>0</v>
      </c>
    </row>
    <row r="1618" spans="3:3">
      <c r="C1618">
        <f t="shared" si="28"/>
        <v>0</v>
      </c>
    </row>
    <row r="1619" spans="3:3">
      <c r="C1619">
        <f t="shared" si="28"/>
        <v>0</v>
      </c>
    </row>
    <row r="1620" spans="3:3">
      <c r="C1620">
        <f t="shared" si="28"/>
        <v>0</v>
      </c>
    </row>
    <row r="1621" spans="3:3">
      <c r="C1621">
        <f t="shared" si="28"/>
        <v>0</v>
      </c>
    </row>
    <row r="1622" spans="3:3">
      <c r="C1622">
        <f t="shared" si="28"/>
        <v>0</v>
      </c>
    </row>
    <row r="1623" spans="3:3">
      <c r="C1623">
        <f t="shared" si="28"/>
        <v>0</v>
      </c>
    </row>
    <row r="1624" spans="3:3">
      <c r="C1624">
        <f t="shared" si="28"/>
        <v>0</v>
      </c>
    </row>
    <row r="1625" spans="3:3">
      <c r="C1625">
        <f t="shared" si="28"/>
        <v>0</v>
      </c>
    </row>
    <row r="1626" spans="3:3">
      <c r="C1626">
        <f t="shared" si="28"/>
        <v>0</v>
      </c>
    </row>
    <row r="1627" spans="3:3">
      <c r="C1627">
        <f t="shared" si="28"/>
        <v>0</v>
      </c>
    </row>
    <row r="1628" spans="3:3">
      <c r="C1628">
        <f t="shared" si="28"/>
        <v>0</v>
      </c>
    </row>
    <row r="1629" spans="3:3">
      <c r="C1629">
        <f t="shared" si="28"/>
        <v>0</v>
      </c>
    </row>
    <row r="1630" spans="3:3">
      <c r="C1630">
        <f t="shared" si="28"/>
        <v>0</v>
      </c>
    </row>
    <row r="1631" spans="3:3">
      <c r="C1631">
        <f t="shared" si="28"/>
        <v>0</v>
      </c>
    </row>
    <row r="1632" spans="3:3">
      <c r="C1632">
        <f t="shared" si="28"/>
        <v>0</v>
      </c>
    </row>
    <row r="1633" spans="3:3">
      <c r="C1633">
        <f t="shared" si="28"/>
        <v>0</v>
      </c>
    </row>
    <row r="1634" spans="3:3">
      <c r="C1634">
        <f t="shared" si="28"/>
        <v>0</v>
      </c>
    </row>
    <row r="1635" spans="3:3">
      <c r="C1635">
        <f t="shared" si="28"/>
        <v>0</v>
      </c>
    </row>
    <row r="1636" spans="3:3">
      <c r="C1636">
        <f t="shared" si="28"/>
        <v>0</v>
      </c>
    </row>
    <row r="1637" spans="3:3">
      <c r="C1637">
        <f t="shared" si="28"/>
        <v>0</v>
      </c>
    </row>
    <row r="1638" spans="3:3">
      <c r="C1638">
        <f t="shared" si="28"/>
        <v>0</v>
      </c>
    </row>
    <row r="1639" spans="3:3">
      <c r="C1639">
        <f t="shared" si="28"/>
        <v>0</v>
      </c>
    </row>
    <row r="1640" spans="3:3">
      <c r="C1640">
        <f t="shared" si="28"/>
        <v>0</v>
      </c>
    </row>
    <row r="1641" spans="3:3">
      <c r="C1641">
        <f t="shared" si="28"/>
        <v>0</v>
      </c>
    </row>
    <row r="1642" spans="3:3">
      <c r="C1642">
        <f t="shared" si="28"/>
        <v>0</v>
      </c>
    </row>
    <row r="1643" spans="3:3">
      <c r="C1643">
        <f t="shared" si="28"/>
        <v>0</v>
      </c>
    </row>
    <row r="1644" spans="3:3">
      <c r="C1644">
        <f t="shared" si="28"/>
        <v>0</v>
      </c>
    </row>
    <row r="1645" spans="3:3">
      <c r="C1645">
        <f t="shared" si="28"/>
        <v>0</v>
      </c>
    </row>
    <row r="1646" spans="3:3">
      <c r="C1646">
        <f t="shared" si="28"/>
        <v>0</v>
      </c>
    </row>
    <row r="1647" spans="3:3">
      <c r="C1647">
        <f t="shared" si="28"/>
        <v>0</v>
      </c>
    </row>
    <row r="1648" spans="3:3">
      <c r="C1648">
        <f t="shared" si="28"/>
        <v>0</v>
      </c>
    </row>
    <row r="1649" spans="3:3">
      <c r="C1649">
        <f t="shared" si="28"/>
        <v>0</v>
      </c>
    </row>
    <row r="1650" spans="3:3">
      <c r="C1650">
        <f t="shared" si="28"/>
        <v>0</v>
      </c>
    </row>
    <row r="1651" spans="3:3">
      <c r="C1651">
        <f t="shared" si="28"/>
        <v>0</v>
      </c>
    </row>
    <row r="1652" spans="3:3">
      <c r="C1652">
        <f t="shared" si="28"/>
        <v>0</v>
      </c>
    </row>
    <row r="1653" spans="3:3">
      <c r="C1653">
        <f t="shared" si="28"/>
        <v>0</v>
      </c>
    </row>
    <row r="1654" spans="3:3">
      <c r="C1654">
        <f t="shared" si="28"/>
        <v>0</v>
      </c>
    </row>
    <row r="1655" spans="3:3">
      <c r="C1655">
        <f t="shared" si="28"/>
        <v>0</v>
      </c>
    </row>
    <row r="1656" spans="3:3">
      <c r="C1656">
        <f t="shared" si="28"/>
        <v>0</v>
      </c>
    </row>
    <row r="1657" spans="3:3">
      <c r="C1657">
        <f t="shared" si="28"/>
        <v>0</v>
      </c>
    </row>
    <row r="1658" spans="3:3">
      <c r="C1658">
        <f t="shared" si="28"/>
        <v>0</v>
      </c>
    </row>
    <row r="1659" spans="3:3">
      <c r="C1659">
        <f t="shared" si="28"/>
        <v>0</v>
      </c>
    </row>
    <row r="1660" spans="3:3">
      <c r="C1660">
        <f t="shared" si="28"/>
        <v>0</v>
      </c>
    </row>
    <row r="1661" spans="3:3">
      <c r="C1661">
        <f t="shared" si="28"/>
        <v>0</v>
      </c>
    </row>
    <row r="1662" spans="3:3">
      <c r="C1662">
        <f t="shared" si="28"/>
        <v>0</v>
      </c>
    </row>
    <row r="1663" spans="3:3">
      <c r="C1663">
        <f t="shared" si="28"/>
        <v>0</v>
      </c>
    </row>
    <row r="1664" spans="3:3">
      <c r="C1664">
        <f t="shared" si="28"/>
        <v>0</v>
      </c>
    </row>
    <row r="1665" spans="3:3">
      <c r="C1665">
        <f t="shared" si="28"/>
        <v>0</v>
      </c>
    </row>
    <row r="1666" spans="3:3">
      <c r="C1666">
        <f t="shared" si="28"/>
        <v>0</v>
      </c>
    </row>
    <row r="1667" spans="3:3">
      <c r="C1667">
        <f t="shared" ref="C1667:C1730" si="29">ROUND(A1667,0)</f>
        <v>0</v>
      </c>
    </row>
    <row r="1668" spans="3:3">
      <c r="C1668">
        <f t="shared" si="29"/>
        <v>0</v>
      </c>
    </row>
    <row r="1669" spans="3:3">
      <c r="C1669">
        <f t="shared" si="29"/>
        <v>0</v>
      </c>
    </row>
    <row r="1670" spans="3:3">
      <c r="C1670">
        <f t="shared" si="29"/>
        <v>0</v>
      </c>
    </row>
    <row r="1671" spans="3:3">
      <c r="C1671">
        <f t="shared" si="29"/>
        <v>0</v>
      </c>
    </row>
    <row r="1672" spans="3:3">
      <c r="C1672">
        <f t="shared" si="29"/>
        <v>0</v>
      </c>
    </row>
    <row r="1673" spans="3:3">
      <c r="C1673">
        <f t="shared" si="29"/>
        <v>0</v>
      </c>
    </row>
    <row r="1674" spans="3:3">
      <c r="C1674">
        <f t="shared" si="29"/>
        <v>0</v>
      </c>
    </row>
    <row r="1675" spans="3:3">
      <c r="C1675">
        <f t="shared" si="29"/>
        <v>0</v>
      </c>
    </row>
    <row r="1676" spans="3:3">
      <c r="C1676">
        <f t="shared" si="29"/>
        <v>0</v>
      </c>
    </row>
    <row r="1677" spans="3:3">
      <c r="C1677">
        <f t="shared" si="29"/>
        <v>0</v>
      </c>
    </row>
    <row r="1678" spans="3:3">
      <c r="C1678">
        <f t="shared" si="29"/>
        <v>0</v>
      </c>
    </row>
    <row r="1679" spans="3:3">
      <c r="C1679">
        <f t="shared" si="29"/>
        <v>0</v>
      </c>
    </row>
    <row r="1680" spans="3:3">
      <c r="C1680">
        <f t="shared" si="29"/>
        <v>0</v>
      </c>
    </row>
    <row r="1681" spans="3:3">
      <c r="C1681">
        <f t="shared" si="29"/>
        <v>0</v>
      </c>
    </row>
    <row r="1682" spans="3:3">
      <c r="C1682">
        <f t="shared" si="29"/>
        <v>0</v>
      </c>
    </row>
    <row r="1683" spans="3:3">
      <c r="C1683">
        <f t="shared" si="29"/>
        <v>0</v>
      </c>
    </row>
    <row r="1684" spans="3:3">
      <c r="C1684">
        <f t="shared" si="29"/>
        <v>0</v>
      </c>
    </row>
    <row r="1685" spans="3:3">
      <c r="C1685">
        <f t="shared" si="29"/>
        <v>0</v>
      </c>
    </row>
    <row r="1686" spans="3:3">
      <c r="C1686">
        <f t="shared" si="29"/>
        <v>0</v>
      </c>
    </row>
    <row r="1687" spans="3:3">
      <c r="C1687">
        <f t="shared" si="29"/>
        <v>0</v>
      </c>
    </row>
    <row r="1688" spans="3:3">
      <c r="C1688">
        <f t="shared" si="29"/>
        <v>0</v>
      </c>
    </row>
    <row r="1689" spans="3:3">
      <c r="C1689">
        <f t="shared" si="29"/>
        <v>0</v>
      </c>
    </row>
    <row r="1690" spans="3:3">
      <c r="C1690">
        <f t="shared" si="29"/>
        <v>0</v>
      </c>
    </row>
    <row r="1691" spans="3:3">
      <c r="C1691">
        <f t="shared" si="29"/>
        <v>0</v>
      </c>
    </row>
    <row r="1692" spans="3:3">
      <c r="C1692">
        <f t="shared" si="29"/>
        <v>0</v>
      </c>
    </row>
    <row r="1693" spans="3:3">
      <c r="C1693">
        <f t="shared" si="29"/>
        <v>0</v>
      </c>
    </row>
    <row r="1694" spans="3:3">
      <c r="C1694">
        <f t="shared" si="29"/>
        <v>0</v>
      </c>
    </row>
    <row r="1695" spans="3:3">
      <c r="C1695">
        <f t="shared" si="29"/>
        <v>0</v>
      </c>
    </row>
    <row r="1696" spans="3:3">
      <c r="C1696">
        <f t="shared" si="29"/>
        <v>0</v>
      </c>
    </row>
    <row r="1697" spans="3:3">
      <c r="C1697">
        <f t="shared" si="29"/>
        <v>0</v>
      </c>
    </row>
    <row r="1698" spans="3:3">
      <c r="C1698">
        <f t="shared" si="29"/>
        <v>0</v>
      </c>
    </row>
    <row r="1699" spans="3:3">
      <c r="C1699">
        <f t="shared" si="29"/>
        <v>0</v>
      </c>
    </row>
    <row r="1700" spans="3:3">
      <c r="C1700">
        <f t="shared" si="29"/>
        <v>0</v>
      </c>
    </row>
    <row r="1701" spans="3:3">
      <c r="C1701">
        <f t="shared" si="29"/>
        <v>0</v>
      </c>
    </row>
    <row r="1702" spans="3:3">
      <c r="C1702">
        <f t="shared" si="29"/>
        <v>0</v>
      </c>
    </row>
    <row r="1703" spans="3:3">
      <c r="C1703">
        <f t="shared" si="29"/>
        <v>0</v>
      </c>
    </row>
    <row r="1704" spans="3:3">
      <c r="C1704">
        <f t="shared" si="29"/>
        <v>0</v>
      </c>
    </row>
    <row r="1705" spans="3:3">
      <c r="C1705">
        <f t="shared" si="29"/>
        <v>0</v>
      </c>
    </row>
    <row r="1706" spans="3:3">
      <c r="C1706">
        <f t="shared" si="29"/>
        <v>0</v>
      </c>
    </row>
    <row r="1707" spans="3:3">
      <c r="C1707">
        <f t="shared" si="29"/>
        <v>0</v>
      </c>
    </row>
    <row r="1708" spans="3:3">
      <c r="C1708">
        <f t="shared" si="29"/>
        <v>0</v>
      </c>
    </row>
    <row r="1709" spans="3:3">
      <c r="C1709">
        <f t="shared" si="29"/>
        <v>0</v>
      </c>
    </row>
    <row r="1710" spans="3:3">
      <c r="C1710">
        <f t="shared" si="29"/>
        <v>0</v>
      </c>
    </row>
    <row r="1711" spans="3:3">
      <c r="C1711">
        <f t="shared" si="29"/>
        <v>0</v>
      </c>
    </row>
    <row r="1712" spans="3:3">
      <c r="C1712">
        <f t="shared" si="29"/>
        <v>0</v>
      </c>
    </row>
    <row r="1713" spans="3:3">
      <c r="C1713">
        <f t="shared" si="29"/>
        <v>0</v>
      </c>
    </row>
    <row r="1714" spans="3:3">
      <c r="C1714">
        <f t="shared" si="29"/>
        <v>0</v>
      </c>
    </row>
    <row r="1715" spans="3:3">
      <c r="C1715">
        <f t="shared" si="29"/>
        <v>0</v>
      </c>
    </row>
    <row r="1716" spans="3:3">
      <c r="C1716">
        <f t="shared" si="29"/>
        <v>0</v>
      </c>
    </row>
    <row r="1717" spans="3:3">
      <c r="C1717">
        <f t="shared" si="29"/>
        <v>0</v>
      </c>
    </row>
    <row r="1718" spans="3:3">
      <c r="C1718">
        <f t="shared" si="29"/>
        <v>0</v>
      </c>
    </row>
    <row r="1719" spans="3:3">
      <c r="C1719">
        <f t="shared" si="29"/>
        <v>0</v>
      </c>
    </row>
    <row r="1720" spans="3:3">
      <c r="C1720">
        <f t="shared" si="29"/>
        <v>0</v>
      </c>
    </row>
    <row r="1721" spans="3:3">
      <c r="C1721">
        <f t="shared" si="29"/>
        <v>0</v>
      </c>
    </row>
    <row r="1722" spans="3:3">
      <c r="C1722">
        <f t="shared" si="29"/>
        <v>0</v>
      </c>
    </row>
    <row r="1723" spans="3:3">
      <c r="C1723">
        <f t="shared" si="29"/>
        <v>0</v>
      </c>
    </row>
    <row r="1724" spans="3:3">
      <c r="C1724">
        <f t="shared" si="29"/>
        <v>0</v>
      </c>
    </row>
    <row r="1725" spans="3:3">
      <c r="C1725">
        <f t="shared" si="29"/>
        <v>0</v>
      </c>
    </row>
    <row r="1726" spans="3:3">
      <c r="C1726">
        <f t="shared" si="29"/>
        <v>0</v>
      </c>
    </row>
    <row r="1727" spans="3:3">
      <c r="C1727">
        <f t="shared" si="29"/>
        <v>0</v>
      </c>
    </row>
    <row r="1728" spans="3:3">
      <c r="C1728">
        <f t="shared" si="29"/>
        <v>0</v>
      </c>
    </row>
    <row r="1729" spans="3:3">
      <c r="C1729">
        <f t="shared" si="29"/>
        <v>0</v>
      </c>
    </row>
    <row r="1730" spans="3:3">
      <c r="C1730">
        <f t="shared" si="29"/>
        <v>0</v>
      </c>
    </row>
    <row r="1731" spans="3:3">
      <c r="C1731">
        <f t="shared" ref="C1731:C1794" si="30">ROUND(A1731,0)</f>
        <v>0</v>
      </c>
    </row>
    <row r="1732" spans="3:3">
      <c r="C1732">
        <f t="shared" si="30"/>
        <v>0</v>
      </c>
    </row>
    <row r="1733" spans="3:3">
      <c r="C1733">
        <f t="shared" si="30"/>
        <v>0</v>
      </c>
    </row>
    <row r="1734" spans="3:3">
      <c r="C1734">
        <f t="shared" si="30"/>
        <v>0</v>
      </c>
    </row>
    <row r="1735" spans="3:3">
      <c r="C1735">
        <f t="shared" si="30"/>
        <v>0</v>
      </c>
    </row>
    <row r="1736" spans="3:3">
      <c r="C1736">
        <f t="shared" si="30"/>
        <v>0</v>
      </c>
    </row>
    <row r="1737" spans="3:3">
      <c r="C1737">
        <f t="shared" si="30"/>
        <v>0</v>
      </c>
    </row>
    <row r="1738" spans="3:3">
      <c r="C1738">
        <f t="shared" si="30"/>
        <v>0</v>
      </c>
    </row>
    <row r="1739" spans="3:3">
      <c r="C1739">
        <f t="shared" si="30"/>
        <v>0</v>
      </c>
    </row>
    <row r="1740" spans="3:3">
      <c r="C1740">
        <f t="shared" si="30"/>
        <v>0</v>
      </c>
    </row>
    <row r="1741" spans="3:3">
      <c r="C1741">
        <f t="shared" si="30"/>
        <v>0</v>
      </c>
    </row>
    <row r="1742" spans="3:3">
      <c r="C1742">
        <f t="shared" si="30"/>
        <v>0</v>
      </c>
    </row>
    <row r="1743" spans="3:3">
      <c r="C1743">
        <f t="shared" si="30"/>
        <v>0</v>
      </c>
    </row>
    <row r="1744" spans="3:3">
      <c r="C1744">
        <f t="shared" si="30"/>
        <v>0</v>
      </c>
    </row>
    <row r="1745" spans="3:3">
      <c r="C1745">
        <f t="shared" si="30"/>
        <v>0</v>
      </c>
    </row>
    <row r="1746" spans="3:3">
      <c r="C1746">
        <f t="shared" si="30"/>
        <v>0</v>
      </c>
    </row>
    <row r="1747" spans="3:3">
      <c r="C1747">
        <f t="shared" si="30"/>
        <v>0</v>
      </c>
    </row>
    <row r="1748" spans="3:3">
      <c r="C1748">
        <f t="shared" si="30"/>
        <v>0</v>
      </c>
    </row>
    <row r="1749" spans="3:3">
      <c r="C1749">
        <f t="shared" si="30"/>
        <v>0</v>
      </c>
    </row>
    <row r="1750" spans="3:3">
      <c r="C1750">
        <f t="shared" si="30"/>
        <v>0</v>
      </c>
    </row>
    <row r="1751" spans="3:3">
      <c r="C1751">
        <f t="shared" si="30"/>
        <v>0</v>
      </c>
    </row>
    <row r="1752" spans="3:3">
      <c r="C1752">
        <f t="shared" si="30"/>
        <v>0</v>
      </c>
    </row>
    <row r="1753" spans="3:3">
      <c r="C1753">
        <f t="shared" si="30"/>
        <v>0</v>
      </c>
    </row>
    <row r="1754" spans="3:3">
      <c r="C1754">
        <f t="shared" si="30"/>
        <v>0</v>
      </c>
    </row>
    <row r="1755" spans="3:3">
      <c r="C1755">
        <f t="shared" si="30"/>
        <v>0</v>
      </c>
    </row>
    <row r="1756" spans="3:3">
      <c r="C1756">
        <f t="shared" si="30"/>
        <v>0</v>
      </c>
    </row>
    <row r="1757" spans="3:3">
      <c r="C1757">
        <f t="shared" si="30"/>
        <v>0</v>
      </c>
    </row>
    <row r="1758" spans="3:3">
      <c r="C1758">
        <f t="shared" si="30"/>
        <v>0</v>
      </c>
    </row>
    <row r="1759" spans="3:3">
      <c r="C1759">
        <f t="shared" si="30"/>
        <v>0</v>
      </c>
    </row>
    <row r="1760" spans="3:3">
      <c r="C1760">
        <f t="shared" si="30"/>
        <v>0</v>
      </c>
    </row>
    <row r="1761" spans="3:3">
      <c r="C1761">
        <f t="shared" si="30"/>
        <v>0</v>
      </c>
    </row>
    <row r="1762" spans="3:3">
      <c r="C1762">
        <f t="shared" si="30"/>
        <v>0</v>
      </c>
    </row>
    <row r="1763" spans="3:3">
      <c r="C1763">
        <f t="shared" si="30"/>
        <v>0</v>
      </c>
    </row>
    <row r="1764" spans="3:3">
      <c r="C1764">
        <f t="shared" si="30"/>
        <v>0</v>
      </c>
    </row>
    <row r="1765" spans="3:3">
      <c r="C1765">
        <f t="shared" si="30"/>
        <v>0</v>
      </c>
    </row>
    <row r="1766" spans="3:3">
      <c r="C1766">
        <f t="shared" si="30"/>
        <v>0</v>
      </c>
    </row>
    <row r="1767" spans="3:3">
      <c r="C1767">
        <f t="shared" si="30"/>
        <v>0</v>
      </c>
    </row>
    <row r="1768" spans="3:3">
      <c r="C1768">
        <f t="shared" si="30"/>
        <v>0</v>
      </c>
    </row>
    <row r="1769" spans="3:3">
      <c r="C1769">
        <f t="shared" si="30"/>
        <v>0</v>
      </c>
    </row>
    <row r="1770" spans="3:3">
      <c r="C1770">
        <f t="shared" si="30"/>
        <v>0</v>
      </c>
    </row>
    <row r="1771" spans="3:3">
      <c r="C1771">
        <f t="shared" si="30"/>
        <v>0</v>
      </c>
    </row>
    <row r="1772" spans="3:3">
      <c r="C1772">
        <f t="shared" si="30"/>
        <v>0</v>
      </c>
    </row>
    <row r="1773" spans="3:3">
      <c r="C1773">
        <f t="shared" si="30"/>
        <v>0</v>
      </c>
    </row>
    <row r="1774" spans="3:3">
      <c r="C1774">
        <f t="shared" si="30"/>
        <v>0</v>
      </c>
    </row>
    <row r="1775" spans="3:3">
      <c r="C1775">
        <f t="shared" si="30"/>
        <v>0</v>
      </c>
    </row>
    <row r="1776" spans="3:3">
      <c r="C1776">
        <f t="shared" si="30"/>
        <v>0</v>
      </c>
    </row>
    <row r="1777" spans="3:3">
      <c r="C1777">
        <f t="shared" si="30"/>
        <v>0</v>
      </c>
    </row>
    <row r="1778" spans="3:3">
      <c r="C1778">
        <f t="shared" si="30"/>
        <v>0</v>
      </c>
    </row>
    <row r="1779" spans="3:3">
      <c r="C1779">
        <f t="shared" si="30"/>
        <v>0</v>
      </c>
    </row>
    <row r="1780" spans="3:3">
      <c r="C1780">
        <f t="shared" si="30"/>
        <v>0</v>
      </c>
    </row>
    <row r="1781" spans="3:3">
      <c r="C1781">
        <f t="shared" si="30"/>
        <v>0</v>
      </c>
    </row>
    <row r="1782" spans="3:3">
      <c r="C1782">
        <f t="shared" si="30"/>
        <v>0</v>
      </c>
    </row>
    <row r="1783" spans="3:3">
      <c r="C1783">
        <f t="shared" si="30"/>
        <v>0</v>
      </c>
    </row>
    <row r="1784" spans="3:3">
      <c r="C1784">
        <f t="shared" si="30"/>
        <v>0</v>
      </c>
    </row>
    <row r="1785" spans="3:3">
      <c r="C1785">
        <f t="shared" si="30"/>
        <v>0</v>
      </c>
    </row>
    <row r="1786" spans="3:3">
      <c r="C1786">
        <f t="shared" si="30"/>
        <v>0</v>
      </c>
    </row>
    <row r="1787" spans="3:3">
      <c r="C1787">
        <f t="shared" si="30"/>
        <v>0</v>
      </c>
    </row>
    <row r="1788" spans="3:3">
      <c r="C1788">
        <f t="shared" si="30"/>
        <v>0</v>
      </c>
    </row>
    <row r="1789" spans="3:3">
      <c r="C1789">
        <f t="shared" si="30"/>
        <v>0</v>
      </c>
    </row>
    <row r="1790" spans="3:3">
      <c r="C1790">
        <f t="shared" si="30"/>
        <v>0</v>
      </c>
    </row>
    <row r="1791" spans="3:3">
      <c r="C1791">
        <f t="shared" si="30"/>
        <v>0</v>
      </c>
    </row>
    <row r="1792" spans="3:3">
      <c r="C1792">
        <f t="shared" si="30"/>
        <v>0</v>
      </c>
    </row>
    <row r="1793" spans="3:3">
      <c r="C1793">
        <f t="shared" si="30"/>
        <v>0</v>
      </c>
    </row>
    <row r="1794" spans="3:3">
      <c r="C1794">
        <f t="shared" si="30"/>
        <v>0</v>
      </c>
    </row>
    <row r="1795" spans="3:3">
      <c r="C1795">
        <f t="shared" ref="C1795:C1858" si="31">ROUND(A1795,0)</f>
        <v>0</v>
      </c>
    </row>
    <row r="1796" spans="3:3">
      <c r="C1796">
        <f t="shared" si="31"/>
        <v>0</v>
      </c>
    </row>
    <row r="1797" spans="3:3">
      <c r="C1797">
        <f t="shared" si="31"/>
        <v>0</v>
      </c>
    </row>
    <row r="1798" spans="3:3">
      <c r="C1798">
        <f t="shared" si="31"/>
        <v>0</v>
      </c>
    </row>
    <row r="1799" spans="3:3">
      <c r="C1799">
        <f t="shared" si="31"/>
        <v>0</v>
      </c>
    </row>
    <row r="1800" spans="3:3">
      <c r="C1800">
        <f t="shared" si="31"/>
        <v>0</v>
      </c>
    </row>
    <row r="1801" spans="3:3">
      <c r="C1801">
        <f t="shared" si="31"/>
        <v>0</v>
      </c>
    </row>
    <row r="1802" spans="3:3">
      <c r="C1802">
        <f t="shared" si="31"/>
        <v>0</v>
      </c>
    </row>
    <row r="1803" spans="3:3">
      <c r="C1803">
        <f t="shared" si="31"/>
        <v>0</v>
      </c>
    </row>
    <row r="1804" spans="3:3">
      <c r="C1804">
        <f t="shared" si="31"/>
        <v>0</v>
      </c>
    </row>
    <row r="1805" spans="3:3">
      <c r="C1805">
        <f t="shared" si="31"/>
        <v>0</v>
      </c>
    </row>
    <row r="1806" spans="3:3">
      <c r="C1806">
        <f t="shared" si="31"/>
        <v>0</v>
      </c>
    </row>
    <row r="1807" spans="3:3">
      <c r="C1807">
        <f t="shared" si="31"/>
        <v>0</v>
      </c>
    </row>
    <row r="1808" spans="3:3">
      <c r="C1808">
        <f t="shared" si="31"/>
        <v>0</v>
      </c>
    </row>
    <row r="1809" spans="3:3">
      <c r="C1809">
        <f t="shared" si="31"/>
        <v>0</v>
      </c>
    </row>
    <row r="1810" spans="3:3">
      <c r="C1810">
        <f t="shared" si="31"/>
        <v>0</v>
      </c>
    </row>
    <row r="1811" spans="3:3">
      <c r="C1811">
        <f t="shared" si="31"/>
        <v>0</v>
      </c>
    </row>
    <row r="1812" spans="3:3">
      <c r="C1812">
        <f t="shared" si="31"/>
        <v>0</v>
      </c>
    </row>
    <row r="1813" spans="3:3">
      <c r="C1813">
        <f t="shared" si="31"/>
        <v>0</v>
      </c>
    </row>
    <row r="1814" spans="3:3">
      <c r="C1814">
        <f t="shared" si="31"/>
        <v>0</v>
      </c>
    </row>
    <row r="1815" spans="3:3">
      <c r="C1815">
        <f t="shared" si="31"/>
        <v>0</v>
      </c>
    </row>
    <row r="1816" spans="3:3">
      <c r="C1816">
        <f t="shared" si="31"/>
        <v>0</v>
      </c>
    </row>
    <row r="1817" spans="3:3">
      <c r="C1817">
        <f t="shared" si="31"/>
        <v>0</v>
      </c>
    </row>
    <row r="1818" spans="3:3">
      <c r="C1818">
        <f t="shared" si="31"/>
        <v>0</v>
      </c>
    </row>
    <row r="1819" spans="3:3">
      <c r="C1819">
        <f t="shared" si="31"/>
        <v>0</v>
      </c>
    </row>
    <row r="1820" spans="3:3">
      <c r="C1820">
        <f t="shared" si="31"/>
        <v>0</v>
      </c>
    </row>
    <row r="1821" spans="3:3">
      <c r="C1821">
        <f t="shared" si="31"/>
        <v>0</v>
      </c>
    </row>
    <row r="1822" spans="3:3">
      <c r="C1822">
        <f t="shared" si="31"/>
        <v>0</v>
      </c>
    </row>
    <row r="1823" spans="3:3">
      <c r="C1823">
        <f t="shared" si="31"/>
        <v>0</v>
      </c>
    </row>
    <row r="1824" spans="3:3">
      <c r="C1824">
        <f t="shared" si="31"/>
        <v>0</v>
      </c>
    </row>
    <row r="1825" spans="3:3">
      <c r="C1825">
        <f t="shared" si="31"/>
        <v>0</v>
      </c>
    </row>
    <row r="1826" spans="3:3">
      <c r="C1826">
        <f t="shared" si="31"/>
        <v>0</v>
      </c>
    </row>
    <row r="1827" spans="3:3">
      <c r="C1827">
        <f t="shared" si="31"/>
        <v>0</v>
      </c>
    </row>
    <row r="1828" spans="3:3">
      <c r="C1828">
        <f t="shared" si="31"/>
        <v>0</v>
      </c>
    </row>
    <row r="1829" spans="3:3">
      <c r="C1829">
        <f t="shared" si="31"/>
        <v>0</v>
      </c>
    </row>
    <row r="1830" spans="3:3">
      <c r="C1830">
        <f t="shared" si="31"/>
        <v>0</v>
      </c>
    </row>
    <row r="1831" spans="3:3">
      <c r="C1831">
        <f t="shared" si="31"/>
        <v>0</v>
      </c>
    </row>
    <row r="1832" spans="3:3">
      <c r="C1832">
        <f t="shared" si="31"/>
        <v>0</v>
      </c>
    </row>
    <row r="1833" spans="3:3">
      <c r="C1833">
        <f t="shared" si="31"/>
        <v>0</v>
      </c>
    </row>
    <row r="1834" spans="3:3">
      <c r="C1834">
        <f t="shared" si="31"/>
        <v>0</v>
      </c>
    </row>
    <row r="1835" spans="3:3">
      <c r="C1835">
        <f t="shared" si="31"/>
        <v>0</v>
      </c>
    </row>
    <row r="1836" spans="3:3">
      <c r="C1836">
        <f t="shared" si="31"/>
        <v>0</v>
      </c>
    </row>
    <row r="1837" spans="3:3">
      <c r="C1837">
        <f t="shared" si="31"/>
        <v>0</v>
      </c>
    </row>
    <row r="1838" spans="3:3">
      <c r="C1838">
        <f t="shared" si="31"/>
        <v>0</v>
      </c>
    </row>
    <row r="1839" spans="3:3">
      <c r="C1839">
        <f t="shared" si="31"/>
        <v>0</v>
      </c>
    </row>
    <row r="1840" spans="3:3">
      <c r="C1840">
        <f t="shared" si="31"/>
        <v>0</v>
      </c>
    </row>
    <row r="1841" spans="3:3">
      <c r="C1841">
        <f t="shared" si="31"/>
        <v>0</v>
      </c>
    </row>
    <row r="1842" spans="3:3">
      <c r="C1842">
        <f t="shared" si="31"/>
        <v>0</v>
      </c>
    </row>
    <row r="1843" spans="3:3">
      <c r="C1843">
        <f t="shared" si="31"/>
        <v>0</v>
      </c>
    </row>
    <row r="1844" spans="3:3">
      <c r="C1844">
        <f t="shared" si="31"/>
        <v>0</v>
      </c>
    </row>
    <row r="1845" spans="3:3">
      <c r="C1845">
        <f t="shared" si="31"/>
        <v>0</v>
      </c>
    </row>
    <row r="1846" spans="3:3">
      <c r="C1846">
        <f t="shared" si="31"/>
        <v>0</v>
      </c>
    </row>
    <row r="1847" spans="3:3">
      <c r="C1847">
        <f t="shared" si="31"/>
        <v>0</v>
      </c>
    </row>
    <row r="1848" spans="3:3">
      <c r="C1848">
        <f t="shared" si="31"/>
        <v>0</v>
      </c>
    </row>
    <row r="1849" spans="3:3">
      <c r="C1849">
        <f t="shared" si="31"/>
        <v>0</v>
      </c>
    </row>
    <row r="1850" spans="3:3">
      <c r="C1850">
        <f t="shared" si="31"/>
        <v>0</v>
      </c>
    </row>
    <row r="1851" spans="3:3">
      <c r="C1851">
        <f t="shared" si="31"/>
        <v>0</v>
      </c>
    </row>
    <row r="1852" spans="3:3">
      <c r="C1852">
        <f t="shared" si="31"/>
        <v>0</v>
      </c>
    </row>
    <row r="1853" spans="3:3">
      <c r="C1853">
        <f t="shared" si="31"/>
        <v>0</v>
      </c>
    </row>
    <row r="1854" spans="3:3">
      <c r="C1854">
        <f t="shared" si="31"/>
        <v>0</v>
      </c>
    </row>
    <row r="1855" spans="3:3">
      <c r="C1855">
        <f t="shared" si="31"/>
        <v>0</v>
      </c>
    </row>
    <row r="1856" spans="3:3">
      <c r="C1856">
        <f t="shared" si="31"/>
        <v>0</v>
      </c>
    </row>
    <row r="1857" spans="3:3">
      <c r="C1857">
        <f t="shared" si="31"/>
        <v>0</v>
      </c>
    </row>
    <row r="1858" spans="3:3">
      <c r="C1858">
        <f t="shared" si="31"/>
        <v>0</v>
      </c>
    </row>
    <row r="1859" spans="3:3">
      <c r="C1859">
        <f t="shared" ref="C1859:C1921" si="32">ROUND(A1859,0)</f>
        <v>0</v>
      </c>
    </row>
    <row r="1860" spans="3:3">
      <c r="C1860">
        <f t="shared" si="32"/>
        <v>0</v>
      </c>
    </row>
    <row r="1861" spans="3:3">
      <c r="C1861">
        <f t="shared" si="32"/>
        <v>0</v>
      </c>
    </row>
    <row r="1862" spans="3:3">
      <c r="C1862">
        <f t="shared" si="32"/>
        <v>0</v>
      </c>
    </row>
    <row r="1863" spans="3:3">
      <c r="C1863">
        <f t="shared" si="32"/>
        <v>0</v>
      </c>
    </row>
    <row r="1864" spans="3:3">
      <c r="C1864">
        <f t="shared" si="32"/>
        <v>0</v>
      </c>
    </row>
    <row r="1865" spans="3:3">
      <c r="C1865">
        <f t="shared" si="32"/>
        <v>0</v>
      </c>
    </row>
    <row r="1866" spans="3:3">
      <c r="C1866">
        <f t="shared" si="32"/>
        <v>0</v>
      </c>
    </row>
    <row r="1867" spans="3:3">
      <c r="C1867">
        <f t="shared" si="32"/>
        <v>0</v>
      </c>
    </row>
    <row r="1868" spans="3:3">
      <c r="C1868">
        <f t="shared" si="32"/>
        <v>0</v>
      </c>
    </row>
    <row r="1869" spans="3:3">
      <c r="C1869">
        <f t="shared" si="32"/>
        <v>0</v>
      </c>
    </row>
    <row r="1870" spans="3:3">
      <c r="C1870">
        <f t="shared" si="32"/>
        <v>0</v>
      </c>
    </row>
    <row r="1871" spans="3:3">
      <c r="C1871">
        <f t="shared" si="32"/>
        <v>0</v>
      </c>
    </row>
    <row r="1872" spans="3:3">
      <c r="C1872">
        <f t="shared" si="32"/>
        <v>0</v>
      </c>
    </row>
    <row r="1873" spans="3:3">
      <c r="C1873">
        <f t="shared" si="32"/>
        <v>0</v>
      </c>
    </row>
    <row r="1874" spans="3:3">
      <c r="C1874">
        <f t="shared" si="32"/>
        <v>0</v>
      </c>
    </row>
    <row r="1875" spans="3:3">
      <c r="C1875">
        <f t="shared" si="32"/>
        <v>0</v>
      </c>
    </row>
    <row r="1876" spans="3:3">
      <c r="C1876">
        <f t="shared" si="32"/>
        <v>0</v>
      </c>
    </row>
    <row r="1877" spans="3:3">
      <c r="C1877">
        <f t="shared" si="32"/>
        <v>0</v>
      </c>
    </row>
    <row r="1878" spans="3:3">
      <c r="C1878">
        <f t="shared" si="32"/>
        <v>0</v>
      </c>
    </row>
    <row r="1879" spans="3:3">
      <c r="C1879">
        <f t="shared" si="32"/>
        <v>0</v>
      </c>
    </row>
    <row r="1880" spans="3:3">
      <c r="C1880">
        <f t="shared" si="32"/>
        <v>0</v>
      </c>
    </row>
    <row r="1881" spans="3:3">
      <c r="C1881">
        <f t="shared" si="32"/>
        <v>0</v>
      </c>
    </row>
    <row r="1882" spans="3:3">
      <c r="C1882">
        <f t="shared" si="32"/>
        <v>0</v>
      </c>
    </row>
    <row r="1883" spans="3:3">
      <c r="C1883">
        <f t="shared" si="32"/>
        <v>0</v>
      </c>
    </row>
    <row r="1884" spans="3:3">
      <c r="C1884">
        <f t="shared" si="32"/>
        <v>0</v>
      </c>
    </row>
    <row r="1885" spans="3:3">
      <c r="C1885">
        <f t="shared" si="32"/>
        <v>0</v>
      </c>
    </row>
    <row r="1886" spans="3:3">
      <c r="C1886">
        <f t="shared" si="32"/>
        <v>0</v>
      </c>
    </row>
    <row r="1887" spans="3:3">
      <c r="C1887">
        <f t="shared" si="32"/>
        <v>0</v>
      </c>
    </row>
    <row r="1888" spans="3:3">
      <c r="C1888">
        <f t="shared" si="32"/>
        <v>0</v>
      </c>
    </row>
    <row r="1889" spans="3:3">
      <c r="C1889">
        <f t="shared" si="32"/>
        <v>0</v>
      </c>
    </row>
    <row r="1890" spans="3:3">
      <c r="C1890">
        <f t="shared" si="32"/>
        <v>0</v>
      </c>
    </row>
    <row r="1891" spans="3:3">
      <c r="C1891">
        <f t="shared" si="32"/>
        <v>0</v>
      </c>
    </row>
    <row r="1892" spans="3:3">
      <c r="C1892">
        <f t="shared" si="32"/>
        <v>0</v>
      </c>
    </row>
    <row r="1893" spans="3:3">
      <c r="C1893">
        <f t="shared" si="32"/>
        <v>0</v>
      </c>
    </row>
    <row r="1894" spans="3:3">
      <c r="C1894">
        <f t="shared" si="32"/>
        <v>0</v>
      </c>
    </row>
    <row r="1895" spans="3:3">
      <c r="C1895">
        <f t="shared" si="32"/>
        <v>0</v>
      </c>
    </row>
    <row r="1896" spans="3:3">
      <c r="C1896">
        <f t="shared" si="32"/>
        <v>0</v>
      </c>
    </row>
    <row r="1897" spans="3:3">
      <c r="C1897">
        <f t="shared" si="32"/>
        <v>0</v>
      </c>
    </row>
    <row r="1898" spans="3:3">
      <c r="C1898">
        <f t="shared" si="32"/>
        <v>0</v>
      </c>
    </row>
    <row r="1899" spans="3:3">
      <c r="C1899">
        <f t="shared" si="32"/>
        <v>0</v>
      </c>
    </row>
    <row r="1900" spans="3:3">
      <c r="C1900">
        <f t="shared" si="32"/>
        <v>0</v>
      </c>
    </row>
    <row r="1901" spans="3:3">
      <c r="C1901">
        <f t="shared" si="32"/>
        <v>0</v>
      </c>
    </row>
    <row r="1902" spans="3:3">
      <c r="C1902">
        <f t="shared" si="32"/>
        <v>0</v>
      </c>
    </row>
    <row r="1903" spans="3:3">
      <c r="C1903">
        <f t="shared" si="32"/>
        <v>0</v>
      </c>
    </row>
    <row r="1904" spans="3:3">
      <c r="C1904">
        <f t="shared" si="32"/>
        <v>0</v>
      </c>
    </row>
    <row r="1905" spans="3:3">
      <c r="C1905">
        <f t="shared" si="32"/>
        <v>0</v>
      </c>
    </row>
    <row r="1906" spans="3:3">
      <c r="C1906">
        <f t="shared" si="32"/>
        <v>0</v>
      </c>
    </row>
    <row r="1907" spans="3:3">
      <c r="C1907">
        <f t="shared" si="32"/>
        <v>0</v>
      </c>
    </row>
    <row r="1908" spans="3:3">
      <c r="C1908">
        <f t="shared" si="32"/>
        <v>0</v>
      </c>
    </row>
    <row r="1909" spans="3:3">
      <c r="C1909">
        <f t="shared" si="32"/>
        <v>0</v>
      </c>
    </row>
    <row r="1910" spans="3:3">
      <c r="C1910">
        <f t="shared" si="32"/>
        <v>0</v>
      </c>
    </row>
    <row r="1911" spans="3:3">
      <c r="C1911">
        <f t="shared" si="32"/>
        <v>0</v>
      </c>
    </row>
    <row r="1912" spans="3:3">
      <c r="C1912">
        <f t="shared" si="32"/>
        <v>0</v>
      </c>
    </row>
    <row r="1913" spans="3:3">
      <c r="C1913">
        <f t="shared" si="32"/>
        <v>0</v>
      </c>
    </row>
    <row r="1914" spans="3:3">
      <c r="C1914">
        <f t="shared" si="32"/>
        <v>0</v>
      </c>
    </row>
    <row r="1915" spans="3:3">
      <c r="C1915">
        <f t="shared" si="32"/>
        <v>0</v>
      </c>
    </row>
    <row r="1916" spans="3:3">
      <c r="C1916">
        <f t="shared" si="32"/>
        <v>0</v>
      </c>
    </row>
    <row r="1917" spans="3:3">
      <c r="C1917">
        <f t="shared" si="32"/>
        <v>0</v>
      </c>
    </row>
    <row r="1918" spans="3:3">
      <c r="C1918">
        <f t="shared" si="32"/>
        <v>0</v>
      </c>
    </row>
    <row r="1919" spans="3:3">
      <c r="C1919">
        <f t="shared" si="32"/>
        <v>0</v>
      </c>
    </row>
    <row r="1920" spans="3:3">
      <c r="C1920">
        <f t="shared" si="32"/>
        <v>0</v>
      </c>
    </row>
    <row r="1921" spans="3:3">
      <c r="C1921">
        <f t="shared" si="32"/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2"/>
  <sheetViews>
    <sheetView workbookViewId="0">
      <selection activeCell="B4" sqref="B4"/>
    </sheetView>
  </sheetViews>
  <sheetFormatPr defaultColWidth="9" defaultRowHeight="13.05"/>
  <cols>
    <col min="1" max="1" width="16.1101694915254" customWidth="1"/>
    <col min="2" max="2" width="13.6610169491525" customWidth="1"/>
    <col min="8" max="8" width="15" customWidth="1"/>
    <col min="9" max="9" width="13.4406779661017" customWidth="1"/>
    <col min="10" max="10" width="15.5508474576271" customWidth="1"/>
    <col min="12" max="12" width="9.55084745762712" customWidth="1"/>
    <col min="16" max="16" width="10.1101694915254" customWidth="1"/>
  </cols>
  <sheetData>
    <row r="1" ht="19.6" spans="1:1">
      <c r="A1" s="70" t="s">
        <v>71</v>
      </c>
    </row>
    <row r="3" s="29" customFormat="1" ht="17.65" spans="2:16">
      <c r="B3" s="30" t="s">
        <v>72</v>
      </c>
      <c r="C3" s="30"/>
      <c r="D3" s="30" t="s">
        <v>73</v>
      </c>
      <c r="E3" s="30"/>
      <c r="F3" s="30"/>
      <c r="G3" s="30"/>
      <c r="H3" s="29" t="s">
        <v>74</v>
      </c>
      <c r="L3" s="29" t="s">
        <v>75</v>
      </c>
      <c r="P3" s="29" t="s">
        <v>76</v>
      </c>
    </row>
    <row r="4" s="31" customFormat="1" spans="1:10">
      <c r="A4" s="71" t="s">
        <v>77</v>
      </c>
      <c r="B4" s="71" t="s">
        <v>42</v>
      </c>
      <c r="D4" s="31" t="s">
        <v>78</v>
      </c>
      <c r="E4" s="31" t="s">
        <v>79</v>
      </c>
      <c r="F4" s="31" t="s">
        <v>80</v>
      </c>
      <c r="H4" s="31" t="s">
        <v>81</v>
      </c>
      <c r="I4" s="31" t="s">
        <v>82</v>
      </c>
      <c r="J4" s="31" t="s">
        <v>83</v>
      </c>
    </row>
    <row r="5" ht="13.8"/>
    <row r="6" ht="13.8" spans="12:18">
      <c r="L6" s="19" t="s">
        <v>84</v>
      </c>
      <c r="M6" s="19" t="s">
        <v>85</v>
      </c>
      <c r="N6" s="19" t="s">
        <v>86</v>
      </c>
      <c r="P6" t="s">
        <v>87</v>
      </c>
      <c r="Q6" t="s">
        <v>88</v>
      </c>
      <c r="R6" t="s">
        <v>89</v>
      </c>
    </row>
    <row r="7" ht="13.8" spans="1:18">
      <c r="A7" s="49">
        <v>380</v>
      </c>
      <c r="B7">
        <f>'1.data import'!E2</f>
        <v>1.2</v>
      </c>
      <c r="D7">
        <v>0.0014</v>
      </c>
      <c r="E7">
        <v>0</v>
      </c>
      <c r="F7">
        <v>0.0065</v>
      </c>
      <c r="H7">
        <f>B7*D7</f>
        <v>0.00168</v>
      </c>
      <c r="I7">
        <f>B7*E7</f>
        <v>0</v>
      </c>
      <c r="J7">
        <f>B7*F7</f>
        <v>0.0078</v>
      </c>
      <c r="L7" s="50">
        <f>H92</f>
        <v>97.349405653564</v>
      </c>
      <c r="M7" s="50">
        <f>I92</f>
        <v>100</v>
      </c>
      <c r="N7" s="50">
        <f>J92</f>
        <v>76.6072223947533</v>
      </c>
      <c r="P7">
        <f>(L10-0.332)/(M10-0.1858)</f>
        <v>0.130263825591779</v>
      </c>
      <c r="Q7">
        <f>POWER(P7,2)</f>
        <v>0.0169686642578055</v>
      </c>
      <c r="R7">
        <f>POWER(P7,3)</f>
        <v>0.00221040312140423</v>
      </c>
    </row>
    <row r="8" ht="13.8" spans="1:13">
      <c r="A8" s="49">
        <v>385</v>
      </c>
      <c r="B8">
        <f>'1.data import'!E3</f>
        <v>2.95</v>
      </c>
      <c r="D8">
        <v>0.0022</v>
      </c>
      <c r="E8">
        <v>0.0001</v>
      </c>
      <c r="F8">
        <v>0.0105</v>
      </c>
      <c r="H8">
        <f t="shared" ref="H8:H71" si="0">B8*D8</f>
        <v>0.00649</v>
      </c>
      <c r="I8">
        <f t="shared" ref="I8:I71" si="1">B8*E8</f>
        <v>0.000295</v>
      </c>
      <c r="J8">
        <f t="shared" ref="J8:J71" si="2">B8*F8</f>
        <v>0.030975</v>
      </c>
      <c r="L8" s="19"/>
      <c r="M8" s="19"/>
    </row>
    <row r="9" ht="13.8" spans="1:16">
      <c r="A9" s="49">
        <v>390</v>
      </c>
      <c r="B9">
        <f>'1.data import'!E4</f>
        <v>3.5</v>
      </c>
      <c r="D9">
        <v>0.0042</v>
      </c>
      <c r="E9">
        <v>0.0001</v>
      </c>
      <c r="F9">
        <v>0.0201</v>
      </c>
      <c r="H9">
        <f t="shared" si="0"/>
        <v>0.0147</v>
      </c>
      <c r="I9">
        <f t="shared" si="1"/>
        <v>0.00035</v>
      </c>
      <c r="J9">
        <f t="shared" si="2"/>
        <v>0.07035</v>
      </c>
      <c r="L9" s="19" t="s">
        <v>50</v>
      </c>
      <c r="M9" s="19" t="s">
        <v>51</v>
      </c>
      <c r="P9" s="19" t="s">
        <v>90</v>
      </c>
    </row>
    <row r="10" ht="13.8" spans="1:16">
      <c r="A10" s="49">
        <v>395</v>
      </c>
      <c r="B10">
        <f>'1.data import'!E5</f>
        <v>2.6</v>
      </c>
      <c r="D10">
        <v>0.0076</v>
      </c>
      <c r="E10">
        <v>0.0002</v>
      </c>
      <c r="F10">
        <v>0.0362</v>
      </c>
      <c r="H10">
        <f t="shared" si="0"/>
        <v>0.01976</v>
      </c>
      <c r="I10">
        <f t="shared" si="1"/>
        <v>0.00052</v>
      </c>
      <c r="J10">
        <f t="shared" si="2"/>
        <v>0.09412</v>
      </c>
      <c r="L10" s="50">
        <f>L7/(L7+M7+N7)</f>
        <v>0.355346050019256</v>
      </c>
      <c r="M10" s="50">
        <f>M7/(L7+M7+N7)</f>
        <v>0.365021283523621</v>
      </c>
      <c r="P10" s="50">
        <f>-(437*R7)+(3601*Q7)-(6861*P7)+5524.31</f>
        <v>4690.70810644311</v>
      </c>
    </row>
    <row r="11" ht="13.8" spans="1:13">
      <c r="A11" s="49">
        <v>400</v>
      </c>
      <c r="B11">
        <f>'1.data import'!E6</f>
        <v>3.35</v>
      </c>
      <c r="D11">
        <v>0.0143</v>
      </c>
      <c r="E11">
        <v>0.0004</v>
      </c>
      <c r="F11">
        <v>0.0679</v>
      </c>
      <c r="H11">
        <f t="shared" si="0"/>
        <v>0.047905</v>
      </c>
      <c r="I11">
        <f t="shared" si="1"/>
        <v>0.00134</v>
      </c>
      <c r="J11">
        <f t="shared" si="2"/>
        <v>0.227465</v>
      </c>
      <c r="L11" s="19"/>
      <c r="M11" s="19"/>
    </row>
    <row r="12" ht="13.8" spans="1:13">
      <c r="A12" s="49">
        <v>405</v>
      </c>
      <c r="B12">
        <f>'1.data import'!E7</f>
        <v>3.3</v>
      </c>
      <c r="D12">
        <v>0.0232</v>
      </c>
      <c r="E12">
        <v>0.0006</v>
      </c>
      <c r="F12">
        <v>0.1102</v>
      </c>
      <c r="H12">
        <f t="shared" si="0"/>
        <v>0.07656</v>
      </c>
      <c r="I12">
        <f t="shared" si="1"/>
        <v>0.00198</v>
      </c>
      <c r="J12">
        <f t="shared" si="2"/>
        <v>0.36366</v>
      </c>
      <c r="L12" s="19" t="s">
        <v>52</v>
      </c>
      <c r="M12" s="19" t="s">
        <v>53</v>
      </c>
    </row>
    <row r="13" ht="13.8" spans="1:13">
      <c r="A13" s="49">
        <v>410</v>
      </c>
      <c r="B13">
        <f>'1.data import'!E8</f>
        <v>13.55</v>
      </c>
      <c r="D13">
        <v>0.0435</v>
      </c>
      <c r="E13">
        <v>0.0012</v>
      </c>
      <c r="F13">
        <v>0.2074</v>
      </c>
      <c r="H13">
        <f t="shared" si="0"/>
        <v>0.589425</v>
      </c>
      <c r="I13">
        <f t="shared" si="1"/>
        <v>0.01626</v>
      </c>
      <c r="J13">
        <f t="shared" si="2"/>
        <v>2.81027</v>
      </c>
      <c r="L13" s="50">
        <f>(4*L7)/(L7+(15*M7)+(3*N7))</f>
        <v>0.213115032523733</v>
      </c>
      <c r="M13" s="50">
        <f>(6*M7)/(L7+(15*M7)+(3*N7))</f>
        <v>0.328376477123253</v>
      </c>
    </row>
    <row r="14" spans="1:10">
      <c r="A14" s="49">
        <v>415</v>
      </c>
      <c r="B14">
        <f>'1.data import'!E9</f>
        <v>34.4</v>
      </c>
      <c r="D14">
        <v>0.0776</v>
      </c>
      <c r="E14">
        <v>0.0022</v>
      </c>
      <c r="F14">
        <v>0.3713</v>
      </c>
      <c r="H14">
        <f t="shared" si="0"/>
        <v>2.66944</v>
      </c>
      <c r="I14">
        <f t="shared" si="1"/>
        <v>0.07568</v>
      </c>
      <c r="J14">
        <f t="shared" si="2"/>
        <v>12.77272</v>
      </c>
    </row>
    <row r="15" spans="1:12">
      <c r="A15" s="49">
        <v>420</v>
      </c>
      <c r="B15">
        <f>'1.data import'!E10</f>
        <v>69.5</v>
      </c>
      <c r="D15">
        <v>0.1344</v>
      </c>
      <c r="E15">
        <v>0.004</v>
      </c>
      <c r="F15">
        <v>0.6456</v>
      </c>
      <c r="H15">
        <f t="shared" si="0"/>
        <v>9.3408</v>
      </c>
      <c r="I15">
        <f t="shared" si="1"/>
        <v>0.278</v>
      </c>
      <c r="J15">
        <f t="shared" si="2"/>
        <v>44.8692</v>
      </c>
      <c r="L15" s="72" t="s">
        <v>91</v>
      </c>
    </row>
    <row r="16" spans="1:14">
      <c r="A16" s="49">
        <v>425</v>
      </c>
      <c r="B16">
        <f>'1.data import'!E11</f>
        <v>118.1</v>
      </c>
      <c r="D16">
        <v>0.2148</v>
      </c>
      <c r="E16">
        <v>0.0073</v>
      </c>
      <c r="F16">
        <v>1.0391</v>
      </c>
      <c r="H16">
        <f t="shared" si="0"/>
        <v>25.36788</v>
      </c>
      <c r="I16">
        <f t="shared" si="1"/>
        <v>0.86213</v>
      </c>
      <c r="J16">
        <f t="shared" si="2"/>
        <v>122.71771</v>
      </c>
      <c r="L16" s="26">
        <f>(M7)+(800*(L10-0.31271))+(1700*(M10-0.32902))</f>
        <v>195.31102200556</v>
      </c>
      <c r="N16" s="73"/>
    </row>
    <row r="17" spans="1:17">
      <c r="A17" s="49">
        <v>430</v>
      </c>
      <c r="B17">
        <f>'1.data import'!E12</f>
        <v>202.7</v>
      </c>
      <c r="D17">
        <v>0.2839</v>
      </c>
      <c r="E17">
        <v>0.0116</v>
      </c>
      <c r="F17">
        <v>1.3856</v>
      </c>
      <c r="H17">
        <f t="shared" si="0"/>
        <v>57.54653</v>
      </c>
      <c r="I17">
        <f t="shared" si="1"/>
        <v>2.35132</v>
      </c>
      <c r="J17">
        <f t="shared" si="2"/>
        <v>280.86112</v>
      </c>
      <c r="L17" t="s">
        <v>92</v>
      </c>
      <c r="Q17" s="75">
        <f>(5*M7)-280</f>
        <v>220</v>
      </c>
    </row>
    <row r="18" spans="1:10">
      <c r="A18" s="49">
        <v>435</v>
      </c>
      <c r="B18">
        <f>'1.data import'!E13</f>
        <v>274.5</v>
      </c>
      <c r="D18">
        <v>0.3285</v>
      </c>
      <c r="E18">
        <v>0.0168</v>
      </c>
      <c r="F18">
        <v>1.623</v>
      </c>
      <c r="H18">
        <f t="shared" si="0"/>
        <v>90.17325</v>
      </c>
      <c r="I18">
        <f t="shared" si="1"/>
        <v>4.6116</v>
      </c>
      <c r="J18">
        <f t="shared" si="2"/>
        <v>445.5135</v>
      </c>
    </row>
    <row r="19" spans="1:12">
      <c r="A19" s="49">
        <v>440</v>
      </c>
      <c r="B19">
        <f>'1.data import'!E14</f>
        <v>270.5</v>
      </c>
      <c r="D19">
        <v>0.3483</v>
      </c>
      <c r="E19">
        <v>0.023</v>
      </c>
      <c r="F19">
        <v>1.7471</v>
      </c>
      <c r="H19">
        <f t="shared" si="0"/>
        <v>94.21515</v>
      </c>
      <c r="I19">
        <f t="shared" si="1"/>
        <v>6.2215</v>
      </c>
      <c r="J19">
        <f t="shared" si="2"/>
        <v>472.59055</v>
      </c>
      <c r="L19" s="72" t="s">
        <v>93</v>
      </c>
    </row>
    <row r="20" spans="1:12">
      <c r="A20" s="49">
        <v>445</v>
      </c>
      <c r="B20">
        <f>'1.data import'!E15</f>
        <v>265.4</v>
      </c>
      <c r="D20">
        <v>0.3481</v>
      </c>
      <c r="E20">
        <v>0.0298</v>
      </c>
      <c r="F20">
        <v>1.7826</v>
      </c>
      <c r="H20">
        <f t="shared" si="0"/>
        <v>92.38574</v>
      </c>
      <c r="I20">
        <f t="shared" si="1"/>
        <v>7.90892</v>
      </c>
      <c r="J20">
        <f t="shared" si="2"/>
        <v>473.10204</v>
      </c>
      <c r="L20" s="26">
        <f>(1000*(0.31271-L10))-(650*(0.32902-M10))</f>
        <v>-19.2352157289022</v>
      </c>
    </row>
    <row r="21" spans="1:10">
      <c r="A21" s="49">
        <v>450</v>
      </c>
      <c r="B21">
        <f>'1.data import'!E16</f>
        <v>265.55</v>
      </c>
      <c r="D21">
        <v>0.3362</v>
      </c>
      <c r="E21">
        <v>0.038</v>
      </c>
      <c r="F21">
        <v>1.7721</v>
      </c>
      <c r="H21">
        <f t="shared" si="0"/>
        <v>89.27791</v>
      </c>
      <c r="I21">
        <f t="shared" si="1"/>
        <v>10.0909</v>
      </c>
      <c r="J21">
        <f t="shared" si="2"/>
        <v>470.581155</v>
      </c>
    </row>
    <row r="22" ht="15.05" spans="1:13">
      <c r="A22" s="49">
        <v>455</v>
      </c>
      <c r="B22">
        <f>'1.data import'!E17</f>
        <v>232.5</v>
      </c>
      <c r="D22">
        <v>0.3187</v>
      </c>
      <c r="E22">
        <v>0.048</v>
      </c>
      <c r="F22">
        <v>1.7441</v>
      </c>
      <c r="H22">
        <f t="shared" si="0"/>
        <v>74.09775</v>
      </c>
      <c r="I22">
        <f t="shared" si="1"/>
        <v>11.16</v>
      </c>
      <c r="J22">
        <f t="shared" si="2"/>
        <v>405.50325</v>
      </c>
      <c r="L22" s="74" t="s">
        <v>94</v>
      </c>
      <c r="M22" t="s">
        <v>95</v>
      </c>
    </row>
    <row r="23" spans="1:13">
      <c r="A23" s="49">
        <v>460</v>
      </c>
      <c r="B23">
        <f>'1.data import'!E18</f>
        <v>212.8</v>
      </c>
      <c r="D23">
        <v>0.2908</v>
      </c>
      <c r="E23">
        <v>0.06</v>
      </c>
      <c r="F23">
        <v>1.6692</v>
      </c>
      <c r="H23">
        <f t="shared" si="0"/>
        <v>61.88224</v>
      </c>
      <c r="I23">
        <f t="shared" si="1"/>
        <v>12.768</v>
      </c>
      <c r="J23">
        <f t="shared" si="2"/>
        <v>355.20576</v>
      </c>
      <c r="L23" s="72" t="s">
        <v>96</v>
      </c>
      <c r="M23" t="s">
        <v>97</v>
      </c>
    </row>
    <row r="24" spans="1:10">
      <c r="A24" s="49">
        <v>465</v>
      </c>
      <c r="B24">
        <f>'1.data import'!E19</f>
        <v>245.1</v>
      </c>
      <c r="D24">
        <v>0.2511</v>
      </c>
      <c r="E24">
        <v>0.0739</v>
      </c>
      <c r="F24">
        <v>1.5281</v>
      </c>
      <c r="H24">
        <f t="shared" si="0"/>
        <v>61.54461</v>
      </c>
      <c r="I24">
        <f t="shared" si="1"/>
        <v>18.11289</v>
      </c>
      <c r="J24">
        <f t="shared" si="2"/>
        <v>374.53731</v>
      </c>
    </row>
    <row r="25" spans="1:10">
      <c r="A25" s="49">
        <v>470</v>
      </c>
      <c r="B25">
        <f>'1.data import'!E20</f>
        <v>284.55</v>
      </c>
      <c r="D25">
        <v>0.1954</v>
      </c>
      <c r="E25">
        <v>0.091</v>
      </c>
      <c r="F25">
        <v>1.2876</v>
      </c>
      <c r="H25">
        <f t="shared" si="0"/>
        <v>55.60107</v>
      </c>
      <c r="I25">
        <f t="shared" si="1"/>
        <v>25.89405</v>
      </c>
      <c r="J25">
        <f t="shared" si="2"/>
        <v>366.38658</v>
      </c>
    </row>
    <row r="26" spans="1:10">
      <c r="A26" s="49">
        <v>475</v>
      </c>
      <c r="B26">
        <f>'1.data import'!E21</f>
        <v>300.7</v>
      </c>
      <c r="D26">
        <v>0.1421</v>
      </c>
      <c r="E26">
        <v>0.1126</v>
      </c>
      <c r="F26">
        <v>1.0419</v>
      </c>
      <c r="H26">
        <f t="shared" si="0"/>
        <v>42.72947</v>
      </c>
      <c r="I26">
        <f t="shared" si="1"/>
        <v>33.85882</v>
      </c>
      <c r="J26">
        <f t="shared" si="2"/>
        <v>313.29933</v>
      </c>
    </row>
    <row r="27" spans="1:10">
      <c r="A27" s="49">
        <v>480</v>
      </c>
      <c r="B27">
        <f>'1.data import'!E22</f>
        <v>294.25</v>
      </c>
      <c r="D27">
        <v>0.0956</v>
      </c>
      <c r="E27">
        <v>0.139</v>
      </c>
      <c r="F27">
        <v>0.813</v>
      </c>
      <c r="H27">
        <f t="shared" si="0"/>
        <v>28.1303</v>
      </c>
      <c r="I27">
        <f t="shared" si="1"/>
        <v>40.90075</v>
      </c>
      <c r="J27">
        <f t="shared" si="2"/>
        <v>239.22525</v>
      </c>
    </row>
    <row r="28" spans="1:10">
      <c r="A28" s="49">
        <v>485</v>
      </c>
      <c r="B28">
        <f>'1.data import'!E23</f>
        <v>293.65</v>
      </c>
      <c r="D28">
        <v>0.058</v>
      </c>
      <c r="E28">
        <v>0.1693</v>
      </c>
      <c r="F28">
        <v>0.6162</v>
      </c>
      <c r="H28">
        <f t="shared" si="0"/>
        <v>17.0317</v>
      </c>
      <c r="I28">
        <f t="shared" si="1"/>
        <v>49.714945</v>
      </c>
      <c r="J28">
        <f t="shared" si="2"/>
        <v>180.94713</v>
      </c>
    </row>
    <row r="29" spans="1:10">
      <c r="A29" s="49">
        <v>490</v>
      </c>
      <c r="B29">
        <f>'1.data import'!E24</f>
        <v>289.75</v>
      </c>
      <c r="D29">
        <v>0.032</v>
      </c>
      <c r="E29">
        <v>0.208</v>
      </c>
      <c r="F29">
        <v>0.4652</v>
      </c>
      <c r="H29">
        <f t="shared" si="0"/>
        <v>9.272</v>
      </c>
      <c r="I29">
        <f t="shared" si="1"/>
        <v>60.268</v>
      </c>
      <c r="J29">
        <f t="shared" si="2"/>
        <v>134.7917</v>
      </c>
    </row>
    <row r="30" spans="1:10">
      <c r="A30" s="49">
        <v>495</v>
      </c>
      <c r="B30">
        <f>'1.data import'!E25</f>
        <v>287.8</v>
      </c>
      <c r="D30">
        <v>0.0147</v>
      </c>
      <c r="E30">
        <v>0.2586</v>
      </c>
      <c r="F30">
        <v>0.3533</v>
      </c>
      <c r="H30">
        <f t="shared" si="0"/>
        <v>4.23066</v>
      </c>
      <c r="I30">
        <f t="shared" si="1"/>
        <v>74.42508</v>
      </c>
      <c r="J30">
        <f t="shared" si="2"/>
        <v>101.67974</v>
      </c>
    </row>
    <row r="31" spans="1:10">
      <c r="A31" s="49">
        <v>500</v>
      </c>
      <c r="B31">
        <f>'1.data import'!E26</f>
        <v>286.65</v>
      </c>
      <c r="D31">
        <v>0.0049</v>
      </c>
      <c r="E31">
        <v>0.323</v>
      </c>
      <c r="F31">
        <v>0.272</v>
      </c>
      <c r="H31">
        <f t="shared" si="0"/>
        <v>1.404585</v>
      </c>
      <c r="I31">
        <f t="shared" si="1"/>
        <v>92.58795</v>
      </c>
      <c r="J31">
        <f t="shared" si="2"/>
        <v>77.9688</v>
      </c>
    </row>
    <row r="32" spans="1:10">
      <c r="A32" s="49">
        <v>505</v>
      </c>
      <c r="B32">
        <f>'1.data import'!E27</f>
        <v>292.6</v>
      </c>
      <c r="D32">
        <v>0.0024</v>
      </c>
      <c r="E32">
        <v>0.4073</v>
      </c>
      <c r="F32">
        <v>0.2123</v>
      </c>
      <c r="H32">
        <f t="shared" si="0"/>
        <v>0.70224</v>
      </c>
      <c r="I32">
        <f t="shared" si="1"/>
        <v>119.17598</v>
      </c>
      <c r="J32">
        <f t="shared" si="2"/>
        <v>62.11898</v>
      </c>
    </row>
    <row r="33" spans="1:10">
      <c r="A33" s="49">
        <v>510</v>
      </c>
      <c r="B33">
        <f>'1.data import'!E28</f>
        <v>298.45</v>
      </c>
      <c r="D33">
        <v>0.0093</v>
      </c>
      <c r="E33">
        <v>0.503</v>
      </c>
      <c r="F33">
        <v>0.1582</v>
      </c>
      <c r="H33">
        <f t="shared" si="0"/>
        <v>2.775585</v>
      </c>
      <c r="I33">
        <f t="shared" si="1"/>
        <v>150.12035</v>
      </c>
      <c r="J33">
        <f t="shared" si="2"/>
        <v>47.21479</v>
      </c>
    </row>
    <row r="34" spans="1:10">
      <c r="A34" s="49">
        <v>515</v>
      </c>
      <c r="B34">
        <f>'1.data import'!E29</f>
        <v>306.1</v>
      </c>
      <c r="D34">
        <v>0.0291</v>
      </c>
      <c r="E34">
        <v>0.6082</v>
      </c>
      <c r="F34">
        <v>0.1117</v>
      </c>
      <c r="H34">
        <f t="shared" si="0"/>
        <v>8.90751</v>
      </c>
      <c r="I34">
        <f t="shared" si="1"/>
        <v>186.17002</v>
      </c>
      <c r="J34">
        <f t="shared" si="2"/>
        <v>34.19137</v>
      </c>
    </row>
    <row r="35" spans="1:10">
      <c r="A35" s="49">
        <v>520</v>
      </c>
      <c r="B35">
        <f>'1.data import'!E30</f>
        <v>309.95</v>
      </c>
      <c r="D35">
        <v>0.0633</v>
      </c>
      <c r="E35">
        <v>0.71</v>
      </c>
      <c r="F35">
        <v>0.0782</v>
      </c>
      <c r="H35">
        <f t="shared" si="0"/>
        <v>19.619835</v>
      </c>
      <c r="I35">
        <f t="shared" si="1"/>
        <v>220.0645</v>
      </c>
      <c r="J35">
        <f t="shared" si="2"/>
        <v>24.23809</v>
      </c>
    </row>
    <row r="36" spans="1:10">
      <c r="A36" s="49">
        <v>525</v>
      </c>
      <c r="B36">
        <f>'1.data import'!E31</f>
        <v>314.6</v>
      </c>
      <c r="D36">
        <v>0.1096</v>
      </c>
      <c r="E36">
        <v>0.7932</v>
      </c>
      <c r="F36">
        <v>0.0573</v>
      </c>
      <c r="H36">
        <f t="shared" si="0"/>
        <v>34.48016</v>
      </c>
      <c r="I36">
        <f t="shared" si="1"/>
        <v>249.54072</v>
      </c>
      <c r="J36">
        <f t="shared" si="2"/>
        <v>18.02658</v>
      </c>
    </row>
    <row r="37" spans="1:10">
      <c r="A37" s="49">
        <v>530</v>
      </c>
      <c r="B37">
        <f>'1.data import'!E32</f>
        <v>317.55</v>
      </c>
      <c r="D37">
        <v>0.1655</v>
      </c>
      <c r="E37">
        <v>0.862</v>
      </c>
      <c r="F37">
        <v>0.0422</v>
      </c>
      <c r="H37">
        <f t="shared" si="0"/>
        <v>52.554525</v>
      </c>
      <c r="I37">
        <f t="shared" si="1"/>
        <v>273.7281</v>
      </c>
      <c r="J37">
        <f t="shared" si="2"/>
        <v>13.40061</v>
      </c>
    </row>
    <row r="38" spans="1:10">
      <c r="A38" s="49">
        <v>535</v>
      </c>
      <c r="B38">
        <f>'1.data import'!E33</f>
        <v>316.4</v>
      </c>
      <c r="D38">
        <v>0.2257</v>
      </c>
      <c r="E38">
        <v>0.9149</v>
      </c>
      <c r="F38">
        <v>0.0298</v>
      </c>
      <c r="H38">
        <f t="shared" si="0"/>
        <v>71.41148</v>
      </c>
      <c r="I38">
        <f t="shared" si="1"/>
        <v>289.47436</v>
      </c>
      <c r="J38">
        <f t="shared" si="2"/>
        <v>9.42872</v>
      </c>
    </row>
    <row r="39" spans="1:10">
      <c r="A39" s="49">
        <v>540</v>
      </c>
      <c r="B39">
        <f>'1.data import'!E34</f>
        <v>309.9</v>
      </c>
      <c r="D39">
        <v>0.2904</v>
      </c>
      <c r="E39">
        <v>0.954</v>
      </c>
      <c r="F39">
        <v>0.0203</v>
      </c>
      <c r="H39">
        <f t="shared" si="0"/>
        <v>89.99496</v>
      </c>
      <c r="I39">
        <f t="shared" si="1"/>
        <v>295.6446</v>
      </c>
      <c r="J39">
        <f t="shared" si="2"/>
        <v>6.29097</v>
      </c>
    </row>
    <row r="40" spans="1:10">
      <c r="A40" s="49">
        <v>545</v>
      </c>
      <c r="B40">
        <f>'1.data import'!E35</f>
        <v>310.9</v>
      </c>
      <c r="D40">
        <v>0.3597</v>
      </c>
      <c r="E40">
        <v>0.9803</v>
      </c>
      <c r="F40">
        <v>0.0134</v>
      </c>
      <c r="H40">
        <f t="shared" si="0"/>
        <v>111.83073</v>
      </c>
      <c r="I40">
        <f t="shared" si="1"/>
        <v>304.77527</v>
      </c>
      <c r="J40">
        <f t="shared" si="2"/>
        <v>4.16606</v>
      </c>
    </row>
    <row r="41" spans="1:10">
      <c r="A41" s="49">
        <v>550</v>
      </c>
      <c r="B41">
        <f>'1.data import'!E36</f>
        <v>314.2</v>
      </c>
      <c r="D41">
        <v>0.4334</v>
      </c>
      <c r="E41">
        <v>0.995</v>
      </c>
      <c r="F41">
        <v>0.0087</v>
      </c>
      <c r="H41">
        <f t="shared" si="0"/>
        <v>136.17428</v>
      </c>
      <c r="I41">
        <f t="shared" si="1"/>
        <v>312.629</v>
      </c>
      <c r="J41">
        <f t="shared" si="2"/>
        <v>2.73354</v>
      </c>
    </row>
    <row r="42" spans="1:10">
      <c r="A42" s="49">
        <v>555</v>
      </c>
      <c r="B42">
        <f>'1.data import'!E37</f>
        <v>315.35</v>
      </c>
      <c r="D42">
        <v>0.5121</v>
      </c>
      <c r="E42">
        <v>1</v>
      </c>
      <c r="F42">
        <v>0.0057</v>
      </c>
      <c r="H42">
        <f t="shared" si="0"/>
        <v>161.490735</v>
      </c>
      <c r="I42">
        <f t="shared" si="1"/>
        <v>315.35</v>
      </c>
      <c r="J42">
        <f t="shared" si="2"/>
        <v>1.797495</v>
      </c>
    </row>
    <row r="43" spans="1:10">
      <c r="A43" s="49">
        <v>560</v>
      </c>
      <c r="B43">
        <f>'1.data import'!E38</f>
        <v>314.4</v>
      </c>
      <c r="D43">
        <v>0.5945</v>
      </c>
      <c r="E43">
        <v>0.995</v>
      </c>
      <c r="F43">
        <v>0.0039</v>
      </c>
      <c r="H43">
        <f t="shared" si="0"/>
        <v>186.9108</v>
      </c>
      <c r="I43">
        <f t="shared" si="1"/>
        <v>312.828</v>
      </c>
      <c r="J43">
        <f t="shared" si="2"/>
        <v>1.22616</v>
      </c>
    </row>
    <row r="44" spans="1:10">
      <c r="A44" s="49">
        <v>565</v>
      </c>
      <c r="B44">
        <f>'1.data import'!E39</f>
        <v>314.35</v>
      </c>
      <c r="D44">
        <v>0.6784</v>
      </c>
      <c r="E44">
        <v>0.9786</v>
      </c>
      <c r="F44">
        <v>0.0027</v>
      </c>
      <c r="H44">
        <f t="shared" si="0"/>
        <v>213.25504</v>
      </c>
      <c r="I44">
        <f t="shared" si="1"/>
        <v>307.62291</v>
      </c>
      <c r="J44">
        <f t="shared" si="2"/>
        <v>0.848745</v>
      </c>
    </row>
    <row r="45" spans="1:10">
      <c r="A45" s="49">
        <v>570</v>
      </c>
      <c r="B45">
        <f>'1.data import'!E40</f>
        <v>312.2</v>
      </c>
      <c r="D45">
        <v>0.7621</v>
      </c>
      <c r="E45">
        <v>0.952</v>
      </c>
      <c r="F45">
        <v>0.0021</v>
      </c>
      <c r="H45">
        <f t="shared" si="0"/>
        <v>237.92762</v>
      </c>
      <c r="I45">
        <f t="shared" si="1"/>
        <v>297.2144</v>
      </c>
      <c r="J45">
        <f t="shared" si="2"/>
        <v>0.65562</v>
      </c>
    </row>
    <row r="46" spans="1:10">
      <c r="A46" s="49">
        <v>575</v>
      </c>
      <c r="B46">
        <f>'1.data import'!E41</f>
        <v>311.2</v>
      </c>
      <c r="D46">
        <v>0.8425</v>
      </c>
      <c r="E46">
        <v>0.9154</v>
      </c>
      <c r="F46">
        <v>0.0018</v>
      </c>
      <c r="H46">
        <f t="shared" si="0"/>
        <v>262.186</v>
      </c>
      <c r="I46">
        <f t="shared" si="1"/>
        <v>284.87248</v>
      </c>
      <c r="J46">
        <f t="shared" si="2"/>
        <v>0.56016</v>
      </c>
    </row>
    <row r="47" spans="1:10">
      <c r="A47" s="49">
        <v>580</v>
      </c>
      <c r="B47">
        <f>'1.data import'!E42</f>
        <v>308.35</v>
      </c>
      <c r="D47">
        <v>0.9163</v>
      </c>
      <c r="E47">
        <v>0.87</v>
      </c>
      <c r="F47">
        <v>0.0017</v>
      </c>
      <c r="H47">
        <f t="shared" si="0"/>
        <v>282.541105</v>
      </c>
      <c r="I47">
        <f t="shared" si="1"/>
        <v>268.2645</v>
      </c>
      <c r="J47">
        <f t="shared" si="2"/>
        <v>0.524195</v>
      </c>
    </row>
    <row r="48" spans="1:10">
      <c r="A48" s="49">
        <v>585</v>
      </c>
      <c r="B48">
        <f>'1.data import'!E43</f>
        <v>309.9</v>
      </c>
      <c r="D48">
        <v>0.9786</v>
      </c>
      <c r="E48">
        <v>0.8163</v>
      </c>
      <c r="F48">
        <v>0.0014</v>
      </c>
      <c r="H48">
        <f t="shared" si="0"/>
        <v>303.26814</v>
      </c>
      <c r="I48">
        <f t="shared" si="1"/>
        <v>252.97137</v>
      </c>
      <c r="J48">
        <f t="shared" si="2"/>
        <v>0.43386</v>
      </c>
    </row>
    <row r="49" spans="1:10">
      <c r="A49" s="49">
        <v>590</v>
      </c>
      <c r="B49">
        <f>'1.data import'!E44</f>
        <v>313.4</v>
      </c>
      <c r="D49">
        <v>1.0263</v>
      </c>
      <c r="E49">
        <v>0.757</v>
      </c>
      <c r="F49">
        <v>0.0011</v>
      </c>
      <c r="H49">
        <f t="shared" si="0"/>
        <v>321.64242</v>
      </c>
      <c r="I49">
        <f t="shared" si="1"/>
        <v>237.2438</v>
      </c>
      <c r="J49">
        <f t="shared" si="2"/>
        <v>0.34474</v>
      </c>
    </row>
    <row r="50" spans="1:10">
      <c r="A50" s="49">
        <v>595</v>
      </c>
      <c r="B50">
        <f>'1.data import'!E45</f>
        <v>314.4</v>
      </c>
      <c r="D50">
        <v>1.0567</v>
      </c>
      <c r="E50">
        <v>0.6949</v>
      </c>
      <c r="F50">
        <v>0.001</v>
      </c>
      <c r="H50">
        <f t="shared" si="0"/>
        <v>332.22648</v>
      </c>
      <c r="I50">
        <f t="shared" si="1"/>
        <v>218.47656</v>
      </c>
      <c r="J50">
        <f t="shared" si="2"/>
        <v>0.3144</v>
      </c>
    </row>
    <row r="51" spans="1:10">
      <c r="A51" s="49">
        <v>600</v>
      </c>
      <c r="B51">
        <f>'1.data import'!E46</f>
        <v>316.8</v>
      </c>
      <c r="D51">
        <v>1.0622</v>
      </c>
      <c r="E51">
        <v>0.631</v>
      </c>
      <c r="F51">
        <v>0.0008</v>
      </c>
      <c r="H51">
        <f t="shared" si="0"/>
        <v>336.50496</v>
      </c>
      <c r="I51">
        <f t="shared" si="1"/>
        <v>199.9008</v>
      </c>
      <c r="J51">
        <f t="shared" si="2"/>
        <v>0.25344</v>
      </c>
    </row>
    <row r="52" spans="1:10">
      <c r="A52" s="49">
        <v>605</v>
      </c>
      <c r="B52">
        <f>'1.data import'!E47</f>
        <v>322.45</v>
      </c>
      <c r="D52">
        <v>1.0456</v>
      </c>
      <c r="E52">
        <v>0.5668</v>
      </c>
      <c r="F52">
        <v>0.0006</v>
      </c>
      <c r="H52">
        <f t="shared" si="0"/>
        <v>337.15372</v>
      </c>
      <c r="I52">
        <f t="shared" si="1"/>
        <v>182.76466</v>
      </c>
      <c r="J52">
        <f t="shared" si="2"/>
        <v>0.19347</v>
      </c>
    </row>
    <row r="53" spans="1:10">
      <c r="A53" s="49">
        <v>610</v>
      </c>
      <c r="B53">
        <f>'1.data import'!E48</f>
        <v>326.3</v>
      </c>
      <c r="D53">
        <v>1.0026</v>
      </c>
      <c r="E53">
        <v>0.503</v>
      </c>
      <c r="F53">
        <v>0.0003</v>
      </c>
      <c r="H53">
        <f t="shared" si="0"/>
        <v>327.14838</v>
      </c>
      <c r="I53">
        <f t="shared" si="1"/>
        <v>164.1289</v>
      </c>
      <c r="J53">
        <f t="shared" si="2"/>
        <v>0.09789</v>
      </c>
    </row>
    <row r="54" spans="1:10">
      <c r="A54" s="49">
        <v>615</v>
      </c>
      <c r="B54">
        <f>'1.data import'!E49</f>
        <v>333.8</v>
      </c>
      <c r="D54">
        <v>0.9384</v>
      </c>
      <c r="E54">
        <v>0.4412</v>
      </c>
      <c r="F54">
        <v>0.0002</v>
      </c>
      <c r="H54">
        <f t="shared" si="0"/>
        <v>313.23792</v>
      </c>
      <c r="I54">
        <f t="shared" si="1"/>
        <v>147.27256</v>
      </c>
      <c r="J54">
        <f t="shared" si="2"/>
        <v>0.06676</v>
      </c>
    </row>
    <row r="55" spans="1:10">
      <c r="A55" s="49">
        <v>620</v>
      </c>
      <c r="B55">
        <f>'1.data import'!E50</f>
        <v>339.5</v>
      </c>
      <c r="D55">
        <v>0.8544</v>
      </c>
      <c r="E55">
        <v>0.381</v>
      </c>
      <c r="F55">
        <v>0.0002</v>
      </c>
      <c r="H55">
        <f t="shared" si="0"/>
        <v>290.0688</v>
      </c>
      <c r="I55">
        <f t="shared" si="1"/>
        <v>129.3495</v>
      </c>
      <c r="J55">
        <f t="shared" si="2"/>
        <v>0.0679</v>
      </c>
    </row>
    <row r="56" spans="1:10">
      <c r="A56" s="49">
        <v>625</v>
      </c>
      <c r="B56">
        <f>'1.data import'!E51</f>
        <v>347.1</v>
      </c>
      <c r="D56">
        <v>0.7514</v>
      </c>
      <c r="E56">
        <v>0.321</v>
      </c>
      <c r="F56">
        <v>0.0001</v>
      </c>
      <c r="H56">
        <f t="shared" si="0"/>
        <v>260.81094</v>
      </c>
      <c r="I56">
        <f t="shared" si="1"/>
        <v>111.4191</v>
      </c>
      <c r="J56">
        <f t="shared" si="2"/>
        <v>0.03471</v>
      </c>
    </row>
    <row r="57" spans="1:10">
      <c r="A57" s="49">
        <v>630</v>
      </c>
      <c r="B57">
        <f>'1.data import'!E52</f>
        <v>347.25</v>
      </c>
      <c r="D57">
        <v>0.6424</v>
      </c>
      <c r="E57">
        <v>0.265</v>
      </c>
      <c r="F57">
        <v>0</v>
      </c>
      <c r="H57">
        <f t="shared" si="0"/>
        <v>223.0734</v>
      </c>
      <c r="I57">
        <f t="shared" si="1"/>
        <v>92.02125</v>
      </c>
      <c r="J57">
        <f t="shared" si="2"/>
        <v>0</v>
      </c>
    </row>
    <row r="58" spans="1:10">
      <c r="A58" s="49">
        <v>635</v>
      </c>
      <c r="B58">
        <f>'1.data import'!E53</f>
        <v>348.05</v>
      </c>
      <c r="D58">
        <v>0.5419</v>
      </c>
      <c r="E58">
        <v>0.217</v>
      </c>
      <c r="F58">
        <v>0</v>
      </c>
      <c r="H58">
        <f t="shared" si="0"/>
        <v>188.608295</v>
      </c>
      <c r="I58">
        <f t="shared" si="1"/>
        <v>75.52685</v>
      </c>
      <c r="J58">
        <f t="shared" si="2"/>
        <v>0</v>
      </c>
    </row>
    <row r="59" spans="1:10">
      <c r="A59" s="49">
        <v>640</v>
      </c>
      <c r="B59">
        <f>'1.data import'!E54</f>
        <v>340.65</v>
      </c>
      <c r="D59">
        <v>0.4479</v>
      </c>
      <c r="E59">
        <v>0.175</v>
      </c>
      <c r="F59">
        <v>0</v>
      </c>
      <c r="H59">
        <f t="shared" si="0"/>
        <v>152.577135</v>
      </c>
      <c r="I59">
        <f t="shared" si="1"/>
        <v>59.61375</v>
      </c>
      <c r="J59">
        <f t="shared" si="2"/>
        <v>0</v>
      </c>
    </row>
    <row r="60" spans="1:10">
      <c r="A60" s="49">
        <v>645</v>
      </c>
      <c r="B60">
        <f>'1.data import'!E55</f>
        <v>333.35</v>
      </c>
      <c r="D60">
        <v>0.3608</v>
      </c>
      <c r="E60">
        <v>0.1382</v>
      </c>
      <c r="F60">
        <v>0</v>
      </c>
      <c r="H60">
        <f t="shared" si="0"/>
        <v>120.27268</v>
      </c>
      <c r="I60">
        <f t="shared" si="1"/>
        <v>46.06897</v>
      </c>
      <c r="J60">
        <f t="shared" si="2"/>
        <v>0</v>
      </c>
    </row>
    <row r="61" spans="1:10">
      <c r="A61" s="49">
        <v>650</v>
      </c>
      <c r="B61">
        <f>'1.data import'!E56</f>
        <v>317.15</v>
      </c>
      <c r="D61">
        <v>0.2835</v>
      </c>
      <c r="E61">
        <v>0.107</v>
      </c>
      <c r="F61">
        <v>0</v>
      </c>
      <c r="H61">
        <f t="shared" si="0"/>
        <v>89.912025</v>
      </c>
      <c r="I61">
        <f t="shared" si="1"/>
        <v>33.93505</v>
      </c>
      <c r="J61">
        <f t="shared" si="2"/>
        <v>0</v>
      </c>
    </row>
    <row r="62" spans="1:10">
      <c r="A62" s="49">
        <v>655</v>
      </c>
      <c r="B62">
        <f>'1.data import'!E57</f>
        <v>300.1</v>
      </c>
      <c r="D62">
        <v>0.2187</v>
      </c>
      <c r="E62">
        <v>0.0816</v>
      </c>
      <c r="F62">
        <v>0</v>
      </c>
      <c r="H62">
        <f t="shared" si="0"/>
        <v>65.63187</v>
      </c>
      <c r="I62">
        <f t="shared" si="1"/>
        <v>24.48816</v>
      </c>
      <c r="J62">
        <f t="shared" si="2"/>
        <v>0</v>
      </c>
    </row>
    <row r="63" spans="1:10">
      <c r="A63" s="49">
        <v>660</v>
      </c>
      <c r="B63">
        <f>'1.data import'!E58</f>
        <v>280.75</v>
      </c>
      <c r="D63">
        <v>0.1649</v>
      </c>
      <c r="E63">
        <v>0.061</v>
      </c>
      <c r="F63">
        <v>0</v>
      </c>
      <c r="H63">
        <f t="shared" si="0"/>
        <v>46.295675</v>
      </c>
      <c r="I63">
        <f t="shared" si="1"/>
        <v>17.12575</v>
      </c>
      <c r="J63">
        <f t="shared" si="2"/>
        <v>0</v>
      </c>
    </row>
    <row r="64" spans="1:10">
      <c r="A64" s="49">
        <v>665</v>
      </c>
      <c r="B64">
        <f>'1.data import'!E59</f>
        <v>257.1</v>
      </c>
      <c r="D64">
        <v>0.1212</v>
      </c>
      <c r="E64">
        <v>0.0446</v>
      </c>
      <c r="F64">
        <v>0</v>
      </c>
      <c r="H64">
        <f t="shared" si="0"/>
        <v>31.16052</v>
      </c>
      <c r="I64">
        <f t="shared" si="1"/>
        <v>11.46666</v>
      </c>
      <c r="J64">
        <f t="shared" si="2"/>
        <v>0</v>
      </c>
    </row>
    <row r="65" spans="1:10">
      <c r="A65" s="49">
        <v>670</v>
      </c>
      <c r="B65">
        <f>'1.data import'!E60</f>
        <v>236.05</v>
      </c>
      <c r="D65">
        <v>0.0874</v>
      </c>
      <c r="E65">
        <v>0.032</v>
      </c>
      <c r="F65">
        <v>0</v>
      </c>
      <c r="H65">
        <f t="shared" si="0"/>
        <v>20.63077</v>
      </c>
      <c r="I65">
        <f t="shared" si="1"/>
        <v>7.5536</v>
      </c>
      <c r="J65">
        <f t="shared" si="2"/>
        <v>0</v>
      </c>
    </row>
    <row r="66" spans="1:10">
      <c r="A66" s="49">
        <v>675</v>
      </c>
      <c r="B66">
        <f>'1.data import'!E61</f>
        <v>212.45</v>
      </c>
      <c r="D66">
        <v>0.0636</v>
      </c>
      <c r="E66">
        <v>0.0232</v>
      </c>
      <c r="F66">
        <v>0</v>
      </c>
      <c r="H66">
        <f t="shared" si="0"/>
        <v>13.51182</v>
      </c>
      <c r="I66">
        <f t="shared" si="1"/>
        <v>4.92884</v>
      </c>
      <c r="J66">
        <f t="shared" si="2"/>
        <v>0</v>
      </c>
    </row>
    <row r="67" spans="1:10">
      <c r="A67" s="49">
        <v>680</v>
      </c>
      <c r="B67">
        <f>'1.data import'!E62</f>
        <v>190.6</v>
      </c>
      <c r="D67">
        <v>0.0468</v>
      </c>
      <c r="E67">
        <v>0.017</v>
      </c>
      <c r="F67">
        <v>0</v>
      </c>
      <c r="H67">
        <f t="shared" si="0"/>
        <v>8.92008</v>
      </c>
      <c r="I67">
        <f t="shared" si="1"/>
        <v>3.2402</v>
      </c>
      <c r="J67">
        <f t="shared" si="2"/>
        <v>0</v>
      </c>
    </row>
    <row r="68" spans="1:10">
      <c r="A68" s="49">
        <v>685</v>
      </c>
      <c r="B68">
        <f>'1.data import'!E63</f>
        <v>171.55</v>
      </c>
      <c r="D68">
        <v>0.0329</v>
      </c>
      <c r="E68">
        <v>0.0119</v>
      </c>
      <c r="F68">
        <v>0</v>
      </c>
      <c r="H68">
        <f t="shared" si="0"/>
        <v>5.643995</v>
      </c>
      <c r="I68">
        <f t="shared" si="1"/>
        <v>2.041445</v>
      </c>
      <c r="J68">
        <f t="shared" si="2"/>
        <v>0</v>
      </c>
    </row>
    <row r="69" spans="1:10">
      <c r="A69" s="49">
        <v>690</v>
      </c>
      <c r="B69">
        <f>'1.data import'!E64</f>
        <v>153.1</v>
      </c>
      <c r="D69">
        <v>0.0227</v>
      </c>
      <c r="E69">
        <v>0.0082</v>
      </c>
      <c r="F69">
        <v>0</v>
      </c>
      <c r="H69">
        <f t="shared" si="0"/>
        <v>3.47537</v>
      </c>
      <c r="I69">
        <f t="shared" si="1"/>
        <v>1.25542</v>
      </c>
      <c r="J69">
        <f t="shared" si="2"/>
        <v>0</v>
      </c>
    </row>
    <row r="70" spans="1:10">
      <c r="A70" s="49">
        <v>695</v>
      </c>
      <c r="B70">
        <f>'1.data import'!E65</f>
        <v>133.1</v>
      </c>
      <c r="D70">
        <v>0.0158</v>
      </c>
      <c r="E70">
        <v>0.0057</v>
      </c>
      <c r="F70">
        <v>0</v>
      </c>
      <c r="H70">
        <f t="shared" si="0"/>
        <v>2.10298</v>
      </c>
      <c r="I70">
        <f t="shared" si="1"/>
        <v>0.75867</v>
      </c>
      <c r="J70">
        <f t="shared" si="2"/>
        <v>0</v>
      </c>
    </row>
    <row r="71" spans="1:10">
      <c r="A71" s="49">
        <v>700</v>
      </c>
      <c r="B71">
        <f>'1.data import'!E66</f>
        <v>115.55</v>
      </c>
      <c r="D71">
        <v>0.0114</v>
      </c>
      <c r="E71">
        <v>0.0041</v>
      </c>
      <c r="F71">
        <v>0</v>
      </c>
      <c r="H71">
        <f t="shared" si="0"/>
        <v>1.31727</v>
      </c>
      <c r="I71">
        <f t="shared" si="1"/>
        <v>0.473755</v>
      </c>
      <c r="J71">
        <f t="shared" si="2"/>
        <v>0</v>
      </c>
    </row>
    <row r="72" spans="1:10">
      <c r="A72" s="49">
        <v>705</v>
      </c>
      <c r="B72">
        <f>'1.data import'!E67</f>
        <v>99.3</v>
      </c>
      <c r="D72">
        <v>0.0081</v>
      </c>
      <c r="E72">
        <v>0.0029</v>
      </c>
      <c r="F72">
        <v>0</v>
      </c>
      <c r="H72">
        <f t="shared" ref="H72:H87" si="3">B72*D72</f>
        <v>0.80433</v>
      </c>
      <c r="I72">
        <f t="shared" ref="I72:I87" si="4">B72*E72</f>
        <v>0.28797</v>
      </c>
      <c r="J72">
        <f t="shared" ref="J72:J87" si="5">B72*F72</f>
        <v>0</v>
      </c>
    </row>
    <row r="73" spans="1:10">
      <c r="A73" s="49">
        <v>710</v>
      </c>
      <c r="B73">
        <f>'1.data import'!E68</f>
        <v>87.1</v>
      </c>
      <c r="D73">
        <v>0.0058</v>
      </c>
      <c r="E73">
        <v>0.0021</v>
      </c>
      <c r="F73">
        <v>0</v>
      </c>
      <c r="H73">
        <f t="shared" si="3"/>
        <v>0.50518</v>
      </c>
      <c r="I73">
        <f t="shared" si="4"/>
        <v>0.18291</v>
      </c>
      <c r="J73">
        <f t="shared" si="5"/>
        <v>0</v>
      </c>
    </row>
    <row r="74" spans="1:10">
      <c r="A74" s="49">
        <v>715</v>
      </c>
      <c r="B74">
        <f>'1.data import'!E69</f>
        <v>75.7</v>
      </c>
      <c r="D74">
        <v>0.0041</v>
      </c>
      <c r="E74">
        <v>0.0015</v>
      </c>
      <c r="F74">
        <v>0</v>
      </c>
      <c r="H74">
        <f t="shared" si="3"/>
        <v>0.31037</v>
      </c>
      <c r="I74">
        <f t="shared" si="4"/>
        <v>0.11355</v>
      </c>
      <c r="J74">
        <f t="shared" si="5"/>
        <v>0</v>
      </c>
    </row>
    <row r="75" spans="1:10">
      <c r="A75" s="49">
        <v>720</v>
      </c>
      <c r="B75">
        <f>'1.data import'!E70</f>
        <v>65.65</v>
      </c>
      <c r="D75">
        <v>0.0029</v>
      </c>
      <c r="E75">
        <v>0.001</v>
      </c>
      <c r="F75">
        <v>0</v>
      </c>
      <c r="H75">
        <f t="shared" si="3"/>
        <v>0.190385</v>
      </c>
      <c r="I75">
        <f t="shared" si="4"/>
        <v>0.06565</v>
      </c>
      <c r="J75">
        <f t="shared" si="5"/>
        <v>0</v>
      </c>
    </row>
    <row r="76" spans="1:10">
      <c r="A76" s="49">
        <v>725</v>
      </c>
      <c r="B76">
        <f>'1.data import'!E71</f>
        <v>58.35</v>
      </c>
      <c r="D76">
        <v>0.002</v>
      </c>
      <c r="E76">
        <v>0.0007</v>
      </c>
      <c r="F76">
        <v>0</v>
      </c>
      <c r="H76">
        <f t="shared" si="3"/>
        <v>0.1167</v>
      </c>
      <c r="I76">
        <f t="shared" si="4"/>
        <v>0.040845</v>
      </c>
      <c r="J76">
        <f t="shared" si="5"/>
        <v>0</v>
      </c>
    </row>
    <row r="77" spans="1:10">
      <c r="A77" s="49">
        <v>730</v>
      </c>
      <c r="B77">
        <f>'1.data import'!E72</f>
        <v>51.55</v>
      </c>
      <c r="D77">
        <v>0.0014</v>
      </c>
      <c r="E77">
        <v>0.0005</v>
      </c>
      <c r="F77">
        <v>0</v>
      </c>
      <c r="H77">
        <f t="shared" si="3"/>
        <v>0.07217</v>
      </c>
      <c r="I77">
        <f t="shared" si="4"/>
        <v>0.025775</v>
      </c>
      <c r="J77">
        <f t="shared" si="5"/>
        <v>0</v>
      </c>
    </row>
    <row r="78" spans="1:10">
      <c r="A78" s="49">
        <v>735</v>
      </c>
      <c r="B78">
        <f>'1.data import'!E73</f>
        <v>44.35</v>
      </c>
      <c r="D78">
        <v>0.001</v>
      </c>
      <c r="E78">
        <v>0.0004</v>
      </c>
      <c r="F78">
        <v>0</v>
      </c>
      <c r="H78">
        <f t="shared" si="3"/>
        <v>0.04435</v>
      </c>
      <c r="I78">
        <f t="shared" si="4"/>
        <v>0.01774</v>
      </c>
      <c r="J78">
        <f t="shared" si="5"/>
        <v>0</v>
      </c>
    </row>
    <row r="79" spans="1:10">
      <c r="A79" s="49">
        <v>740</v>
      </c>
      <c r="B79">
        <f>'1.data import'!E74</f>
        <v>38.5</v>
      </c>
      <c r="D79">
        <v>0.0007</v>
      </c>
      <c r="E79">
        <v>0.0002</v>
      </c>
      <c r="F79">
        <v>0</v>
      </c>
      <c r="H79">
        <f t="shared" si="3"/>
        <v>0.02695</v>
      </c>
      <c r="I79">
        <f t="shared" si="4"/>
        <v>0.0077</v>
      </c>
      <c r="J79">
        <f t="shared" si="5"/>
        <v>0</v>
      </c>
    </row>
    <row r="80" spans="1:10">
      <c r="A80" s="49">
        <v>745</v>
      </c>
      <c r="B80">
        <f>'1.data import'!E75</f>
        <v>31.9</v>
      </c>
      <c r="D80">
        <v>0.0005</v>
      </c>
      <c r="E80">
        <v>0.0002</v>
      </c>
      <c r="F80">
        <v>0</v>
      </c>
      <c r="H80">
        <f t="shared" si="3"/>
        <v>0.01595</v>
      </c>
      <c r="I80">
        <f t="shared" si="4"/>
        <v>0.00638</v>
      </c>
      <c r="J80">
        <f t="shared" si="5"/>
        <v>0</v>
      </c>
    </row>
    <row r="81" spans="1:10">
      <c r="A81" s="49">
        <v>750</v>
      </c>
      <c r="B81">
        <f>'1.data import'!E76</f>
        <v>26.8</v>
      </c>
      <c r="D81">
        <v>0.0003</v>
      </c>
      <c r="E81">
        <v>0.0001</v>
      </c>
      <c r="F81">
        <v>0</v>
      </c>
      <c r="H81">
        <f t="shared" si="3"/>
        <v>0.00804</v>
      </c>
      <c r="I81">
        <f t="shared" si="4"/>
        <v>0.00268</v>
      </c>
      <c r="J81">
        <f t="shared" si="5"/>
        <v>0</v>
      </c>
    </row>
    <row r="82" spans="1:10">
      <c r="A82" s="49">
        <v>755</v>
      </c>
      <c r="B82">
        <f>'1.data import'!E77</f>
        <v>22.6</v>
      </c>
      <c r="D82">
        <v>0.0002</v>
      </c>
      <c r="E82">
        <v>0.0001</v>
      </c>
      <c r="F82">
        <v>0</v>
      </c>
      <c r="H82">
        <f t="shared" si="3"/>
        <v>0.00452</v>
      </c>
      <c r="I82">
        <f t="shared" si="4"/>
        <v>0.00226</v>
      </c>
      <c r="J82">
        <f t="shared" si="5"/>
        <v>0</v>
      </c>
    </row>
    <row r="83" spans="1:10">
      <c r="A83" s="49">
        <v>760</v>
      </c>
      <c r="B83">
        <f>'1.data import'!E78</f>
        <v>18.3</v>
      </c>
      <c r="D83">
        <v>0.0002</v>
      </c>
      <c r="E83">
        <v>0.0001</v>
      </c>
      <c r="F83">
        <v>0</v>
      </c>
      <c r="H83">
        <f t="shared" si="3"/>
        <v>0.00366</v>
      </c>
      <c r="I83">
        <f t="shared" si="4"/>
        <v>0.00183</v>
      </c>
      <c r="J83">
        <f t="shared" si="5"/>
        <v>0</v>
      </c>
    </row>
    <row r="84" spans="1:10">
      <c r="A84" s="49">
        <v>765</v>
      </c>
      <c r="B84">
        <f>'1.data import'!E79</f>
        <v>14.45</v>
      </c>
      <c r="D84">
        <v>0.0001</v>
      </c>
      <c r="E84">
        <v>0</v>
      </c>
      <c r="F84">
        <v>0</v>
      </c>
      <c r="H84">
        <f t="shared" si="3"/>
        <v>0.001445</v>
      </c>
      <c r="I84">
        <f t="shared" si="4"/>
        <v>0</v>
      </c>
      <c r="J84">
        <f t="shared" si="5"/>
        <v>0</v>
      </c>
    </row>
    <row r="85" spans="1:10">
      <c r="A85" s="49">
        <v>770</v>
      </c>
      <c r="B85">
        <f>'1.data import'!E80</f>
        <v>11.9</v>
      </c>
      <c r="D85">
        <v>0.0001</v>
      </c>
      <c r="E85">
        <v>0</v>
      </c>
      <c r="F85">
        <v>0</v>
      </c>
      <c r="H85">
        <f t="shared" si="3"/>
        <v>0.00119</v>
      </c>
      <c r="I85">
        <f t="shared" si="4"/>
        <v>0</v>
      </c>
      <c r="J85">
        <f t="shared" si="5"/>
        <v>0</v>
      </c>
    </row>
    <row r="86" spans="1:10">
      <c r="A86" s="49">
        <v>775</v>
      </c>
      <c r="B86">
        <f>'1.data import'!E81</f>
        <v>9.4</v>
      </c>
      <c r="D86">
        <v>0.0001</v>
      </c>
      <c r="E86">
        <v>0</v>
      </c>
      <c r="F86">
        <v>0</v>
      </c>
      <c r="H86">
        <f t="shared" si="3"/>
        <v>0.00094</v>
      </c>
      <c r="I86">
        <f t="shared" si="4"/>
        <v>0</v>
      </c>
      <c r="J86">
        <f t="shared" si="5"/>
        <v>0</v>
      </c>
    </row>
    <row r="87" spans="1:10">
      <c r="A87" s="49">
        <v>780</v>
      </c>
      <c r="B87">
        <f>'1.data import'!E82</f>
        <v>10.75</v>
      </c>
      <c r="D87">
        <v>0</v>
      </c>
      <c r="E87">
        <v>0</v>
      </c>
      <c r="F87">
        <v>0</v>
      </c>
      <c r="H87">
        <f t="shared" si="3"/>
        <v>0</v>
      </c>
      <c r="I87">
        <f t="shared" si="4"/>
        <v>0</v>
      </c>
      <c r="J87">
        <f t="shared" si="5"/>
        <v>0</v>
      </c>
    </row>
    <row r="89" spans="8:8">
      <c r="H89" t="s">
        <v>98</v>
      </c>
    </row>
    <row r="90" spans="8:10">
      <c r="H90">
        <f>SUM(H7:H87)</f>
        <v>6487.722035</v>
      </c>
      <c r="I90">
        <f>SUM(I7:I87)</f>
        <v>6664.36738</v>
      </c>
      <c r="J90">
        <f>SUM(J7:J87)</f>
        <v>5105.38674</v>
      </c>
    </row>
    <row r="91" spans="8:8">
      <c r="H91" t="s">
        <v>99</v>
      </c>
    </row>
    <row r="92" spans="8:10">
      <c r="H92">
        <f>(H90/I90)*100</f>
        <v>97.349405653564</v>
      </c>
      <c r="I92">
        <f>(I90/I90)*100</f>
        <v>100</v>
      </c>
      <c r="J92">
        <f>(J90/I90)*100</f>
        <v>76.6072223947533</v>
      </c>
    </row>
  </sheetData>
  <conditionalFormatting sqref="N8:N13 L11:M12 L6:N6 L8:M9">
    <cfRule type="colorScale" priority="2">
      <colorScale>
        <cfvo type="min"/>
        <cfvo type="max"/>
        <color rgb="FFF59865"/>
        <color rgb="FFF59865"/>
      </colorScale>
    </cfRule>
    <cfRule type="colorScale" priority="4">
      <colorScale>
        <cfvo type="min"/>
        <cfvo type="max"/>
        <color rgb="FFF27936"/>
        <color rgb="FFF27936"/>
      </colorScale>
    </cfRule>
    <cfRule type="colorScale" priority="5">
      <colorScale>
        <cfvo type="min"/>
        <cfvo type="max"/>
        <color theme="5" tint="0.399975585192419"/>
        <color theme="5" tint="0.399975585192419"/>
      </colorScale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2"/>
  <sheetViews>
    <sheetView workbookViewId="0">
      <selection activeCell="L7" sqref="L7"/>
    </sheetView>
  </sheetViews>
  <sheetFormatPr defaultColWidth="9" defaultRowHeight="13.05"/>
  <cols>
    <col min="1" max="1" width="16.1101694915254" customWidth="1"/>
    <col min="2" max="2" width="13.6610169491525" customWidth="1"/>
    <col min="8" max="8" width="15" customWidth="1"/>
    <col min="9" max="9" width="13.4406779661017" customWidth="1"/>
    <col min="10" max="10" width="15.5508474576271" customWidth="1"/>
    <col min="12" max="12" width="9.55084745762712" customWidth="1"/>
    <col min="14" max="14" width="9.4406779661017" customWidth="1"/>
    <col min="16" max="16" width="10.1101694915254" customWidth="1"/>
  </cols>
  <sheetData>
    <row r="1" ht="19.6" spans="1:1">
      <c r="A1" s="3" t="s">
        <v>100</v>
      </c>
    </row>
    <row r="3" s="29" customFormat="1" ht="17.65" spans="2:16">
      <c r="B3" s="29" t="s">
        <v>72</v>
      </c>
      <c r="D3" s="29" t="s">
        <v>73</v>
      </c>
      <c r="H3" s="29" t="s">
        <v>74</v>
      </c>
      <c r="L3" s="29" t="s">
        <v>75</v>
      </c>
      <c r="P3" s="29" t="s">
        <v>76</v>
      </c>
    </row>
    <row r="4" s="31" customFormat="1" spans="1:10">
      <c r="A4" s="31" t="s">
        <v>77</v>
      </c>
      <c r="B4" s="31" t="s">
        <v>42</v>
      </c>
      <c r="D4" s="31" t="s">
        <v>78</v>
      </c>
      <c r="E4" s="31" t="s">
        <v>79</v>
      </c>
      <c r="F4" s="31" t="s">
        <v>80</v>
      </c>
      <c r="H4" s="31" t="s">
        <v>81</v>
      </c>
      <c r="I4" s="31" t="s">
        <v>82</v>
      </c>
      <c r="J4" s="31" t="s">
        <v>83</v>
      </c>
    </row>
    <row r="5" ht="13.8"/>
    <row r="6" ht="13.8" spans="12:18">
      <c r="L6" s="19" t="s">
        <v>84</v>
      </c>
      <c r="M6" s="19" t="s">
        <v>85</v>
      </c>
      <c r="N6" s="19" t="s">
        <v>86</v>
      </c>
      <c r="P6" t="s">
        <v>87</v>
      </c>
      <c r="Q6" t="s">
        <v>88</v>
      </c>
      <c r="R6" t="s">
        <v>89</v>
      </c>
    </row>
    <row r="7" ht="13.8" spans="1:18">
      <c r="A7" s="49">
        <v>380</v>
      </c>
      <c r="B7">
        <v>48836157129739.8</v>
      </c>
      <c r="D7">
        <v>0.0014</v>
      </c>
      <c r="E7">
        <v>0</v>
      </c>
      <c r="F7">
        <v>0.0065</v>
      </c>
      <c r="H7">
        <f>B7*D7</f>
        <v>68370619981.6357</v>
      </c>
      <c r="I7">
        <f>B7*E7</f>
        <v>0</v>
      </c>
      <c r="J7">
        <f>B7*F7</f>
        <v>317435021343.308</v>
      </c>
      <c r="L7" s="50">
        <f>H92</f>
        <v>96.8454905129725</v>
      </c>
      <c r="M7" s="50">
        <f>I92</f>
        <v>100</v>
      </c>
      <c r="N7" s="50">
        <f>J92</f>
        <v>113.615323417219</v>
      </c>
      <c r="P7">
        <f>(L10-0.332)/(M10-0.1858)</f>
        <v>-0.147165225340006</v>
      </c>
      <c r="Q7">
        <f>POWER(P7,2)</f>
        <v>0.0216576035493749</v>
      </c>
      <c r="R7">
        <f>POWER(P7,3)</f>
        <v>-0.00318724610666828</v>
      </c>
    </row>
    <row r="8" ht="13.8" spans="1:13">
      <c r="A8" s="49">
        <v>385</v>
      </c>
      <c r="B8">
        <v>49294486815768.7</v>
      </c>
      <c r="D8">
        <v>0.0022</v>
      </c>
      <c r="E8">
        <v>0.0001</v>
      </c>
      <c r="F8">
        <v>0.0105</v>
      </c>
      <c r="H8">
        <f t="shared" ref="H8:H71" si="0">B8*D8</f>
        <v>108447870994.691</v>
      </c>
      <c r="I8">
        <f t="shared" ref="I8:I71" si="1">B8*E8</f>
        <v>4929448681.57687</v>
      </c>
      <c r="J8">
        <f t="shared" ref="J8:J71" si="2">B8*F8</f>
        <v>517592111565.571</v>
      </c>
      <c r="L8" s="19"/>
      <c r="M8" s="19"/>
    </row>
    <row r="9" ht="13.8" spans="1:16">
      <c r="A9" s="49">
        <v>390</v>
      </c>
      <c r="B9">
        <v>49704735500001</v>
      </c>
      <c r="D9">
        <v>0.0042</v>
      </c>
      <c r="E9">
        <v>0.0001</v>
      </c>
      <c r="F9">
        <v>0.0201</v>
      </c>
      <c r="H9">
        <f t="shared" si="0"/>
        <v>208759889100.004</v>
      </c>
      <c r="I9">
        <f t="shared" si="1"/>
        <v>4970473550.0001</v>
      </c>
      <c r="J9">
        <f t="shared" si="2"/>
        <v>999065183550.02</v>
      </c>
      <c r="L9" s="19" t="s">
        <v>50</v>
      </c>
      <c r="M9" s="19" t="s">
        <v>51</v>
      </c>
      <c r="P9" s="19" t="s">
        <v>90</v>
      </c>
    </row>
    <row r="10" ht="13.8" spans="1:16">
      <c r="A10" s="49">
        <v>395</v>
      </c>
      <c r="B10">
        <v>50068198300536.4</v>
      </c>
      <c r="D10">
        <v>0.0076</v>
      </c>
      <c r="E10">
        <v>0.0002</v>
      </c>
      <c r="F10">
        <v>0.0362</v>
      </c>
      <c r="H10">
        <f t="shared" si="0"/>
        <v>380518307084.077</v>
      </c>
      <c r="I10">
        <f t="shared" si="1"/>
        <v>10013639660.1073</v>
      </c>
      <c r="J10">
        <f t="shared" si="2"/>
        <v>1812468778479.42</v>
      </c>
      <c r="L10" s="50">
        <f>L7/(L7+M7+N7)</f>
        <v>0.311941108724751</v>
      </c>
      <c r="M10" s="50">
        <f>M7/(L7+M7+N7)</f>
        <v>0.3221018418849</v>
      </c>
      <c r="P10" s="50">
        <f>-(437*R7)+(3601*Q7)-(6861*P7)+5524.31</f>
        <v>6613.3924679877</v>
      </c>
    </row>
    <row r="11" ht="13.8" spans="1:13">
      <c r="A11" s="49">
        <v>400</v>
      </c>
      <c r="B11">
        <v>50386238861591.3</v>
      </c>
      <c r="D11">
        <v>0.0143</v>
      </c>
      <c r="E11">
        <v>0.0004</v>
      </c>
      <c r="F11">
        <v>0.0679</v>
      </c>
      <c r="H11">
        <f t="shared" si="0"/>
        <v>720523215720.756</v>
      </c>
      <c r="I11">
        <f t="shared" si="1"/>
        <v>20154495544.6365</v>
      </c>
      <c r="J11">
        <f t="shared" si="2"/>
        <v>3421225618702.05</v>
      </c>
      <c r="L11" s="19"/>
      <c r="M11" s="19"/>
    </row>
    <row r="12" ht="13.8" spans="1:13">
      <c r="A12" s="49">
        <v>405</v>
      </c>
      <c r="B12">
        <v>50660276258115</v>
      </c>
      <c r="D12">
        <v>0.0232</v>
      </c>
      <c r="E12">
        <v>0.0006</v>
      </c>
      <c r="F12">
        <v>0.1102</v>
      </c>
      <c r="H12">
        <f t="shared" si="0"/>
        <v>1175318409188.27</v>
      </c>
      <c r="I12">
        <f t="shared" si="1"/>
        <v>30396165754.869</v>
      </c>
      <c r="J12">
        <f t="shared" si="2"/>
        <v>5582762443644.28</v>
      </c>
      <c r="L12" s="19" t="s">
        <v>52</v>
      </c>
      <c r="M12" s="19" t="s">
        <v>53</v>
      </c>
    </row>
    <row r="13" ht="13.8" spans="1:13">
      <c r="A13" s="49">
        <v>410</v>
      </c>
      <c r="B13">
        <v>50891773012181.7</v>
      </c>
      <c r="D13">
        <v>0.0435</v>
      </c>
      <c r="E13">
        <v>0.0012</v>
      </c>
      <c r="F13">
        <v>0.2074</v>
      </c>
      <c r="H13">
        <f t="shared" si="0"/>
        <v>2213792126029.9</v>
      </c>
      <c r="I13">
        <f t="shared" si="1"/>
        <v>61070127614.6181</v>
      </c>
      <c r="J13">
        <f t="shared" si="2"/>
        <v>10554953722726.5</v>
      </c>
      <c r="L13" s="50">
        <f>(4*L7)/(L7+(15*M7)+(3*N7))</f>
        <v>0.199919321468768</v>
      </c>
      <c r="M13" s="50">
        <f>(6*M7)/(L7+(15*M7)+(3*N7))</f>
        <v>0.309646820533149</v>
      </c>
    </row>
    <row r="14" spans="1:10">
      <c r="A14" s="49">
        <v>415</v>
      </c>
      <c r="B14">
        <v>51082224177621.4</v>
      </c>
      <c r="D14">
        <v>0.0776</v>
      </c>
      <c r="E14">
        <v>0.0022</v>
      </c>
      <c r="F14">
        <v>0.3713</v>
      </c>
      <c r="H14">
        <f t="shared" si="0"/>
        <v>3963980596183.42</v>
      </c>
      <c r="I14">
        <f t="shared" si="1"/>
        <v>112380893190.767</v>
      </c>
      <c r="J14">
        <f t="shared" si="2"/>
        <v>18966829837150.8</v>
      </c>
    </row>
    <row r="15" spans="1:17">
      <c r="A15" s="49">
        <v>420</v>
      </c>
      <c r="B15">
        <v>51233147444210.1</v>
      </c>
      <c r="D15">
        <v>0.1344</v>
      </c>
      <c r="E15">
        <v>0.004</v>
      </c>
      <c r="F15">
        <v>0.6456</v>
      </c>
      <c r="H15">
        <f t="shared" si="0"/>
        <v>6885735016501.84</v>
      </c>
      <c r="I15">
        <f t="shared" si="1"/>
        <v>204932589776.841</v>
      </c>
      <c r="J15">
        <f t="shared" si="2"/>
        <v>33076119989982.1</v>
      </c>
      <c r="L15" s="61" t="s">
        <v>91</v>
      </c>
      <c r="M15" s="62"/>
      <c r="N15" s="63"/>
      <c r="O15" s="64"/>
      <c r="P15" s="64"/>
      <c r="Q15" s="64"/>
    </row>
    <row r="16" spans="1:17">
      <c r="A16" s="49">
        <v>425</v>
      </c>
      <c r="B16">
        <v>51346074209163.4</v>
      </c>
      <c r="D16">
        <v>0.2148</v>
      </c>
      <c r="E16">
        <v>0.0073</v>
      </c>
      <c r="F16">
        <v>1.0391</v>
      </c>
      <c r="H16">
        <f t="shared" si="0"/>
        <v>11029136740128.3</v>
      </c>
      <c r="I16">
        <f t="shared" si="1"/>
        <v>374826341726.893</v>
      </c>
      <c r="J16">
        <f t="shared" si="2"/>
        <v>53353705710741.7</v>
      </c>
      <c r="L16" s="65">
        <f>(M7)+(800*(L10-0.31271))+(1700*(M10-0.32902))</f>
        <v>87.6240181841312</v>
      </c>
      <c r="M16" s="64"/>
      <c r="N16" s="66"/>
      <c r="O16" s="64"/>
      <c r="P16" s="64"/>
      <c r="Q16" s="64"/>
    </row>
    <row r="17" spans="1:17">
      <c r="A17" s="49">
        <v>430</v>
      </c>
      <c r="B17">
        <v>51422541561419.1</v>
      </c>
      <c r="D17">
        <v>0.2839</v>
      </c>
      <c r="E17">
        <v>0.0116</v>
      </c>
      <c r="F17">
        <v>1.3856</v>
      </c>
      <c r="H17">
        <f t="shared" si="0"/>
        <v>14598859549286.9</v>
      </c>
      <c r="I17">
        <f t="shared" si="1"/>
        <v>596501482112.461</v>
      </c>
      <c r="J17">
        <f t="shared" si="2"/>
        <v>71251073587502.3</v>
      </c>
      <c r="L17" s="64" t="s">
        <v>92</v>
      </c>
      <c r="M17" s="64"/>
      <c r="N17" s="64"/>
      <c r="O17" s="64"/>
      <c r="P17" s="64"/>
      <c r="Q17" s="69">
        <f>(5*M7)-280</f>
        <v>220</v>
      </c>
    </row>
    <row r="18" spans="1:17">
      <c r="A18" s="49">
        <v>435</v>
      </c>
      <c r="B18">
        <v>51464085123035.7</v>
      </c>
      <c r="D18">
        <v>0.3285</v>
      </c>
      <c r="E18">
        <v>0.0168</v>
      </c>
      <c r="F18">
        <v>1.623</v>
      </c>
      <c r="H18">
        <f t="shared" si="0"/>
        <v>16905951962917.2</v>
      </c>
      <c r="I18">
        <f t="shared" si="1"/>
        <v>864596630067</v>
      </c>
      <c r="J18">
        <f t="shared" si="2"/>
        <v>83526210154687</v>
      </c>
      <c r="L18" s="64"/>
      <c r="M18" s="64"/>
      <c r="N18" s="64"/>
      <c r="O18" s="64"/>
      <c r="P18" s="64"/>
      <c r="Q18" s="64"/>
    </row>
    <row r="19" spans="1:17">
      <c r="A19" s="49">
        <v>440</v>
      </c>
      <c r="B19">
        <v>51472232691780.3</v>
      </c>
      <c r="D19">
        <v>0.3483</v>
      </c>
      <c r="E19">
        <v>0.023</v>
      </c>
      <c r="F19">
        <v>1.7471</v>
      </c>
      <c r="H19">
        <f t="shared" si="0"/>
        <v>17927778646547.1</v>
      </c>
      <c r="I19">
        <f t="shared" si="1"/>
        <v>1183861351910.95</v>
      </c>
      <c r="J19">
        <f t="shared" si="2"/>
        <v>89927137735809.3</v>
      </c>
      <c r="L19" s="67" t="s">
        <v>93</v>
      </c>
      <c r="M19" s="64"/>
      <c r="N19" s="64"/>
      <c r="O19" s="64"/>
      <c r="P19" s="64"/>
      <c r="Q19" s="64"/>
    </row>
    <row r="20" spans="1:17">
      <c r="A20" s="49">
        <v>445</v>
      </c>
      <c r="B20">
        <v>51448498629458.4</v>
      </c>
      <c r="D20">
        <v>0.3481</v>
      </c>
      <c r="E20">
        <v>0.0298</v>
      </c>
      <c r="F20">
        <v>1.7826</v>
      </c>
      <c r="H20">
        <f t="shared" si="0"/>
        <v>17909222372914.5</v>
      </c>
      <c r="I20">
        <f t="shared" si="1"/>
        <v>1533165259157.86</v>
      </c>
      <c r="J20">
        <f t="shared" si="2"/>
        <v>91712093656872.5</v>
      </c>
      <c r="L20" s="26">
        <f>(1000*(0.31271-L10))-(650*(0.32902-M10))</f>
        <v>-3.72791149956552</v>
      </c>
      <c r="M20" s="64"/>
      <c r="N20" s="64"/>
      <c r="O20" s="64"/>
      <c r="P20" s="64"/>
      <c r="Q20" s="64"/>
    </row>
    <row r="21" spans="1:10">
      <c r="A21" s="49">
        <v>450</v>
      </c>
      <c r="B21">
        <v>51394378941610.7</v>
      </c>
      <c r="D21">
        <v>0.3362</v>
      </c>
      <c r="E21">
        <v>0.038</v>
      </c>
      <c r="F21">
        <v>1.7721</v>
      </c>
      <c r="H21">
        <f t="shared" si="0"/>
        <v>17278790200169.5</v>
      </c>
      <c r="I21">
        <f t="shared" si="1"/>
        <v>1952986399781.21</v>
      </c>
      <c r="J21">
        <f t="shared" si="2"/>
        <v>91075978922428.3</v>
      </c>
    </row>
    <row r="22" ht="15.05" spans="1:16">
      <c r="A22" s="49">
        <v>455</v>
      </c>
      <c r="B22">
        <v>51311346995736.9</v>
      </c>
      <c r="D22">
        <v>0.3187</v>
      </c>
      <c r="E22">
        <v>0.048</v>
      </c>
      <c r="F22">
        <v>1.7441</v>
      </c>
      <c r="H22">
        <f t="shared" si="0"/>
        <v>16352926287541.3</v>
      </c>
      <c r="I22">
        <f t="shared" si="1"/>
        <v>2462944655795.37</v>
      </c>
      <c r="J22">
        <f t="shared" si="2"/>
        <v>89492120295264.7</v>
      </c>
      <c r="L22" s="68" t="s">
        <v>101</v>
      </c>
      <c r="M22" s="23"/>
      <c r="N22" s="23"/>
      <c r="O22" s="23"/>
      <c r="P22" s="39"/>
    </row>
    <row r="23" spans="1:12">
      <c r="A23" s="49">
        <v>460</v>
      </c>
      <c r="B23">
        <v>51200849827090.5</v>
      </c>
      <c r="D23">
        <v>0.2908</v>
      </c>
      <c r="E23">
        <v>0.06</v>
      </c>
      <c r="F23">
        <v>1.6692</v>
      </c>
      <c r="H23">
        <f t="shared" si="0"/>
        <v>14889207129717.9</v>
      </c>
      <c r="I23">
        <f t="shared" si="1"/>
        <v>3072050989625.43</v>
      </c>
      <c r="J23">
        <f t="shared" si="2"/>
        <v>85464458531379.5</v>
      </c>
      <c r="L23" s="65" t="e">
        <f>((('2. k-data'!L13-'CCT Validity'!L13)^2)-(('2. k-data'!M13-'CCT Validity'!M13)^2))^0.5</f>
        <v>#NUM!</v>
      </c>
    </row>
    <row r="24" ht="15.05" spans="1:12">
      <c r="A24" s="49">
        <v>465</v>
      </c>
      <c r="B24">
        <v>51064304983246.6</v>
      </c>
      <c r="D24">
        <v>0.2511</v>
      </c>
      <c r="E24">
        <v>0.0739</v>
      </c>
      <c r="F24">
        <v>1.5281</v>
      </c>
      <c r="H24">
        <f t="shared" si="0"/>
        <v>12822246981293.2</v>
      </c>
      <c r="I24">
        <f t="shared" si="1"/>
        <v>3773652138261.93</v>
      </c>
      <c r="J24">
        <f t="shared" si="2"/>
        <v>78031364444899.2</v>
      </c>
      <c r="L24" s="54" t="s">
        <v>102</v>
      </c>
    </row>
    <row r="25" spans="1:10">
      <c r="A25" s="49">
        <v>470</v>
      </c>
      <c r="B25">
        <v>50903097860975.1</v>
      </c>
      <c r="D25">
        <v>0.1954</v>
      </c>
      <c r="E25">
        <v>0.091</v>
      </c>
      <c r="F25">
        <v>1.2876</v>
      </c>
      <c r="H25">
        <f t="shared" si="0"/>
        <v>9946465322034.53</v>
      </c>
      <c r="I25">
        <f t="shared" si="1"/>
        <v>4632181905348.73</v>
      </c>
      <c r="J25">
        <f t="shared" si="2"/>
        <v>65542828805791.5</v>
      </c>
    </row>
    <row r="26" spans="1:10">
      <c r="A26" s="49">
        <v>475</v>
      </c>
      <c r="B26">
        <v>50718579491414.7</v>
      </c>
      <c r="D26">
        <v>0.1421</v>
      </c>
      <c r="E26">
        <v>0.1126</v>
      </c>
      <c r="F26">
        <v>1.0419</v>
      </c>
      <c r="H26">
        <f t="shared" si="0"/>
        <v>7207110145730.03</v>
      </c>
      <c r="I26">
        <f t="shared" si="1"/>
        <v>5710912050733.3</v>
      </c>
      <c r="J26">
        <f t="shared" si="2"/>
        <v>52843687972105</v>
      </c>
    </row>
    <row r="27" spans="1:10">
      <c r="A27" s="49">
        <v>480</v>
      </c>
      <c r="B27">
        <v>50512064732066.7</v>
      </c>
      <c r="D27">
        <v>0.0956</v>
      </c>
      <c r="E27">
        <v>0.139</v>
      </c>
      <c r="F27">
        <v>0.813</v>
      </c>
      <c r="H27">
        <f t="shared" si="0"/>
        <v>4828953388385.58</v>
      </c>
      <c r="I27">
        <f t="shared" si="1"/>
        <v>7021176997757.27</v>
      </c>
      <c r="J27">
        <f t="shared" si="2"/>
        <v>41066308627170.2</v>
      </c>
    </row>
    <row r="28" spans="1:10">
      <c r="A28" s="49">
        <v>485</v>
      </c>
      <c r="B28">
        <v>50284830826671.4</v>
      </c>
      <c r="D28">
        <v>0.058</v>
      </c>
      <c r="E28">
        <v>0.1693</v>
      </c>
      <c r="F28">
        <v>0.6162</v>
      </c>
      <c r="H28">
        <f t="shared" si="0"/>
        <v>2916520187946.94</v>
      </c>
      <c r="I28">
        <f t="shared" si="1"/>
        <v>8513221858955.46</v>
      </c>
      <c r="J28">
        <f t="shared" si="2"/>
        <v>30985512755394.9</v>
      </c>
    </row>
    <row r="29" spans="1:10">
      <c r="A29" s="49">
        <v>490</v>
      </c>
      <c r="B29">
        <v>50038116296572.8</v>
      </c>
      <c r="D29">
        <v>0.032</v>
      </c>
      <c r="E29">
        <v>0.208</v>
      </c>
      <c r="F29">
        <v>0.4652</v>
      </c>
      <c r="H29">
        <f t="shared" si="0"/>
        <v>1601219721490.33</v>
      </c>
      <c r="I29">
        <f t="shared" si="1"/>
        <v>10407928189687.1</v>
      </c>
      <c r="J29">
        <f t="shared" si="2"/>
        <v>23277731701165.7</v>
      </c>
    </row>
    <row r="30" spans="1:10">
      <c r="A30" s="49">
        <v>495</v>
      </c>
      <c r="B30">
        <v>49773120129663.8</v>
      </c>
      <c r="D30">
        <v>0.0147</v>
      </c>
      <c r="E30">
        <v>0.2586</v>
      </c>
      <c r="F30">
        <v>0.3533</v>
      </c>
      <c r="H30">
        <f t="shared" si="0"/>
        <v>731664865906.058</v>
      </c>
      <c r="I30">
        <f t="shared" si="1"/>
        <v>12871328865531.1</v>
      </c>
      <c r="J30">
        <f t="shared" si="2"/>
        <v>17584843341810.2</v>
      </c>
    </row>
    <row r="31" spans="1:10">
      <c r="A31" s="49">
        <v>500</v>
      </c>
      <c r="B31">
        <v>49491001235437</v>
      </c>
      <c r="D31">
        <v>0.0049</v>
      </c>
      <c r="E31">
        <v>0.323</v>
      </c>
      <c r="F31">
        <v>0.272</v>
      </c>
      <c r="H31">
        <f t="shared" si="0"/>
        <v>242505906053.641</v>
      </c>
      <c r="I31">
        <f t="shared" si="1"/>
        <v>15985593399046.2</v>
      </c>
      <c r="J31">
        <f t="shared" si="2"/>
        <v>13461552336038.9</v>
      </c>
    </row>
    <row r="32" spans="1:10">
      <c r="A32" s="49">
        <v>505</v>
      </c>
      <c r="B32">
        <v>49192878137017.6</v>
      </c>
      <c r="D32">
        <v>0.0024</v>
      </c>
      <c r="E32">
        <v>0.4073</v>
      </c>
      <c r="F32">
        <v>0.2123</v>
      </c>
      <c r="H32">
        <f t="shared" si="0"/>
        <v>118062907528.842</v>
      </c>
      <c r="I32">
        <f t="shared" si="1"/>
        <v>20036259265207.3</v>
      </c>
      <c r="J32">
        <f t="shared" si="2"/>
        <v>10443648028488.8</v>
      </c>
    </row>
    <row r="33" spans="1:10">
      <c r="A33" s="49">
        <v>510</v>
      </c>
      <c r="B33">
        <v>48879828873306.1</v>
      </c>
      <c r="D33">
        <v>0.0093</v>
      </c>
      <c r="E33">
        <v>0.503</v>
      </c>
      <c r="F33">
        <v>0.1582</v>
      </c>
      <c r="H33">
        <f t="shared" si="0"/>
        <v>454582408521.747</v>
      </c>
      <c r="I33">
        <f t="shared" si="1"/>
        <v>24586553923273</v>
      </c>
      <c r="J33">
        <f t="shared" si="2"/>
        <v>7732788927757.03</v>
      </c>
    </row>
    <row r="34" spans="1:10">
      <c r="A34" s="49">
        <v>515</v>
      </c>
      <c r="B34">
        <v>48552891086513.4</v>
      </c>
      <c r="D34">
        <v>0.0291</v>
      </c>
      <c r="E34">
        <v>0.6082</v>
      </c>
      <c r="F34">
        <v>0.1117</v>
      </c>
      <c r="H34">
        <f t="shared" si="0"/>
        <v>1412889130617.54</v>
      </c>
      <c r="I34">
        <f t="shared" si="1"/>
        <v>29529868358817.5</v>
      </c>
      <c r="J34">
        <f t="shared" si="2"/>
        <v>5423357934363.55</v>
      </c>
    </row>
    <row r="35" spans="1:10">
      <c r="A35" s="49">
        <v>520</v>
      </c>
      <c r="B35">
        <v>48213062272415</v>
      </c>
      <c r="D35">
        <v>0.0633</v>
      </c>
      <c r="E35">
        <v>0.71</v>
      </c>
      <c r="F35">
        <v>0.0782</v>
      </c>
      <c r="H35">
        <f t="shared" si="0"/>
        <v>3051886841843.87</v>
      </c>
      <c r="I35">
        <f t="shared" si="1"/>
        <v>34231274213414.7</v>
      </c>
      <c r="J35">
        <f t="shared" si="2"/>
        <v>3770261469702.86</v>
      </c>
    </row>
    <row r="36" spans="1:10">
      <c r="A36" s="49">
        <v>525</v>
      </c>
      <c r="B36">
        <v>47861300172580</v>
      </c>
      <c r="D36">
        <v>0.1096</v>
      </c>
      <c r="E36">
        <v>0.7932</v>
      </c>
      <c r="F36">
        <v>0.0573</v>
      </c>
      <c r="H36">
        <f t="shared" si="0"/>
        <v>5245598498914.76</v>
      </c>
      <c r="I36">
        <f t="shared" si="1"/>
        <v>37963583296890.4</v>
      </c>
      <c r="J36">
        <f t="shared" si="2"/>
        <v>2742452499888.83</v>
      </c>
    </row>
    <row r="37" spans="1:10">
      <c r="A37" s="49">
        <v>530</v>
      </c>
      <c r="B37">
        <v>47498523289650</v>
      </c>
      <c r="D37">
        <v>0.1655</v>
      </c>
      <c r="E37">
        <v>0.862</v>
      </c>
      <c r="F37">
        <v>0.0422</v>
      </c>
      <c r="H37">
        <f t="shared" si="0"/>
        <v>7861005604437.08</v>
      </c>
      <c r="I37">
        <f t="shared" si="1"/>
        <v>40943727075678.3</v>
      </c>
      <c r="J37">
        <f t="shared" si="2"/>
        <v>2004437682823.23</v>
      </c>
    </row>
    <row r="38" spans="1:10">
      <c r="A38" s="49">
        <v>535</v>
      </c>
      <c r="B38">
        <v>47125611508446.2</v>
      </c>
      <c r="D38">
        <v>0.2257</v>
      </c>
      <c r="E38">
        <v>0.9149</v>
      </c>
      <c r="F38">
        <v>0.0298</v>
      </c>
      <c r="H38">
        <f t="shared" si="0"/>
        <v>10636250517456.3</v>
      </c>
      <c r="I38">
        <f t="shared" si="1"/>
        <v>43115221969077.5</v>
      </c>
      <c r="J38">
        <f t="shared" si="2"/>
        <v>1404343222951.7</v>
      </c>
    </row>
    <row r="39" spans="1:10">
      <c r="A39" s="49">
        <v>540</v>
      </c>
      <c r="B39">
        <v>46743406807272.9</v>
      </c>
      <c r="D39">
        <v>0.2904</v>
      </c>
      <c r="E39">
        <v>0.954</v>
      </c>
      <c r="F39">
        <v>0.0203</v>
      </c>
      <c r="H39">
        <f t="shared" si="0"/>
        <v>13574285336832.1</v>
      </c>
      <c r="I39">
        <f t="shared" si="1"/>
        <v>44593210094138.4</v>
      </c>
      <c r="J39">
        <f t="shared" si="2"/>
        <v>948891158187.64</v>
      </c>
    </row>
    <row r="40" spans="1:10">
      <c r="A40" s="49">
        <v>545</v>
      </c>
      <c r="B40">
        <v>46352714045271</v>
      </c>
      <c r="D40">
        <v>0.3597</v>
      </c>
      <c r="E40">
        <v>0.9803</v>
      </c>
      <c r="F40">
        <v>0.0134</v>
      </c>
      <c r="H40">
        <f t="shared" si="0"/>
        <v>16673071242084</v>
      </c>
      <c r="I40">
        <f t="shared" si="1"/>
        <v>45439565578579.2</v>
      </c>
      <c r="J40">
        <f t="shared" si="2"/>
        <v>621126368206.632</v>
      </c>
    </row>
    <row r="41" spans="1:10">
      <c r="A41" s="49">
        <v>550</v>
      </c>
      <c r="B41">
        <v>45954301813049</v>
      </c>
      <c r="D41">
        <v>0.4334</v>
      </c>
      <c r="E41">
        <v>0.995</v>
      </c>
      <c r="F41">
        <v>0.0087</v>
      </c>
      <c r="H41">
        <f t="shared" si="0"/>
        <v>19916594405775.4</v>
      </c>
      <c r="I41">
        <f t="shared" si="1"/>
        <v>45724530303983.8</v>
      </c>
      <c r="J41">
        <f t="shared" si="2"/>
        <v>399802425773.526</v>
      </c>
    </row>
    <row r="42" spans="1:10">
      <c r="A42" s="49">
        <v>555</v>
      </c>
      <c r="B42">
        <v>45548903335094.7</v>
      </c>
      <c r="D42">
        <v>0.5121</v>
      </c>
      <c r="E42">
        <v>1</v>
      </c>
      <c r="F42">
        <v>0.0057</v>
      </c>
      <c r="H42">
        <f t="shared" si="0"/>
        <v>23325593397902</v>
      </c>
      <c r="I42">
        <f t="shared" si="1"/>
        <v>45548903335094.7</v>
      </c>
      <c r="J42">
        <f t="shared" si="2"/>
        <v>259628749010.04</v>
      </c>
    </row>
    <row r="43" spans="1:10">
      <c r="A43" s="49">
        <v>560</v>
      </c>
      <c r="B43">
        <v>45137217413647.3</v>
      </c>
      <c r="D43">
        <v>0.5945</v>
      </c>
      <c r="E43">
        <v>0.995</v>
      </c>
      <c r="F43">
        <v>0.0039</v>
      </c>
      <c r="H43">
        <f t="shared" si="0"/>
        <v>26834075752413.3</v>
      </c>
      <c r="I43">
        <f t="shared" si="1"/>
        <v>44911531326579.1</v>
      </c>
      <c r="J43">
        <f t="shared" si="2"/>
        <v>176035147913.224</v>
      </c>
    </row>
    <row r="44" spans="1:10">
      <c r="A44" s="49">
        <v>565</v>
      </c>
      <c r="B44">
        <v>44719909404795</v>
      </c>
      <c r="D44">
        <v>0.6784</v>
      </c>
      <c r="E44">
        <v>0.9786</v>
      </c>
      <c r="F44">
        <v>0.0027</v>
      </c>
      <c r="H44">
        <f t="shared" si="0"/>
        <v>30337986540212.9</v>
      </c>
      <c r="I44">
        <f t="shared" si="1"/>
        <v>43762903343532.4</v>
      </c>
      <c r="J44">
        <f t="shared" si="2"/>
        <v>120743755392.947</v>
      </c>
    </row>
    <row r="45" spans="1:10">
      <c r="A45" s="49">
        <v>570</v>
      </c>
      <c r="B45">
        <v>44297612218558.7</v>
      </c>
      <c r="D45">
        <v>0.7621</v>
      </c>
      <c r="E45">
        <v>0.952</v>
      </c>
      <c r="F45">
        <v>0.0021</v>
      </c>
      <c r="H45">
        <f t="shared" si="0"/>
        <v>33759210271763.6</v>
      </c>
      <c r="I45">
        <f t="shared" si="1"/>
        <v>42171326832067.9</v>
      </c>
      <c r="J45">
        <f t="shared" si="2"/>
        <v>93024985658.9732</v>
      </c>
    </row>
    <row r="46" spans="1:10">
      <c r="A46" s="49">
        <v>575</v>
      </c>
      <c r="B46">
        <v>43870927335637.9</v>
      </c>
      <c r="D46">
        <v>0.8425</v>
      </c>
      <c r="E46">
        <v>0.9154</v>
      </c>
      <c r="F46">
        <v>0.0018</v>
      </c>
      <c r="H46">
        <f t="shared" si="0"/>
        <v>36961256280275</v>
      </c>
      <c r="I46">
        <f t="shared" si="1"/>
        <v>40159446883043</v>
      </c>
      <c r="J46">
        <f t="shared" si="2"/>
        <v>78967669204.1483</v>
      </c>
    </row>
    <row r="47" spans="1:10">
      <c r="A47" s="49">
        <v>580</v>
      </c>
      <c r="B47">
        <v>43440425834331.1</v>
      </c>
      <c r="D47">
        <v>0.9163</v>
      </c>
      <c r="E47">
        <v>0.87</v>
      </c>
      <c r="F47">
        <v>0.0017</v>
      </c>
      <c r="H47">
        <f t="shared" si="0"/>
        <v>39804462191997.6</v>
      </c>
      <c r="I47">
        <f t="shared" si="1"/>
        <v>37793170475868.1</v>
      </c>
      <c r="J47">
        <f t="shared" si="2"/>
        <v>73848723918.3629</v>
      </c>
    </row>
    <row r="48" spans="1:10">
      <c r="A48" s="49">
        <v>585</v>
      </c>
      <c r="B48">
        <v>43006649421905.5</v>
      </c>
      <c r="D48">
        <v>0.9786</v>
      </c>
      <c r="E48">
        <v>0.8163</v>
      </c>
      <c r="F48">
        <v>0.0014</v>
      </c>
      <c r="H48">
        <f t="shared" si="0"/>
        <v>42086307124276.7</v>
      </c>
      <c r="I48">
        <f t="shared" si="1"/>
        <v>35106327923101.5</v>
      </c>
      <c r="J48">
        <f t="shared" si="2"/>
        <v>60209309190.6677</v>
      </c>
    </row>
    <row r="49" spans="1:10">
      <c r="A49" s="49">
        <v>590</v>
      </c>
      <c r="B49">
        <v>42570111465390.3</v>
      </c>
      <c r="D49">
        <v>1.0263</v>
      </c>
      <c r="E49">
        <v>0.757</v>
      </c>
      <c r="F49">
        <v>0.0011</v>
      </c>
      <c r="H49">
        <f t="shared" si="0"/>
        <v>43689705396930.1</v>
      </c>
      <c r="I49">
        <f t="shared" si="1"/>
        <v>32225574379300.4</v>
      </c>
      <c r="J49">
        <f t="shared" si="2"/>
        <v>46827122611.9293</v>
      </c>
    </row>
    <row r="50" spans="1:10">
      <c r="A50" s="49">
        <v>595</v>
      </c>
      <c r="B50">
        <v>42131298017395.9</v>
      </c>
      <c r="D50">
        <v>1.0567</v>
      </c>
      <c r="E50">
        <v>0.6949</v>
      </c>
      <c r="F50">
        <v>0.001</v>
      </c>
      <c r="H50">
        <f t="shared" si="0"/>
        <v>44520142614982.3</v>
      </c>
      <c r="I50">
        <f t="shared" si="1"/>
        <v>29277038992288.4</v>
      </c>
      <c r="J50">
        <f t="shared" si="2"/>
        <v>42131298017.3959</v>
      </c>
    </row>
    <row r="51" spans="1:10">
      <c r="A51" s="49">
        <v>600</v>
      </c>
      <c r="B51">
        <v>41690668833141.4</v>
      </c>
      <c r="D51">
        <v>1.0622</v>
      </c>
      <c r="E51">
        <v>0.631</v>
      </c>
      <c r="F51">
        <v>0.0008</v>
      </c>
      <c r="H51">
        <f t="shared" si="0"/>
        <v>44283828434562.8</v>
      </c>
      <c r="I51">
        <f t="shared" si="1"/>
        <v>26306812033712.2</v>
      </c>
      <c r="J51">
        <f t="shared" si="2"/>
        <v>33352535066.5131</v>
      </c>
    </row>
    <row r="52" spans="1:10">
      <c r="A52" s="49">
        <v>605</v>
      </c>
      <c r="B52">
        <v>41248658375387.3</v>
      </c>
      <c r="D52">
        <v>1.0456</v>
      </c>
      <c r="E52">
        <v>0.5668</v>
      </c>
      <c r="F52">
        <v>0.0006</v>
      </c>
      <c r="H52">
        <f t="shared" si="0"/>
        <v>43129597197305</v>
      </c>
      <c r="I52">
        <f t="shared" si="1"/>
        <v>23379739567169.5</v>
      </c>
      <c r="J52">
        <f t="shared" si="2"/>
        <v>24749195025.2324</v>
      </c>
    </row>
    <row r="53" spans="1:10">
      <c r="A53" s="49">
        <v>610</v>
      </c>
      <c r="B53">
        <v>40805676804445.6</v>
      </c>
      <c r="D53">
        <v>1.0026</v>
      </c>
      <c r="E53">
        <v>0.503</v>
      </c>
      <c r="F53">
        <v>0.0003</v>
      </c>
      <c r="H53">
        <f t="shared" si="0"/>
        <v>40911771564137.2</v>
      </c>
      <c r="I53">
        <f t="shared" si="1"/>
        <v>20525255432636.2</v>
      </c>
      <c r="J53">
        <f t="shared" si="2"/>
        <v>12241703041.3337</v>
      </c>
    </row>
    <row r="54" spans="1:10">
      <c r="A54" s="49">
        <v>615</v>
      </c>
      <c r="B54">
        <v>40362110950859.1</v>
      </c>
      <c r="D54">
        <v>0.9384</v>
      </c>
      <c r="E54">
        <v>0.4412</v>
      </c>
      <c r="F54">
        <v>0.0002</v>
      </c>
      <c r="H54">
        <f t="shared" si="0"/>
        <v>37875804916286.2</v>
      </c>
      <c r="I54">
        <f t="shared" si="1"/>
        <v>17807763351519</v>
      </c>
      <c r="J54">
        <f t="shared" si="2"/>
        <v>8072422190.17182</v>
      </c>
    </row>
    <row r="55" spans="1:10">
      <c r="A55" s="49">
        <v>620</v>
      </c>
      <c r="B55">
        <v>39918325268725.3</v>
      </c>
      <c r="D55">
        <v>0.8544</v>
      </c>
      <c r="E55">
        <v>0.381</v>
      </c>
      <c r="F55">
        <v>0.0002</v>
      </c>
      <c r="H55">
        <f t="shared" si="0"/>
        <v>34106217109598.9</v>
      </c>
      <c r="I55">
        <f t="shared" si="1"/>
        <v>15208881927384.3</v>
      </c>
      <c r="J55">
        <f t="shared" si="2"/>
        <v>7983665053.74505</v>
      </c>
    </row>
    <row r="56" spans="1:10">
      <c r="A56" s="49">
        <v>625</v>
      </c>
      <c r="B56">
        <v>39474662767982.5</v>
      </c>
      <c r="D56">
        <v>0.7514</v>
      </c>
      <c r="E56">
        <v>0.321</v>
      </c>
      <c r="F56">
        <v>0.0001</v>
      </c>
      <c r="H56">
        <f t="shared" si="0"/>
        <v>29661261603862</v>
      </c>
      <c r="I56">
        <f t="shared" si="1"/>
        <v>12671366748522.4</v>
      </c>
      <c r="J56">
        <f t="shared" si="2"/>
        <v>3947466276.79825</v>
      </c>
    </row>
    <row r="57" spans="1:10">
      <c r="A57" s="49">
        <v>630</v>
      </c>
      <c r="B57">
        <v>39031445924281.9</v>
      </c>
      <c r="D57">
        <v>0.6424</v>
      </c>
      <c r="E57">
        <v>0.265</v>
      </c>
      <c r="F57">
        <v>0</v>
      </c>
      <c r="H57">
        <f t="shared" si="0"/>
        <v>25073800861758.7</v>
      </c>
      <c r="I57">
        <f t="shared" si="1"/>
        <v>10343333169934.7</v>
      </c>
      <c r="J57">
        <f t="shared" si="2"/>
        <v>0</v>
      </c>
    </row>
    <row r="58" spans="1:10">
      <c r="A58" s="49">
        <v>635</v>
      </c>
      <c r="B58">
        <v>38588977565342.2</v>
      </c>
      <c r="D58">
        <v>0.5419</v>
      </c>
      <c r="E58">
        <v>0.217</v>
      </c>
      <c r="F58">
        <v>0</v>
      </c>
      <c r="H58">
        <f t="shared" si="0"/>
        <v>20911366942658.9</v>
      </c>
      <c r="I58">
        <f t="shared" si="1"/>
        <v>8373808131679.26</v>
      </c>
      <c r="J58">
        <f t="shared" si="2"/>
        <v>0</v>
      </c>
    </row>
    <row r="59" spans="1:10">
      <c r="A59" s="49">
        <v>640</v>
      </c>
      <c r="B59">
        <v>38147541732929.5</v>
      </c>
      <c r="D59">
        <v>0.4479</v>
      </c>
      <c r="E59">
        <v>0.175</v>
      </c>
      <c r="F59">
        <v>0</v>
      </c>
      <c r="H59">
        <f t="shared" si="0"/>
        <v>17086283942179.1</v>
      </c>
      <c r="I59">
        <f t="shared" si="1"/>
        <v>6675819803262.67</v>
      </c>
      <c r="J59">
        <f t="shared" si="2"/>
        <v>0</v>
      </c>
    </row>
    <row r="60" spans="1:10">
      <c r="A60" s="49">
        <v>645</v>
      </c>
      <c r="B60">
        <v>37707404519819.7</v>
      </c>
      <c r="D60">
        <v>0.3608</v>
      </c>
      <c r="E60">
        <v>0.1382</v>
      </c>
      <c r="F60">
        <v>0</v>
      </c>
      <c r="H60">
        <f t="shared" si="0"/>
        <v>13604831550750.9</v>
      </c>
      <c r="I60">
        <f t="shared" si="1"/>
        <v>5211163304639.08</v>
      </c>
      <c r="J60">
        <f t="shared" si="2"/>
        <v>0</v>
      </c>
    </row>
    <row r="61" spans="1:10">
      <c r="A61" s="49">
        <v>650</v>
      </c>
      <c r="B61">
        <v>37268814881293.2</v>
      </c>
      <c r="D61">
        <v>0.2835</v>
      </c>
      <c r="E61">
        <v>0.107</v>
      </c>
      <c r="F61">
        <v>0</v>
      </c>
      <c r="H61">
        <f t="shared" si="0"/>
        <v>10565709018846.6</v>
      </c>
      <c r="I61">
        <f t="shared" si="1"/>
        <v>3987763192298.37</v>
      </c>
      <c r="J61">
        <f t="shared" si="2"/>
        <v>0</v>
      </c>
    </row>
    <row r="62" spans="1:10">
      <c r="A62" s="49">
        <v>655</v>
      </c>
      <c r="B62">
        <v>36832005420882.4</v>
      </c>
      <c r="D62">
        <v>0.2187</v>
      </c>
      <c r="E62">
        <v>0.0816</v>
      </c>
      <c r="F62">
        <v>0</v>
      </c>
      <c r="H62">
        <f t="shared" si="0"/>
        <v>8055159585546.97</v>
      </c>
      <c r="I62">
        <f t="shared" si="1"/>
        <v>3005491642344</v>
      </c>
      <c r="J62">
        <f t="shared" si="2"/>
        <v>0</v>
      </c>
    </row>
    <row r="63" spans="1:10">
      <c r="A63" s="49">
        <v>660</v>
      </c>
      <c r="B63">
        <v>36397193150237.4</v>
      </c>
      <c r="D63">
        <v>0.1649</v>
      </c>
      <c r="E63">
        <v>0.061</v>
      </c>
      <c r="F63">
        <v>0</v>
      </c>
      <c r="H63">
        <f t="shared" si="0"/>
        <v>6001897150474.15</v>
      </c>
      <c r="I63">
        <f t="shared" si="1"/>
        <v>2220228782164.48</v>
      </c>
      <c r="J63">
        <f t="shared" si="2"/>
        <v>0</v>
      </c>
    </row>
    <row r="64" spans="1:10">
      <c r="A64" s="49">
        <v>665</v>
      </c>
      <c r="B64">
        <v>35964580223111.3</v>
      </c>
      <c r="D64">
        <v>0.1212</v>
      </c>
      <c r="E64">
        <v>0.0446</v>
      </c>
      <c r="F64">
        <v>0</v>
      </c>
      <c r="H64">
        <f t="shared" si="0"/>
        <v>4358907123041.09</v>
      </c>
      <c r="I64">
        <f t="shared" si="1"/>
        <v>1604020277950.76</v>
      </c>
      <c r="J64">
        <f t="shared" si="2"/>
        <v>0</v>
      </c>
    </row>
    <row r="65" spans="1:10">
      <c r="A65" s="49">
        <v>670</v>
      </c>
      <c r="B65">
        <v>35534354643573.2</v>
      </c>
      <c r="D65">
        <v>0.0874</v>
      </c>
      <c r="E65">
        <v>0.032</v>
      </c>
      <c r="F65">
        <v>0</v>
      </c>
      <c r="H65">
        <f t="shared" si="0"/>
        <v>3105702595848.3</v>
      </c>
      <c r="I65">
        <f t="shared" si="1"/>
        <v>1137099348594.34</v>
      </c>
      <c r="J65">
        <f t="shared" si="2"/>
        <v>0</v>
      </c>
    </row>
    <row r="66" spans="1:10">
      <c r="A66" s="49">
        <v>675</v>
      </c>
      <c r="B66">
        <v>35106690948662.5</v>
      </c>
      <c r="D66">
        <v>0.0636</v>
      </c>
      <c r="E66">
        <v>0.0232</v>
      </c>
      <c r="F66">
        <v>0</v>
      </c>
      <c r="H66">
        <f t="shared" si="0"/>
        <v>2232785544334.94</v>
      </c>
      <c r="I66">
        <f t="shared" si="1"/>
        <v>814475230008.97</v>
      </c>
      <c r="J66">
        <f t="shared" si="2"/>
        <v>0</v>
      </c>
    </row>
    <row r="67" spans="1:10">
      <c r="A67" s="49">
        <v>680</v>
      </c>
      <c r="B67">
        <v>34681750865776.1</v>
      </c>
      <c r="D67">
        <v>0.0468</v>
      </c>
      <c r="E67">
        <v>0.017</v>
      </c>
      <c r="F67">
        <v>0</v>
      </c>
      <c r="H67">
        <f t="shared" si="0"/>
        <v>1623105940518.32</v>
      </c>
      <c r="I67">
        <f t="shared" si="1"/>
        <v>589589764718.194</v>
      </c>
      <c r="J67">
        <f t="shared" si="2"/>
        <v>0</v>
      </c>
    </row>
    <row r="68" spans="1:10">
      <c r="A68" s="49">
        <v>685</v>
      </c>
      <c r="B68">
        <v>34259683945158.1</v>
      </c>
      <c r="D68">
        <v>0.0329</v>
      </c>
      <c r="E68">
        <v>0.0119</v>
      </c>
      <c r="F68">
        <v>0</v>
      </c>
      <c r="H68">
        <f t="shared" si="0"/>
        <v>1127143601795.7</v>
      </c>
      <c r="I68">
        <f t="shared" si="1"/>
        <v>407690238947.382</v>
      </c>
      <c r="J68">
        <f t="shared" si="2"/>
        <v>0</v>
      </c>
    </row>
    <row r="69" spans="1:10">
      <c r="A69" s="49">
        <v>690</v>
      </c>
      <c r="B69">
        <v>33840628167919.3</v>
      </c>
      <c r="D69">
        <v>0.0227</v>
      </c>
      <c r="E69">
        <v>0.0082</v>
      </c>
      <c r="F69">
        <v>0</v>
      </c>
      <c r="H69">
        <f t="shared" si="0"/>
        <v>768182259411.767</v>
      </c>
      <c r="I69">
        <f t="shared" si="1"/>
        <v>277493150976.938</v>
      </c>
      <c r="J69">
        <f t="shared" si="2"/>
        <v>0</v>
      </c>
    </row>
    <row r="70" spans="1:10">
      <c r="A70" s="49">
        <v>695</v>
      </c>
      <c r="B70">
        <v>33424710530066.6</v>
      </c>
      <c r="D70">
        <v>0.0158</v>
      </c>
      <c r="E70">
        <v>0.0057</v>
      </c>
      <c r="F70">
        <v>0</v>
      </c>
      <c r="H70">
        <f t="shared" si="0"/>
        <v>528110426375.052</v>
      </c>
      <c r="I70">
        <f t="shared" si="1"/>
        <v>190520850021.38</v>
      </c>
      <c r="J70">
        <f t="shared" si="2"/>
        <v>0</v>
      </c>
    </row>
    <row r="71" spans="1:10">
      <c r="A71" s="49">
        <v>700</v>
      </c>
      <c r="B71">
        <v>33012047603067.1</v>
      </c>
      <c r="D71">
        <v>0.0114</v>
      </c>
      <c r="E71">
        <v>0.0041</v>
      </c>
      <c r="F71">
        <v>0</v>
      </c>
      <c r="H71">
        <f t="shared" si="0"/>
        <v>376337342674.965</v>
      </c>
      <c r="I71">
        <f t="shared" si="1"/>
        <v>135349395172.575</v>
      </c>
      <c r="J71">
        <f t="shared" si="2"/>
        <v>0</v>
      </c>
    </row>
    <row r="72" spans="1:10">
      <c r="A72" s="49">
        <v>705</v>
      </c>
      <c r="B72">
        <v>32602746071501.8</v>
      </c>
      <c r="D72">
        <v>0.0081</v>
      </c>
      <c r="E72">
        <v>0.0029</v>
      </c>
      <c r="F72">
        <v>0</v>
      </c>
      <c r="H72">
        <f t="shared" ref="H72:H87" si="3">B72*D72</f>
        <v>264082243179.165</v>
      </c>
      <c r="I72">
        <f t="shared" ref="I72:I87" si="4">B72*E72</f>
        <v>94547963607.3553</v>
      </c>
      <c r="J72">
        <f t="shared" ref="J72:J87" si="5">B72*F72</f>
        <v>0</v>
      </c>
    </row>
    <row r="73" spans="1:10">
      <c r="A73" s="49">
        <v>710</v>
      </c>
      <c r="B73">
        <v>32196903248397.8</v>
      </c>
      <c r="D73">
        <v>0.0058</v>
      </c>
      <c r="E73">
        <v>0.0021</v>
      </c>
      <c r="F73">
        <v>0</v>
      </c>
      <c r="H73">
        <f t="shared" si="3"/>
        <v>186742038840.707</v>
      </c>
      <c r="I73">
        <f t="shared" si="4"/>
        <v>67613496821.6353</v>
      </c>
      <c r="J73">
        <f t="shared" si="5"/>
        <v>0</v>
      </c>
    </row>
    <row r="74" spans="1:10">
      <c r="A74" s="49">
        <v>715</v>
      </c>
      <c r="B74">
        <v>31794607568843.3</v>
      </c>
      <c r="D74">
        <v>0.0041</v>
      </c>
      <c r="E74">
        <v>0.0015</v>
      </c>
      <c r="F74">
        <v>0</v>
      </c>
      <c r="H74">
        <f t="shared" si="3"/>
        <v>130357891032.257</v>
      </c>
      <c r="I74">
        <f t="shared" si="4"/>
        <v>47691911353.2649</v>
      </c>
      <c r="J74">
        <f t="shared" si="5"/>
        <v>0</v>
      </c>
    </row>
    <row r="75" spans="1:10">
      <c r="A75" s="49">
        <v>720</v>
      </c>
      <c r="B75">
        <v>31395939062512.3</v>
      </c>
      <c r="D75">
        <v>0.0029</v>
      </c>
      <c r="E75">
        <v>0.001</v>
      </c>
      <c r="F75">
        <v>0</v>
      </c>
      <c r="H75">
        <f t="shared" si="3"/>
        <v>91048223281.2855</v>
      </c>
      <c r="I75">
        <f t="shared" si="4"/>
        <v>31395939062.5123</v>
      </c>
      <c r="J75">
        <f t="shared" si="5"/>
        <v>0</v>
      </c>
    </row>
    <row r="76" spans="1:10">
      <c r="A76" s="49">
        <v>725</v>
      </c>
      <c r="B76">
        <v>31000969805730.3</v>
      </c>
      <c r="D76">
        <v>0.002</v>
      </c>
      <c r="E76">
        <v>0.0007</v>
      </c>
      <c r="F76">
        <v>0</v>
      </c>
      <c r="H76">
        <f t="shared" si="3"/>
        <v>62001939611.4605</v>
      </c>
      <c r="I76">
        <f t="shared" si="4"/>
        <v>21700678864.0112</v>
      </c>
      <c r="J76">
        <f t="shared" si="5"/>
        <v>0</v>
      </c>
    </row>
    <row r="77" spans="1:10">
      <c r="A77" s="49">
        <v>730</v>
      </c>
      <c r="B77">
        <v>30609764353725.8</v>
      </c>
      <c r="D77">
        <v>0.0014</v>
      </c>
      <c r="E77">
        <v>0.0005</v>
      </c>
      <c r="F77">
        <v>0</v>
      </c>
      <c r="H77">
        <f t="shared" si="3"/>
        <v>42853670095.2162</v>
      </c>
      <c r="I77">
        <f t="shared" si="4"/>
        <v>15304882176.8629</v>
      </c>
      <c r="J77">
        <f t="shared" si="5"/>
        <v>0</v>
      </c>
    </row>
    <row r="78" spans="1:10">
      <c r="A78" s="49">
        <v>735</v>
      </c>
      <c r="B78">
        <v>30222380153711</v>
      </c>
      <c r="D78">
        <v>0.001</v>
      </c>
      <c r="E78">
        <v>0.0004</v>
      </c>
      <c r="F78">
        <v>0</v>
      </c>
      <c r="H78">
        <f t="shared" si="3"/>
        <v>30222380153.711</v>
      </c>
      <c r="I78">
        <f t="shared" si="4"/>
        <v>12088952061.4844</v>
      </c>
      <c r="J78">
        <f t="shared" si="5"/>
        <v>0</v>
      </c>
    </row>
    <row r="79" spans="1:10">
      <c r="A79" s="49">
        <v>740</v>
      </c>
      <c r="B79">
        <v>29838867939436.9</v>
      </c>
      <c r="D79">
        <v>0.0007</v>
      </c>
      <c r="E79">
        <v>0.0002</v>
      </c>
      <c r="F79">
        <v>0</v>
      </c>
      <c r="H79">
        <f t="shared" si="3"/>
        <v>20887207557.6059</v>
      </c>
      <c r="I79">
        <f t="shared" si="4"/>
        <v>5967773587.88739</v>
      </c>
      <c r="J79">
        <f t="shared" si="5"/>
        <v>0</v>
      </c>
    </row>
    <row r="80" spans="1:10">
      <c r="A80" s="49">
        <v>745</v>
      </c>
      <c r="B80">
        <v>29459272107866</v>
      </c>
      <c r="D80">
        <v>0.0005</v>
      </c>
      <c r="E80">
        <v>0.0002</v>
      </c>
      <c r="F80">
        <v>0</v>
      </c>
      <c r="H80">
        <f t="shared" si="3"/>
        <v>14729636053.933</v>
      </c>
      <c r="I80">
        <f t="shared" si="4"/>
        <v>5891854421.57321</v>
      </c>
      <c r="J80">
        <f t="shared" si="5"/>
        <v>0</v>
      </c>
    </row>
    <row r="81" spans="1:10">
      <c r="A81" s="49">
        <v>750</v>
      </c>
      <c r="B81">
        <v>29083631078598.2</v>
      </c>
      <c r="D81">
        <v>0.0003</v>
      </c>
      <c r="E81">
        <v>0.0001</v>
      </c>
      <c r="F81">
        <v>0</v>
      </c>
      <c r="H81">
        <f t="shared" si="3"/>
        <v>8725089323.57946</v>
      </c>
      <c r="I81">
        <f t="shared" si="4"/>
        <v>2908363107.85982</v>
      </c>
      <c r="J81">
        <f t="shared" si="5"/>
        <v>0</v>
      </c>
    </row>
    <row r="82" spans="1:10">
      <c r="A82" s="49">
        <v>755</v>
      </c>
      <c r="B82">
        <v>28711977636680.4</v>
      </c>
      <c r="D82">
        <v>0.0002</v>
      </c>
      <c r="E82">
        <v>0.0001</v>
      </c>
      <c r="F82">
        <v>0</v>
      </c>
      <c r="H82">
        <f t="shared" si="3"/>
        <v>5742395527.33608</v>
      </c>
      <c r="I82">
        <f t="shared" si="4"/>
        <v>2871197763.66804</v>
      </c>
      <c r="J82">
        <f t="shared" si="5"/>
        <v>0</v>
      </c>
    </row>
    <row r="83" spans="1:10">
      <c r="A83" s="49">
        <v>760</v>
      </c>
      <c r="B83">
        <v>28344339259419.4</v>
      </c>
      <c r="D83">
        <v>0.0002</v>
      </c>
      <c r="E83">
        <v>0.0001</v>
      </c>
      <c r="F83">
        <v>0</v>
      </c>
      <c r="H83">
        <f t="shared" si="3"/>
        <v>5668867851.88387</v>
      </c>
      <c r="I83">
        <f t="shared" si="4"/>
        <v>2834433925.94194</v>
      </c>
      <c r="J83">
        <f t="shared" si="5"/>
        <v>0</v>
      </c>
    </row>
    <row r="84" spans="1:10">
      <c r="A84" s="49">
        <v>765</v>
      </c>
      <c r="B84">
        <v>27980738427807.7</v>
      </c>
      <c r="D84">
        <v>0.0001</v>
      </c>
      <c r="E84">
        <v>0</v>
      </c>
      <c r="F84">
        <v>0</v>
      </c>
      <c r="H84">
        <f t="shared" si="3"/>
        <v>2798073842.78077</v>
      </c>
      <c r="I84">
        <f t="shared" si="4"/>
        <v>0</v>
      </c>
      <c r="J84">
        <f t="shared" si="5"/>
        <v>0</v>
      </c>
    </row>
    <row r="85" spans="1:10">
      <c r="A85" s="49">
        <v>770</v>
      </c>
      <c r="B85">
        <v>27621192923160</v>
      </c>
      <c r="D85">
        <v>0.0001</v>
      </c>
      <c r="E85">
        <v>0</v>
      </c>
      <c r="F85">
        <v>0</v>
      </c>
      <c r="H85">
        <f t="shared" si="3"/>
        <v>2762119292.316</v>
      </c>
      <c r="I85">
        <f t="shared" si="4"/>
        <v>0</v>
      </c>
      <c r="J85">
        <f t="shared" si="5"/>
        <v>0</v>
      </c>
    </row>
    <row r="86" spans="1:10">
      <c r="A86" s="49">
        <v>775</v>
      </c>
      <c r="B86">
        <v>27265716109544</v>
      </c>
      <c r="D86">
        <v>0.0001</v>
      </c>
      <c r="E86">
        <v>0</v>
      </c>
      <c r="F86">
        <v>0</v>
      </c>
      <c r="H86">
        <f t="shared" si="3"/>
        <v>2726571610.9544</v>
      </c>
      <c r="I86">
        <f t="shared" si="4"/>
        <v>0</v>
      </c>
      <c r="J86">
        <f t="shared" si="5"/>
        <v>0</v>
      </c>
    </row>
    <row r="87" spans="1:10">
      <c r="A87" s="49">
        <v>780</v>
      </c>
      <c r="B87">
        <v>26914317202576.8</v>
      </c>
      <c r="D87">
        <v>0</v>
      </c>
      <c r="E87">
        <v>0</v>
      </c>
      <c r="F87">
        <v>0</v>
      </c>
      <c r="H87">
        <f t="shared" si="3"/>
        <v>0</v>
      </c>
      <c r="I87">
        <f t="shared" si="4"/>
        <v>0</v>
      </c>
      <c r="J87">
        <f t="shared" si="5"/>
        <v>0</v>
      </c>
    </row>
    <row r="89" spans="8:8">
      <c r="H89" t="s">
        <v>98</v>
      </c>
    </row>
    <row r="90" spans="8:10">
      <c r="H90">
        <f>SUM(H7:H87)</f>
        <v>929436124982835</v>
      </c>
      <c r="I90">
        <f>SUM(I7:I87)</f>
        <v>959710276709618</v>
      </c>
      <c r="J90">
        <f>SUM(J7:J87)</f>
        <v>1090377934751920</v>
      </c>
    </row>
    <row r="91" spans="8:8">
      <c r="H91" t="s">
        <v>99</v>
      </c>
    </row>
    <row r="92" spans="8:10">
      <c r="H92">
        <f>(H90/I90)*100</f>
        <v>96.8454905129725</v>
      </c>
      <c r="I92">
        <f>(I90/I90)*100</f>
        <v>100</v>
      </c>
      <c r="J92">
        <f>(J90/I90)*100</f>
        <v>113.615323417219</v>
      </c>
    </row>
  </sheetData>
  <conditionalFormatting sqref="N8:N13 L11:M12 L6:N6 L8:M9">
    <cfRule type="colorScale" priority="1">
      <colorScale>
        <cfvo type="min"/>
        <cfvo type="max"/>
        <color rgb="FFF59865"/>
        <color rgb="FFF59865"/>
      </colorScale>
    </cfRule>
    <cfRule type="colorScale" priority="2">
      <colorScale>
        <cfvo type="min"/>
        <cfvo type="max"/>
        <color rgb="FFF27936"/>
        <color rgb="FFF27936"/>
      </colorScale>
    </cfRule>
    <cfRule type="colorScale" priority="3">
      <colorScale>
        <cfvo type="min"/>
        <cfvo type="max"/>
        <color theme="5" tint="0.399975585192419"/>
        <color theme="5" tint="0.399975585192419"/>
      </colorScale>
    </cfRule>
  </conditionalFormatting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L41" sqref="L41"/>
    </sheetView>
  </sheetViews>
  <sheetFormatPr defaultColWidth="9" defaultRowHeight="13.05"/>
  <cols>
    <col min="1" max="1" width="16" customWidth="1"/>
    <col min="2" max="2" width="12.6610169491525" customWidth="1"/>
    <col min="3" max="3" width="9.11016949152542" customWidth="1"/>
    <col min="11" max="11" width="10.8898305084746" customWidth="1"/>
    <col min="14" max="14" width="9.55084745762712" customWidth="1"/>
  </cols>
  <sheetData>
    <row r="1" ht="19.6" spans="1:1">
      <c r="A1" s="3" t="s">
        <v>103</v>
      </c>
    </row>
    <row r="2" ht="13.8"/>
    <row r="3" ht="13.8" spans="1:11">
      <c r="A3" s="19" t="s">
        <v>90</v>
      </c>
      <c r="B3" s="19" t="s">
        <v>104</v>
      </c>
      <c r="C3" s="19" t="s">
        <v>105</v>
      </c>
      <c r="E3" s="19" t="s">
        <v>106</v>
      </c>
      <c r="F3" s="19" t="s">
        <v>107</v>
      </c>
      <c r="H3" s="19" t="s">
        <v>108</v>
      </c>
      <c r="I3" s="19" t="s">
        <v>109</v>
      </c>
      <c r="K3" t="s">
        <v>110</v>
      </c>
    </row>
    <row r="4" ht="13.8" spans="1:11">
      <c r="A4" s="19">
        <f>'2. k-data'!P10</f>
        <v>4690.70810644311</v>
      </c>
      <c r="B4" s="19">
        <f>POWER(A4,2)</f>
        <v>22002742.5398511</v>
      </c>
      <c r="C4" s="19">
        <f>POWER(A4,3)</f>
        <v>103208442795.66</v>
      </c>
      <c r="E4" s="19">
        <f>IF(A4&lt;=7000,(-(4607000000/C4)+(2967800/B4)+(99.11/A4)+0.244063),(-(2006400000/C4)+(1901800/B4)+(247.8/A4)+0.23704))</f>
        <v>0.355437370352479</v>
      </c>
      <c r="F4" s="19">
        <f>(-(3*POWER(E4,2))+(2.87*E4)-0.275)</f>
        <v>0.366098080182359</v>
      </c>
      <c r="H4" s="19">
        <f>(-(1.3515)-(1.7703*E4)+(5.9114*F4))/((0.0241)+(0.2562*E4)-(0.7341*F4))</f>
        <v>-1.19423111000083</v>
      </c>
      <c r="I4" s="19">
        <f>((0.03)-(31.442*E4)+(30.0717*F4))/((0.0241)+(0.2562*E4)-(0.7341*F4))</f>
        <v>0.888538081018382</v>
      </c>
      <c r="K4" s="56">
        <f>IF(A4&gt;=5000,1,0)</f>
        <v>0</v>
      </c>
    </row>
    <row r="6" s="29" customFormat="1" ht="17.65" spans="3:14">
      <c r="C6" s="29" t="s">
        <v>111</v>
      </c>
      <c r="N6" s="29" t="s">
        <v>112</v>
      </c>
    </row>
    <row r="8" s="31" customFormat="1" ht="15.7" spans="1:14">
      <c r="A8" s="31" t="s">
        <v>77</v>
      </c>
      <c r="C8" s="23" t="s">
        <v>113</v>
      </c>
      <c r="D8" s="23" t="s">
        <v>114</v>
      </c>
      <c r="E8" s="23" t="s">
        <v>115</v>
      </c>
      <c r="G8" s="31" t="s">
        <v>116</v>
      </c>
      <c r="H8" s="31" t="s">
        <v>117</v>
      </c>
      <c r="J8" s="23" t="s">
        <v>118</v>
      </c>
      <c r="N8" s="57" t="s">
        <v>119</v>
      </c>
    </row>
    <row r="9" ht="13.8"/>
    <row r="10" spans="1:14">
      <c r="A10">
        <v>380</v>
      </c>
      <c r="C10">
        <v>63.4</v>
      </c>
      <c r="D10">
        <v>38.5</v>
      </c>
      <c r="E10">
        <v>3</v>
      </c>
      <c r="G10">
        <f>$H$4*D10</f>
        <v>-45.9778977350319</v>
      </c>
      <c r="H10">
        <f>$I$4*E10</f>
        <v>2.66561424305514</v>
      </c>
      <c r="J10" s="15">
        <f>C10+G10+H10</f>
        <v>20.0877165080232</v>
      </c>
      <c r="N10" s="58">
        <f>J10*$K$4</f>
        <v>0</v>
      </c>
    </row>
    <row r="11" spans="1:14">
      <c r="A11">
        <v>385</v>
      </c>
      <c r="C11">
        <v>64.6</v>
      </c>
      <c r="D11">
        <v>36.75</v>
      </c>
      <c r="E11">
        <v>2.1</v>
      </c>
      <c r="G11">
        <f>$H$4*D11</f>
        <v>-43.8879932925305</v>
      </c>
      <c r="H11">
        <f t="shared" ref="H11:H74" si="0">$I$4*E11</f>
        <v>1.8659299701386</v>
      </c>
      <c r="J11" s="15">
        <f t="shared" ref="J11:J74" si="1">C11+G11+H11</f>
        <v>22.5779366776081</v>
      </c>
      <c r="N11" s="59">
        <f t="shared" ref="N11:N74" si="2">J11*$K$4</f>
        <v>0</v>
      </c>
    </row>
    <row r="12" spans="1:14">
      <c r="A12">
        <v>390</v>
      </c>
      <c r="C12">
        <v>65.8</v>
      </c>
      <c r="D12">
        <v>35</v>
      </c>
      <c r="E12">
        <v>1.2</v>
      </c>
      <c r="G12">
        <f t="shared" ref="G12:G75" si="3">$H$4*D12</f>
        <v>-41.798088850029</v>
      </c>
      <c r="H12">
        <f t="shared" si="0"/>
        <v>1.06624569722206</v>
      </c>
      <c r="J12" s="15">
        <f t="shared" si="1"/>
        <v>25.068156847193</v>
      </c>
      <c r="N12" s="59">
        <f t="shared" si="2"/>
        <v>0</v>
      </c>
    </row>
    <row r="13" spans="1:14">
      <c r="A13">
        <v>395</v>
      </c>
      <c r="C13">
        <v>80.3</v>
      </c>
      <c r="D13">
        <v>39.2</v>
      </c>
      <c r="E13">
        <v>0.05</v>
      </c>
      <c r="G13">
        <f t="shared" si="3"/>
        <v>-46.8138595120325</v>
      </c>
      <c r="H13">
        <f t="shared" si="0"/>
        <v>0.0444269040509191</v>
      </c>
      <c r="J13" s="15">
        <f t="shared" si="1"/>
        <v>33.5305673920184</v>
      </c>
      <c r="N13" s="59">
        <f t="shared" si="2"/>
        <v>0</v>
      </c>
    </row>
    <row r="14" spans="1:14">
      <c r="A14">
        <v>400</v>
      </c>
      <c r="C14">
        <v>94.8</v>
      </c>
      <c r="D14">
        <v>43.4</v>
      </c>
      <c r="E14">
        <v>-1.1</v>
      </c>
      <c r="G14">
        <f t="shared" si="3"/>
        <v>-51.829630174036</v>
      </c>
      <c r="H14">
        <f t="shared" si="0"/>
        <v>-0.97739188912022</v>
      </c>
      <c r="J14" s="15">
        <f t="shared" si="1"/>
        <v>41.9929779368438</v>
      </c>
      <c r="N14" s="59">
        <f t="shared" si="2"/>
        <v>0</v>
      </c>
    </row>
    <row r="15" spans="1:14">
      <c r="A15">
        <v>405</v>
      </c>
      <c r="C15">
        <v>99.8</v>
      </c>
      <c r="D15">
        <v>44.85</v>
      </c>
      <c r="E15">
        <v>-0.8</v>
      </c>
      <c r="G15">
        <f t="shared" si="3"/>
        <v>-53.5612652835372</v>
      </c>
      <c r="H15">
        <f t="shared" si="0"/>
        <v>-0.710830464814705</v>
      </c>
      <c r="J15" s="15">
        <f t="shared" si="1"/>
        <v>45.5279042516481</v>
      </c>
      <c r="N15" s="59">
        <f t="shared" si="2"/>
        <v>0</v>
      </c>
    </row>
    <row r="16" spans="1:14">
      <c r="A16">
        <v>410</v>
      </c>
      <c r="C16">
        <v>104.8</v>
      </c>
      <c r="D16">
        <v>46.3</v>
      </c>
      <c r="E16">
        <v>-0.5</v>
      </c>
      <c r="G16">
        <f t="shared" si="3"/>
        <v>-55.2929003930384</v>
      </c>
      <c r="H16">
        <f t="shared" si="0"/>
        <v>-0.444269040509191</v>
      </c>
      <c r="J16" s="15">
        <f t="shared" si="1"/>
        <v>49.0628305664524</v>
      </c>
      <c r="N16" s="59">
        <f t="shared" si="2"/>
        <v>0</v>
      </c>
    </row>
    <row r="17" spans="1:14">
      <c r="A17">
        <v>415</v>
      </c>
      <c r="C17">
        <v>105.35</v>
      </c>
      <c r="D17">
        <v>45.1</v>
      </c>
      <c r="E17">
        <v>-0.6</v>
      </c>
      <c r="G17">
        <f t="shared" si="3"/>
        <v>-53.8598230610374</v>
      </c>
      <c r="H17">
        <f t="shared" si="0"/>
        <v>-0.533122848611029</v>
      </c>
      <c r="J17" s="15">
        <f t="shared" si="1"/>
        <v>50.9570540903515</v>
      </c>
      <c r="N17" s="59">
        <f t="shared" si="2"/>
        <v>0</v>
      </c>
    </row>
    <row r="18" spans="1:14">
      <c r="A18" s="49">
        <v>420</v>
      </c>
      <c r="C18">
        <v>105.9</v>
      </c>
      <c r="D18">
        <v>43.9</v>
      </c>
      <c r="E18">
        <v>-0.7</v>
      </c>
      <c r="G18">
        <f t="shared" si="3"/>
        <v>-52.4267457290364</v>
      </c>
      <c r="H18">
        <f t="shared" si="0"/>
        <v>-0.621976656712867</v>
      </c>
      <c r="J18" s="15">
        <f t="shared" si="1"/>
        <v>52.8512776142507</v>
      </c>
      <c r="N18" s="59">
        <f t="shared" si="2"/>
        <v>0</v>
      </c>
    </row>
    <row r="19" spans="1:14">
      <c r="A19" s="49">
        <v>425</v>
      </c>
      <c r="C19">
        <v>101.35</v>
      </c>
      <c r="D19">
        <v>40.5</v>
      </c>
      <c r="E19">
        <v>-9.95</v>
      </c>
      <c r="G19">
        <f t="shared" si="3"/>
        <v>-48.3663599550336</v>
      </c>
      <c r="H19">
        <f t="shared" si="0"/>
        <v>-8.8409539061329</v>
      </c>
      <c r="J19" s="15">
        <f t="shared" si="1"/>
        <v>44.1426861388335</v>
      </c>
      <c r="N19" s="59">
        <f t="shared" si="2"/>
        <v>0</v>
      </c>
    </row>
    <row r="20" spans="1:14">
      <c r="A20" s="49">
        <v>430</v>
      </c>
      <c r="C20">
        <v>96.8</v>
      </c>
      <c r="D20">
        <v>37.1</v>
      </c>
      <c r="E20">
        <v>-1.2</v>
      </c>
      <c r="G20">
        <f t="shared" si="3"/>
        <v>-44.3059741810308</v>
      </c>
      <c r="H20">
        <f t="shared" si="0"/>
        <v>-1.06624569722206</v>
      </c>
      <c r="J20" s="15">
        <f t="shared" si="1"/>
        <v>51.4277801217472</v>
      </c>
      <c r="N20" s="59">
        <f t="shared" si="2"/>
        <v>0</v>
      </c>
    </row>
    <row r="21" spans="1:14">
      <c r="A21" s="49">
        <v>435</v>
      </c>
      <c r="C21">
        <v>105.35</v>
      </c>
      <c r="D21">
        <v>36.9</v>
      </c>
      <c r="E21">
        <v>-1.9</v>
      </c>
      <c r="G21">
        <f t="shared" si="3"/>
        <v>-44.0671279590306</v>
      </c>
      <c r="H21">
        <f t="shared" si="0"/>
        <v>-1.68822235393493</v>
      </c>
      <c r="J21" s="15">
        <f t="shared" si="1"/>
        <v>59.5946496870345</v>
      </c>
      <c r="N21" s="59">
        <f t="shared" si="2"/>
        <v>0</v>
      </c>
    </row>
    <row r="22" spans="1:14">
      <c r="A22" s="49">
        <v>440</v>
      </c>
      <c r="C22">
        <v>113.9</v>
      </c>
      <c r="D22">
        <v>36.7</v>
      </c>
      <c r="E22">
        <v>-2.6</v>
      </c>
      <c r="G22">
        <f t="shared" si="3"/>
        <v>-43.8282817370305</v>
      </c>
      <c r="H22">
        <f t="shared" si="0"/>
        <v>-2.31019901064779</v>
      </c>
      <c r="J22" s="15">
        <f t="shared" si="1"/>
        <v>67.7615192523218</v>
      </c>
      <c r="N22" s="59">
        <f t="shared" si="2"/>
        <v>0</v>
      </c>
    </row>
    <row r="23" spans="1:14">
      <c r="A23" s="49">
        <v>445</v>
      </c>
      <c r="C23">
        <v>119.75</v>
      </c>
      <c r="D23">
        <v>36.3</v>
      </c>
      <c r="E23">
        <v>-2.75</v>
      </c>
      <c r="G23">
        <f t="shared" si="3"/>
        <v>-43.3505892930301</v>
      </c>
      <c r="H23">
        <f t="shared" si="0"/>
        <v>-2.44347972280055</v>
      </c>
      <c r="J23" s="15">
        <f t="shared" si="1"/>
        <v>73.9559309841693</v>
      </c>
      <c r="N23" s="59">
        <f t="shared" si="2"/>
        <v>0</v>
      </c>
    </row>
    <row r="24" spans="1:14">
      <c r="A24" s="49">
        <v>450</v>
      </c>
      <c r="C24">
        <v>125.6</v>
      </c>
      <c r="D24">
        <v>35.9</v>
      </c>
      <c r="E24">
        <v>-2.9</v>
      </c>
      <c r="G24">
        <f t="shared" si="3"/>
        <v>-42.8728968490298</v>
      </c>
      <c r="H24">
        <f t="shared" si="0"/>
        <v>-2.57676043495331</v>
      </c>
      <c r="J24" s="15">
        <f t="shared" si="1"/>
        <v>80.1503427160169</v>
      </c>
      <c r="N24" s="59">
        <f t="shared" si="2"/>
        <v>0</v>
      </c>
    </row>
    <row r="25" spans="1:14">
      <c r="A25" s="49">
        <v>455</v>
      </c>
      <c r="C25">
        <v>125.55</v>
      </c>
      <c r="D25">
        <v>34.25</v>
      </c>
      <c r="E25">
        <v>-2.85</v>
      </c>
      <c r="G25">
        <f t="shared" si="3"/>
        <v>-40.9024155175284</v>
      </c>
      <c r="H25">
        <f t="shared" si="0"/>
        <v>-2.53233353090239</v>
      </c>
      <c r="J25" s="15">
        <f t="shared" si="1"/>
        <v>82.1152509515692</v>
      </c>
      <c r="N25" s="59">
        <f t="shared" si="2"/>
        <v>0</v>
      </c>
    </row>
    <row r="26" spans="1:14">
      <c r="A26" s="49">
        <v>460</v>
      </c>
      <c r="C26">
        <v>125.5</v>
      </c>
      <c r="D26">
        <v>32.6</v>
      </c>
      <c r="E26">
        <v>-2.8</v>
      </c>
      <c r="G26">
        <f t="shared" si="3"/>
        <v>-38.931934186027</v>
      </c>
      <c r="H26">
        <f t="shared" si="0"/>
        <v>-2.48790662685147</v>
      </c>
      <c r="J26" s="15">
        <f t="shared" si="1"/>
        <v>84.0801591871215</v>
      </c>
      <c r="N26" s="59">
        <f t="shared" si="2"/>
        <v>0</v>
      </c>
    </row>
    <row r="27" spans="1:14">
      <c r="A27" s="49">
        <v>465</v>
      </c>
      <c r="C27">
        <v>123.4</v>
      </c>
      <c r="D27">
        <v>30.25</v>
      </c>
      <c r="E27">
        <v>-2.7</v>
      </c>
      <c r="G27">
        <f t="shared" si="3"/>
        <v>-36.1254910775251</v>
      </c>
      <c r="H27">
        <f t="shared" si="0"/>
        <v>-2.39905281874963</v>
      </c>
      <c r="J27" s="15">
        <f t="shared" si="1"/>
        <v>84.8754561037253</v>
      </c>
      <c r="N27" s="59">
        <f t="shared" si="2"/>
        <v>0</v>
      </c>
    </row>
    <row r="28" spans="1:14">
      <c r="A28" s="49">
        <v>470</v>
      </c>
      <c r="C28">
        <v>121.3</v>
      </c>
      <c r="D28">
        <v>27.9</v>
      </c>
      <c r="E28">
        <v>-2.6</v>
      </c>
      <c r="G28">
        <f t="shared" si="3"/>
        <v>-33.3190479690231</v>
      </c>
      <c r="H28">
        <f t="shared" si="0"/>
        <v>-2.31019901064779</v>
      </c>
      <c r="J28" s="15">
        <f t="shared" si="1"/>
        <v>85.6707530203291</v>
      </c>
      <c r="N28" s="59">
        <f t="shared" si="2"/>
        <v>0</v>
      </c>
    </row>
    <row r="29" spans="1:14">
      <c r="A29" s="49">
        <v>475</v>
      </c>
      <c r="C29">
        <v>121.3</v>
      </c>
      <c r="D29">
        <v>26.1</v>
      </c>
      <c r="E29">
        <v>-2.6</v>
      </c>
      <c r="G29">
        <f t="shared" si="3"/>
        <v>-31.1694319710217</v>
      </c>
      <c r="H29">
        <f t="shared" si="0"/>
        <v>-2.31019901064779</v>
      </c>
      <c r="J29" s="15">
        <f t="shared" si="1"/>
        <v>87.8203690183306</v>
      </c>
      <c r="N29" s="59">
        <f t="shared" si="2"/>
        <v>0</v>
      </c>
    </row>
    <row r="30" spans="1:14">
      <c r="A30" s="49">
        <v>480</v>
      </c>
      <c r="C30">
        <v>121.3</v>
      </c>
      <c r="D30">
        <v>24.3</v>
      </c>
      <c r="E30">
        <v>-2.6</v>
      </c>
      <c r="G30">
        <f t="shared" si="3"/>
        <v>-29.0198159730202</v>
      </c>
      <c r="H30">
        <f t="shared" si="0"/>
        <v>-2.31019901064779</v>
      </c>
      <c r="J30" s="15">
        <f t="shared" si="1"/>
        <v>89.969985016332</v>
      </c>
      <c r="N30" s="59">
        <f t="shared" si="2"/>
        <v>0</v>
      </c>
    </row>
    <row r="31" spans="1:14">
      <c r="A31" s="49">
        <v>485</v>
      </c>
      <c r="C31">
        <v>117.4</v>
      </c>
      <c r="D31">
        <v>22.2</v>
      </c>
      <c r="E31">
        <v>-2.2</v>
      </c>
      <c r="G31">
        <f t="shared" si="3"/>
        <v>-26.5119306420184</v>
      </c>
      <c r="H31">
        <f t="shared" si="0"/>
        <v>-1.95478377824044</v>
      </c>
      <c r="J31" s="15">
        <f t="shared" si="1"/>
        <v>88.9332855797412</v>
      </c>
      <c r="N31" s="59">
        <f t="shared" si="2"/>
        <v>0</v>
      </c>
    </row>
    <row r="32" spans="1:14">
      <c r="A32" s="49">
        <v>490</v>
      </c>
      <c r="C32">
        <v>113.5</v>
      </c>
      <c r="D32">
        <v>20.1</v>
      </c>
      <c r="E32">
        <v>-1.8</v>
      </c>
      <c r="G32">
        <f t="shared" si="3"/>
        <v>-24.0040453110167</v>
      </c>
      <c r="H32">
        <f t="shared" si="0"/>
        <v>-1.59936854583309</v>
      </c>
      <c r="J32" s="15">
        <f t="shared" si="1"/>
        <v>87.8965861431502</v>
      </c>
      <c r="N32" s="59">
        <f t="shared" si="2"/>
        <v>0</v>
      </c>
    </row>
    <row r="33" spans="1:14">
      <c r="A33" s="49">
        <v>495</v>
      </c>
      <c r="C33">
        <v>113.3</v>
      </c>
      <c r="D33">
        <v>18.15</v>
      </c>
      <c r="E33">
        <v>-1.65</v>
      </c>
      <c r="G33">
        <f t="shared" si="3"/>
        <v>-21.6752946465151</v>
      </c>
      <c r="H33">
        <f t="shared" si="0"/>
        <v>-1.46608783368033</v>
      </c>
      <c r="J33" s="15">
        <f t="shared" si="1"/>
        <v>90.1586175198046</v>
      </c>
      <c r="N33" s="59">
        <f t="shared" si="2"/>
        <v>0</v>
      </c>
    </row>
    <row r="34" spans="1:14">
      <c r="A34" s="49">
        <v>500</v>
      </c>
      <c r="C34">
        <v>113.1</v>
      </c>
      <c r="D34">
        <v>16.2</v>
      </c>
      <c r="E34">
        <v>-1.5</v>
      </c>
      <c r="G34">
        <f t="shared" si="3"/>
        <v>-19.3465439820134</v>
      </c>
      <c r="H34">
        <f t="shared" si="0"/>
        <v>-1.33280712152757</v>
      </c>
      <c r="J34" s="15">
        <f t="shared" si="1"/>
        <v>92.420648896459</v>
      </c>
      <c r="N34" s="59">
        <f t="shared" si="2"/>
        <v>0</v>
      </c>
    </row>
    <row r="35" spans="1:14">
      <c r="A35" s="49">
        <v>505</v>
      </c>
      <c r="C35">
        <v>111.95</v>
      </c>
      <c r="D35">
        <v>14.7</v>
      </c>
      <c r="E35">
        <v>-1.4</v>
      </c>
      <c r="G35">
        <f t="shared" si="3"/>
        <v>-17.5551973170122</v>
      </c>
      <c r="H35">
        <f t="shared" si="0"/>
        <v>-1.24395331342573</v>
      </c>
      <c r="J35" s="15">
        <f t="shared" si="1"/>
        <v>93.1508493695621</v>
      </c>
      <c r="N35" s="59">
        <f t="shared" si="2"/>
        <v>0</v>
      </c>
    </row>
    <row r="36" spans="1:14">
      <c r="A36" s="49">
        <v>510</v>
      </c>
      <c r="C36">
        <v>110.8</v>
      </c>
      <c r="D36">
        <v>13.2</v>
      </c>
      <c r="E36">
        <v>-1.3</v>
      </c>
      <c r="G36">
        <f t="shared" si="3"/>
        <v>-15.7638506520109</v>
      </c>
      <c r="H36">
        <f t="shared" si="0"/>
        <v>-1.1550995053239</v>
      </c>
      <c r="J36" s="15">
        <f t="shared" si="1"/>
        <v>93.8810498426652</v>
      </c>
      <c r="N36" s="59">
        <f t="shared" si="2"/>
        <v>0</v>
      </c>
    </row>
    <row r="37" spans="1:14">
      <c r="A37" s="49">
        <v>515</v>
      </c>
      <c r="C37">
        <v>108.65</v>
      </c>
      <c r="D37">
        <v>10.9</v>
      </c>
      <c r="E37">
        <v>-1.25</v>
      </c>
      <c r="G37">
        <f t="shared" si="3"/>
        <v>-13.017119099009</v>
      </c>
      <c r="H37">
        <f t="shared" si="0"/>
        <v>-1.11067260127298</v>
      </c>
      <c r="J37" s="15">
        <f t="shared" si="1"/>
        <v>94.522208299718</v>
      </c>
      <c r="N37" s="59">
        <f t="shared" si="2"/>
        <v>0</v>
      </c>
    </row>
    <row r="38" spans="1:14">
      <c r="A38" s="49">
        <v>520</v>
      </c>
      <c r="C38">
        <v>106.5</v>
      </c>
      <c r="D38">
        <v>8.6</v>
      </c>
      <c r="E38">
        <v>-1.2</v>
      </c>
      <c r="G38">
        <f t="shared" si="3"/>
        <v>-10.2703875460071</v>
      </c>
      <c r="H38">
        <f t="shared" si="0"/>
        <v>-1.06624569722206</v>
      </c>
      <c r="J38" s="15">
        <f t="shared" si="1"/>
        <v>95.1633667567708</v>
      </c>
      <c r="N38" s="59">
        <f t="shared" si="2"/>
        <v>0</v>
      </c>
    </row>
    <row r="39" spans="1:14">
      <c r="A39" s="49">
        <v>525</v>
      </c>
      <c r="C39">
        <v>107.65</v>
      </c>
      <c r="D39">
        <v>7.35</v>
      </c>
      <c r="E39">
        <v>-1.1</v>
      </c>
      <c r="G39">
        <f t="shared" si="3"/>
        <v>-8.7775986585061</v>
      </c>
      <c r="H39">
        <f t="shared" si="0"/>
        <v>-0.97739188912022</v>
      </c>
      <c r="J39" s="15">
        <f t="shared" si="1"/>
        <v>97.8950094523737</v>
      </c>
      <c r="N39" s="59">
        <f t="shared" si="2"/>
        <v>0</v>
      </c>
    </row>
    <row r="40" spans="1:14">
      <c r="A40" s="49">
        <v>530</v>
      </c>
      <c r="C40">
        <v>108.8</v>
      </c>
      <c r="D40">
        <v>6.1</v>
      </c>
      <c r="E40">
        <v>-1</v>
      </c>
      <c r="G40">
        <f t="shared" si="3"/>
        <v>-7.28480977100506</v>
      </c>
      <c r="H40">
        <f t="shared" si="0"/>
        <v>-0.888538081018382</v>
      </c>
      <c r="J40" s="15">
        <f t="shared" si="1"/>
        <v>100.626652147977</v>
      </c>
      <c r="N40" s="59">
        <f t="shared" si="2"/>
        <v>0</v>
      </c>
    </row>
    <row r="41" spans="1:14">
      <c r="A41" s="49">
        <v>535</v>
      </c>
      <c r="C41">
        <v>107.05</v>
      </c>
      <c r="D41">
        <v>5.15</v>
      </c>
      <c r="E41">
        <v>-0.75</v>
      </c>
      <c r="G41">
        <f t="shared" si="3"/>
        <v>-6.15029021650427</v>
      </c>
      <c r="H41">
        <f t="shared" si="0"/>
        <v>-0.666403560763786</v>
      </c>
      <c r="J41" s="15">
        <f t="shared" si="1"/>
        <v>100.233306222732</v>
      </c>
      <c r="N41" s="59">
        <f t="shared" si="2"/>
        <v>0</v>
      </c>
    </row>
    <row r="42" spans="1:14">
      <c r="A42" s="49">
        <v>540</v>
      </c>
      <c r="C42">
        <v>105.3</v>
      </c>
      <c r="D42">
        <v>4.2</v>
      </c>
      <c r="E42">
        <v>-0.5</v>
      </c>
      <c r="G42">
        <f t="shared" si="3"/>
        <v>-5.01577066200348</v>
      </c>
      <c r="H42">
        <f t="shared" si="0"/>
        <v>-0.444269040509191</v>
      </c>
      <c r="J42" s="15">
        <f t="shared" si="1"/>
        <v>99.8399602974873</v>
      </c>
      <c r="N42" s="59">
        <f t="shared" si="2"/>
        <v>0</v>
      </c>
    </row>
    <row r="43" spans="1:14">
      <c r="A43" s="49">
        <v>545</v>
      </c>
      <c r="C43">
        <v>104.85</v>
      </c>
      <c r="D43">
        <v>3.05</v>
      </c>
      <c r="E43">
        <v>-0.4</v>
      </c>
      <c r="G43">
        <f t="shared" si="3"/>
        <v>-3.64240488550253</v>
      </c>
      <c r="H43">
        <f t="shared" si="0"/>
        <v>-0.355415232407353</v>
      </c>
      <c r="J43" s="15">
        <f t="shared" si="1"/>
        <v>100.85217988209</v>
      </c>
      <c r="N43" s="59">
        <f t="shared" si="2"/>
        <v>0</v>
      </c>
    </row>
    <row r="44" spans="1:14">
      <c r="A44" s="49">
        <v>550</v>
      </c>
      <c r="C44">
        <v>104.4</v>
      </c>
      <c r="D44">
        <v>1.9</v>
      </c>
      <c r="E44">
        <v>-0.3</v>
      </c>
      <c r="G44">
        <f t="shared" si="3"/>
        <v>-2.26903910900158</v>
      </c>
      <c r="H44">
        <f t="shared" si="0"/>
        <v>-0.266561424305514</v>
      </c>
      <c r="J44" s="15">
        <f t="shared" si="1"/>
        <v>101.864399466693</v>
      </c>
      <c r="N44" s="59">
        <f t="shared" si="2"/>
        <v>0</v>
      </c>
    </row>
    <row r="45" spans="1:14">
      <c r="A45" s="49">
        <v>555</v>
      </c>
      <c r="C45">
        <v>102.2</v>
      </c>
      <c r="D45">
        <v>0.95</v>
      </c>
      <c r="E45">
        <v>-0.15</v>
      </c>
      <c r="G45">
        <f t="shared" si="3"/>
        <v>-1.13451955450079</v>
      </c>
      <c r="H45">
        <f t="shared" si="0"/>
        <v>-0.133280712152757</v>
      </c>
      <c r="J45" s="15">
        <f t="shared" si="1"/>
        <v>100.932199733346</v>
      </c>
      <c r="N45" s="59">
        <f t="shared" si="2"/>
        <v>0</v>
      </c>
    </row>
    <row r="46" spans="1:14">
      <c r="A46" s="49">
        <v>560</v>
      </c>
      <c r="C46">
        <v>100</v>
      </c>
      <c r="D46">
        <v>0</v>
      </c>
      <c r="E46">
        <v>0</v>
      </c>
      <c r="G46">
        <f t="shared" si="3"/>
        <v>0</v>
      </c>
      <c r="H46">
        <f t="shared" si="0"/>
        <v>0</v>
      </c>
      <c r="J46" s="15">
        <f t="shared" si="1"/>
        <v>100</v>
      </c>
      <c r="N46" s="59">
        <f t="shared" si="2"/>
        <v>0</v>
      </c>
    </row>
    <row r="47" spans="1:14">
      <c r="A47" s="49">
        <v>565</v>
      </c>
      <c r="C47">
        <v>98</v>
      </c>
      <c r="D47">
        <v>-0.8</v>
      </c>
      <c r="E47">
        <v>0.1</v>
      </c>
      <c r="G47">
        <f t="shared" si="3"/>
        <v>0.955384888000664</v>
      </c>
      <c r="H47">
        <f t="shared" si="0"/>
        <v>0.0888538081018382</v>
      </c>
      <c r="J47" s="15">
        <f t="shared" si="1"/>
        <v>99.0442386961025</v>
      </c>
      <c r="N47" s="59">
        <f t="shared" si="2"/>
        <v>0</v>
      </c>
    </row>
    <row r="48" spans="1:14">
      <c r="A48" s="49">
        <v>570</v>
      </c>
      <c r="C48">
        <v>96</v>
      </c>
      <c r="D48">
        <v>-1.6</v>
      </c>
      <c r="E48">
        <v>0.2</v>
      </c>
      <c r="G48">
        <f t="shared" si="3"/>
        <v>1.91076977600133</v>
      </c>
      <c r="H48">
        <f t="shared" si="0"/>
        <v>0.177707616203676</v>
      </c>
      <c r="J48" s="15">
        <f t="shared" si="1"/>
        <v>98.088477392205</v>
      </c>
      <c r="N48" s="59">
        <f t="shared" si="2"/>
        <v>0</v>
      </c>
    </row>
    <row r="49" spans="1:14">
      <c r="A49" s="49">
        <v>575</v>
      </c>
      <c r="C49">
        <v>95.55</v>
      </c>
      <c r="D49">
        <v>-2.55</v>
      </c>
      <c r="E49">
        <v>0.35</v>
      </c>
      <c r="G49">
        <f t="shared" si="3"/>
        <v>3.04528933050212</v>
      </c>
      <c r="H49">
        <f t="shared" si="0"/>
        <v>0.310988328356434</v>
      </c>
      <c r="J49" s="15">
        <f t="shared" si="1"/>
        <v>98.9062776588585</v>
      </c>
      <c r="N49" s="59">
        <f t="shared" si="2"/>
        <v>0</v>
      </c>
    </row>
    <row r="50" spans="1:14">
      <c r="A50" s="49">
        <v>580</v>
      </c>
      <c r="C50">
        <v>95.1</v>
      </c>
      <c r="D50">
        <v>-3.5</v>
      </c>
      <c r="E50">
        <v>0.5</v>
      </c>
      <c r="G50">
        <f t="shared" si="3"/>
        <v>4.1798088850029</v>
      </c>
      <c r="H50">
        <f t="shared" si="0"/>
        <v>0.444269040509191</v>
      </c>
      <c r="J50" s="15">
        <f t="shared" si="1"/>
        <v>99.7240779255121</v>
      </c>
      <c r="N50" s="59">
        <f t="shared" si="2"/>
        <v>0</v>
      </c>
    </row>
    <row r="51" spans="1:14">
      <c r="A51" s="49">
        <v>585</v>
      </c>
      <c r="C51">
        <v>92.1</v>
      </c>
      <c r="D51">
        <v>-3.5</v>
      </c>
      <c r="E51">
        <v>1.3</v>
      </c>
      <c r="G51">
        <f t="shared" si="3"/>
        <v>4.1798088850029</v>
      </c>
      <c r="H51">
        <f t="shared" si="0"/>
        <v>1.1550995053239</v>
      </c>
      <c r="J51" s="15">
        <f t="shared" si="1"/>
        <v>97.4349083903268</v>
      </c>
      <c r="N51" s="59">
        <f t="shared" si="2"/>
        <v>0</v>
      </c>
    </row>
    <row r="52" spans="1:14">
      <c r="A52" s="49">
        <v>590</v>
      </c>
      <c r="C52">
        <v>89.1</v>
      </c>
      <c r="D52">
        <v>-3.5</v>
      </c>
      <c r="E52">
        <v>2.1</v>
      </c>
      <c r="G52">
        <f t="shared" si="3"/>
        <v>4.1798088850029</v>
      </c>
      <c r="H52">
        <f t="shared" si="0"/>
        <v>1.8659299701386</v>
      </c>
      <c r="J52" s="15">
        <f t="shared" si="1"/>
        <v>95.1457388551415</v>
      </c>
      <c r="N52" s="59">
        <f t="shared" si="2"/>
        <v>0</v>
      </c>
    </row>
    <row r="53" spans="1:14">
      <c r="A53" s="49">
        <v>595</v>
      </c>
      <c r="C53">
        <v>89.8</v>
      </c>
      <c r="D53">
        <v>-4.65</v>
      </c>
      <c r="E53">
        <v>2.65</v>
      </c>
      <c r="G53">
        <f t="shared" si="3"/>
        <v>5.55317466150386</v>
      </c>
      <c r="H53">
        <f t="shared" si="0"/>
        <v>2.35462591469871</v>
      </c>
      <c r="J53" s="15">
        <f t="shared" si="1"/>
        <v>97.7078005762026</v>
      </c>
      <c r="N53" s="59">
        <f t="shared" si="2"/>
        <v>0</v>
      </c>
    </row>
    <row r="54" spans="1:14">
      <c r="A54" s="49">
        <v>600</v>
      </c>
      <c r="C54">
        <v>90.5</v>
      </c>
      <c r="D54">
        <v>-5.8</v>
      </c>
      <c r="E54">
        <v>3.2</v>
      </c>
      <c r="G54">
        <f t="shared" si="3"/>
        <v>6.92654043800481</v>
      </c>
      <c r="H54">
        <f t="shared" si="0"/>
        <v>2.84332185925882</v>
      </c>
      <c r="J54" s="15">
        <f t="shared" si="1"/>
        <v>100.269862297264</v>
      </c>
      <c r="N54" s="59">
        <f t="shared" si="2"/>
        <v>0</v>
      </c>
    </row>
    <row r="55" spans="1:14">
      <c r="A55" s="49">
        <v>605</v>
      </c>
      <c r="C55">
        <v>90.4</v>
      </c>
      <c r="D55">
        <v>-6.5</v>
      </c>
      <c r="E55">
        <v>3.65</v>
      </c>
      <c r="G55">
        <f t="shared" si="3"/>
        <v>7.76250221500539</v>
      </c>
      <c r="H55">
        <f t="shared" si="0"/>
        <v>3.24316399571709</v>
      </c>
      <c r="J55" s="15">
        <f t="shared" si="1"/>
        <v>101.405666210723</v>
      </c>
      <c r="N55" s="59">
        <f t="shared" si="2"/>
        <v>0</v>
      </c>
    </row>
    <row r="56" spans="1:14">
      <c r="A56" s="49">
        <v>610</v>
      </c>
      <c r="C56">
        <v>90.3</v>
      </c>
      <c r="D56">
        <v>-7.2</v>
      </c>
      <c r="E56">
        <v>4.1</v>
      </c>
      <c r="G56">
        <f t="shared" si="3"/>
        <v>8.59846399200597</v>
      </c>
      <c r="H56">
        <f t="shared" si="0"/>
        <v>3.64300613217536</v>
      </c>
      <c r="J56" s="15">
        <f t="shared" si="1"/>
        <v>102.541470124181</v>
      </c>
      <c r="N56" s="59">
        <f t="shared" si="2"/>
        <v>0</v>
      </c>
    </row>
    <row r="57" spans="1:14">
      <c r="A57" s="49">
        <v>615</v>
      </c>
      <c r="C57">
        <v>89.35</v>
      </c>
      <c r="D57">
        <v>-7.9</v>
      </c>
      <c r="E57">
        <v>4.4</v>
      </c>
      <c r="G57">
        <f t="shared" si="3"/>
        <v>9.43442576900655</v>
      </c>
      <c r="H57">
        <f t="shared" si="0"/>
        <v>3.90956755648088</v>
      </c>
      <c r="J57" s="15">
        <f t="shared" si="1"/>
        <v>102.693993325487</v>
      </c>
      <c r="N57" s="59">
        <f t="shared" si="2"/>
        <v>0</v>
      </c>
    </row>
    <row r="58" spans="1:14">
      <c r="A58" s="49">
        <v>620</v>
      </c>
      <c r="C58">
        <v>88.4</v>
      </c>
      <c r="D58">
        <v>-8.6</v>
      </c>
      <c r="E58">
        <v>4.7</v>
      </c>
      <c r="G58">
        <f t="shared" si="3"/>
        <v>10.2703875460071</v>
      </c>
      <c r="H58">
        <f t="shared" si="0"/>
        <v>4.17612898078639</v>
      </c>
      <c r="J58" s="15">
        <f t="shared" si="1"/>
        <v>102.846516526794</v>
      </c>
      <c r="N58" s="59">
        <f t="shared" si="2"/>
        <v>0</v>
      </c>
    </row>
    <row r="59" spans="1:14">
      <c r="A59" s="49">
        <v>625</v>
      </c>
      <c r="C59">
        <v>86.2</v>
      </c>
      <c r="D59">
        <v>-9.05</v>
      </c>
      <c r="E59">
        <v>4.9</v>
      </c>
      <c r="G59">
        <f t="shared" si="3"/>
        <v>10.8077915455075</v>
      </c>
      <c r="H59">
        <f t="shared" si="0"/>
        <v>4.35383659699007</v>
      </c>
      <c r="J59" s="15">
        <f t="shared" si="1"/>
        <v>101.361628142498</v>
      </c>
      <c r="N59" s="59">
        <f t="shared" si="2"/>
        <v>0</v>
      </c>
    </row>
    <row r="60" spans="1:14">
      <c r="A60">
        <v>630</v>
      </c>
      <c r="C60">
        <v>84</v>
      </c>
      <c r="D60">
        <v>-9.5</v>
      </c>
      <c r="E60">
        <v>5.1</v>
      </c>
      <c r="G60">
        <f t="shared" si="3"/>
        <v>11.3451955450079</v>
      </c>
      <c r="H60">
        <f t="shared" si="0"/>
        <v>4.53154421319375</v>
      </c>
      <c r="J60" s="15">
        <f t="shared" si="1"/>
        <v>99.8767397582016</v>
      </c>
      <c r="N60" s="59">
        <f t="shared" si="2"/>
        <v>0</v>
      </c>
    </row>
    <row r="61" spans="1:14">
      <c r="A61">
        <v>635</v>
      </c>
      <c r="C61">
        <v>84.55</v>
      </c>
      <c r="D61">
        <v>-10.2</v>
      </c>
      <c r="E61">
        <v>5.9</v>
      </c>
      <c r="G61">
        <f t="shared" si="3"/>
        <v>12.1811573220085</v>
      </c>
      <c r="H61">
        <f t="shared" si="0"/>
        <v>5.24237467800845</v>
      </c>
      <c r="J61" s="15">
        <f t="shared" si="1"/>
        <v>101.973532000017</v>
      </c>
      <c r="N61" s="59">
        <f t="shared" si="2"/>
        <v>0</v>
      </c>
    </row>
    <row r="62" spans="1:14">
      <c r="A62">
        <v>640</v>
      </c>
      <c r="C62">
        <v>85.1</v>
      </c>
      <c r="D62">
        <v>-10.9</v>
      </c>
      <c r="E62">
        <v>6.7</v>
      </c>
      <c r="G62">
        <f t="shared" si="3"/>
        <v>13.017119099009</v>
      </c>
      <c r="H62">
        <f t="shared" si="0"/>
        <v>5.95320514282316</v>
      </c>
      <c r="J62" s="15">
        <f t="shared" si="1"/>
        <v>104.070324241832</v>
      </c>
      <c r="N62" s="59">
        <f t="shared" si="2"/>
        <v>0</v>
      </c>
    </row>
    <row r="63" spans="1:14">
      <c r="A63">
        <v>645</v>
      </c>
      <c r="C63">
        <v>83.5</v>
      </c>
      <c r="D63">
        <v>-10.8</v>
      </c>
      <c r="E63">
        <v>7</v>
      </c>
      <c r="G63">
        <f t="shared" si="3"/>
        <v>12.897695988009</v>
      </c>
      <c r="H63">
        <f t="shared" si="0"/>
        <v>6.21976656712867</v>
      </c>
      <c r="J63" s="15">
        <f t="shared" si="1"/>
        <v>102.617462555138</v>
      </c>
      <c r="N63" s="59">
        <f t="shared" si="2"/>
        <v>0</v>
      </c>
    </row>
    <row r="64" spans="1:14">
      <c r="A64">
        <v>650</v>
      </c>
      <c r="C64">
        <v>81.9</v>
      </c>
      <c r="D64">
        <v>-10.7</v>
      </c>
      <c r="E64">
        <v>7.3</v>
      </c>
      <c r="G64">
        <f t="shared" si="3"/>
        <v>12.7782728770089</v>
      </c>
      <c r="H64">
        <f t="shared" si="0"/>
        <v>6.48632799143419</v>
      </c>
      <c r="J64" s="15">
        <f t="shared" si="1"/>
        <v>101.164600868443</v>
      </c>
      <c r="N64" s="59">
        <f t="shared" si="2"/>
        <v>0</v>
      </c>
    </row>
    <row r="65" spans="1:14">
      <c r="A65">
        <v>655</v>
      </c>
      <c r="C65">
        <v>82.25</v>
      </c>
      <c r="D65">
        <v>-11.35</v>
      </c>
      <c r="E65">
        <v>7.95</v>
      </c>
      <c r="G65">
        <f t="shared" si="3"/>
        <v>13.5545230985094</v>
      </c>
      <c r="H65">
        <f t="shared" si="0"/>
        <v>7.06387774409613</v>
      </c>
      <c r="J65" s="15">
        <f t="shared" si="1"/>
        <v>102.868400842606</v>
      </c>
      <c r="N65" s="59">
        <f t="shared" si="2"/>
        <v>0</v>
      </c>
    </row>
    <row r="66" spans="1:14">
      <c r="A66">
        <v>660</v>
      </c>
      <c r="C66">
        <v>82.6</v>
      </c>
      <c r="D66">
        <v>-12</v>
      </c>
      <c r="E66">
        <v>8.6</v>
      </c>
      <c r="G66">
        <f t="shared" si="3"/>
        <v>14.33077332001</v>
      </c>
      <c r="H66">
        <f t="shared" si="0"/>
        <v>7.64142749675808</v>
      </c>
      <c r="J66" s="15">
        <f t="shared" si="1"/>
        <v>104.572200816768</v>
      </c>
      <c r="N66" s="59">
        <f t="shared" si="2"/>
        <v>0</v>
      </c>
    </row>
    <row r="67" spans="1:14">
      <c r="A67">
        <v>665</v>
      </c>
      <c r="C67">
        <v>83.75</v>
      </c>
      <c r="D67">
        <v>-13</v>
      </c>
      <c r="E67">
        <v>9.2</v>
      </c>
      <c r="G67">
        <f t="shared" si="3"/>
        <v>15.5250044300108</v>
      </c>
      <c r="H67">
        <f t="shared" si="0"/>
        <v>8.17455034536911</v>
      </c>
      <c r="J67" s="15">
        <f t="shared" si="1"/>
        <v>107.44955477538</v>
      </c>
      <c r="N67" s="59">
        <f t="shared" si="2"/>
        <v>0</v>
      </c>
    </row>
    <row r="68" spans="1:14">
      <c r="A68">
        <v>670</v>
      </c>
      <c r="C68">
        <v>84.9</v>
      </c>
      <c r="D68">
        <v>-14</v>
      </c>
      <c r="E68">
        <v>9.8</v>
      </c>
      <c r="G68">
        <f t="shared" si="3"/>
        <v>16.7192355400116</v>
      </c>
      <c r="H68">
        <f t="shared" si="0"/>
        <v>8.70767319398014</v>
      </c>
      <c r="J68" s="15">
        <f t="shared" si="1"/>
        <v>110.326908733992</v>
      </c>
      <c r="N68" s="59">
        <f t="shared" si="2"/>
        <v>0</v>
      </c>
    </row>
    <row r="69" spans="1:14">
      <c r="A69">
        <v>675</v>
      </c>
      <c r="C69">
        <v>83.1</v>
      </c>
      <c r="D69">
        <v>-13.8</v>
      </c>
      <c r="E69">
        <v>10</v>
      </c>
      <c r="G69">
        <f t="shared" si="3"/>
        <v>16.4803893180115</v>
      </c>
      <c r="H69">
        <f t="shared" si="0"/>
        <v>8.88538081018382</v>
      </c>
      <c r="J69" s="15">
        <f t="shared" si="1"/>
        <v>108.465770128195</v>
      </c>
      <c r="N69" s="59">
        <f t="shared" si="2"/>
        <v>0</v>
      </c>
    </row>
    <row r="70" spans="1:14">
      <c r="A70">
        <v>680</v>
      </c>
      <c r="C70">
        <v>81.3</v>
      </c>
      <c r="D70">
        <v>-13.6</v>
      </c>
      <c r="E70">
        <v>10.2</v>
      </c>
      <c r="G70">
        <f t="shared" si="3"/>
        <v>16.2415430960113</v>
      </c>
      <c r="H70">
        <f t="shared" si="0"/>
        <v>9.06308842638749</v>
      </c>
      <c r="J70" s="15">
        <f t="shared" si="1"/>
        <v>106.604631522399</v>
      </c>
      <c r="N70" s="59">
        <f t="shared" si="2"/>
        <v>0</v>
      </c>
    </row>
    <row r="71" spans="1:14">
      <c r="A71">
        <v>685</v>
      </c>
      <c r="C71">
        <v>76.6</v>
      </c>
      <c r="D71">
        <v>-12.8</v>
      </c>
      <c r="E71">
        <v>9.25</v>
      </c>
      <c r="G71">
        <f t="shared" si="3"/>
        <v>15.2861582080106</v>
      </c>
      <c r="H71">
        <f t="shared" si="0"/>
        <v>8.21897724942003</v>
      </c>
      <c r="J71" s="15">
        <f t="shared" si="1"/>
        <v>100.105135457431</v>
      </c>
      <c r="N71" s="59">
        <f t="shared" si="2"/>
        <v>0</v>
      </c>
    </row>
    <row r="72" spans="1:14">
      <c r="A72">
        <v>690</v>
      </c>
      <c r="C72">
        <v>71.9</v>
      </c>
      <c r="D72">
        <v>-12</v>
      </c>
      <c r="E72">
        <v>8.3</v>
      </c>
      <c r="G72">
        <f t="shared" si="3"/>
        <v>14.33077332001</v>
      </c>
      <c r="H72">
        <f t="shared" si="0"/>
        <v>7.37486607245257</v>
      </c>
      <c r="J72" s="15">
        <f t="shared" si="1"/>
        <v>93.6056393924625</v>
      </c>
      <c r="N72" s="59">
        <f t="shared" si="2"/>
        <v>0</v>
      </c>
    </row>
    <row r="73" spans="1:14">
      <c r="A73">
        <v>695</v>
      </c>
      <c r="C73">
        <v>73.1</v>
      </c>
      <c r="D73">
        <v>-12.65</v>
      </c>
      <c r="E73">
        <v>8.95</v>
      </c>
      <c r="G73">
        <f t="shared" si="3"/>
        <v>15.1070235415105</v>
      </c>
      <c r="H73">
        <f t="shared" si="0"/>
        <v>7.95241582511451</v>
      </c>
      <c r="J73" s="15">
        <f t="shared" si="1"/>
        <v>96.159439366625</v>
      </c>
      <c r="N73" s="59">
        <f t="shared" si="2"/>
        <v>0</v>
      </c>
    </row>
    <row r="74" spans="1:14">
      <c r="A74">
        <v>700</v>
      </c>
      <c r="C74">
        <v>74.3</v>
      </c>
      <c r="D74">
        <v>-13.3</v>
      </c>
      <c r="E74">
        <v>9.6</v>
      </c>
      <c r="G74">
        <f t="shared" si="3"/>
        <v>15.883273763011</v>
      </c>
      <c r="H74">
        <f t="shared" si="0"/>
        <v>8.52996557777646</v>
      </c>
      <c r="J74" s="15">
        <f t="shared" si="1"/>
        <v>98.7132393407875</v>
      </c>
      <c r="N74" s="59">
        <f t="shared" si="2"/>
        <v>0</v>
      </c>
    </row>
    <row r="75" spans="1:14">
      <c r="A75">
        <v>705</v>
      </c>
      <c r="C75">
        <v>75.35</v>
      </c>
      <c r="D75">
        <v>-13.1</v>
      </c>
      <c r="E75">
        <v>9.05</v>
      </c>
      <c r="G75">
        <f t="shared" si="3"/>
        <v>15.6444275410109</v>
      </c>
      <c r="H75">
        <f t="shared" ref="H75:H90" si="4">$I$4*E75</f>
        <v>8.04126963321635</v>
      </c>
      <c r="J75" s="15">
        <f t="shared" ref="J75:J90" si="5">C75+G75+H75</f>
        <v>99.0356971742272</v>
      </c>
      <c r="N75" s="59">
        <f t="shared" ref="N75:N90" si="6">J75*$K$4</f>
        <v>0</v>
      </c>
    </row>
    <row r="76" spans="1:14">
      <c r="A76">
        <v>710</v>
      </c>
      <c r="C76">
        <v>76.4</v>
      </c>
      <c r="D76">
        <v>-12.9</v>
      </c>
      <c r="E76">
        <v>8.5</v>
      </c>
      <c r="G76">
        <f t="shared" ref="G76:G90" si="7">$H$4*D76</f>
        <v>15.4055813190107</v>
      </c>
      <c r="H76">
        <f t="shared" si="4"/>
        <v>7.55257368865624</v>
      </c>
      <c r="J76" s="15">
        <f t="shared" si="5"/>
        <v>99.358155007667</v>
      </c>
      <c r="N76" s="59">
        <f t="shared" si="6"/>
        <v>0</v>
      </c>
    </row>
    <row r="77" spans="1:14">
      <c r="A77">
        <v>715</v>
      </c>
      <c r="C77">
        <v>69.85</v>
      </c>
      <c r="D77">
        <v>-11.75</v>
      </c>
      <c r="E77">
        <v>7.75</v>
      </c>
      <c r="G77">
        <f t="shared" si="7"/>
        <v>14.0322155425097</v>
      </c>
      <c r="H77">
        <f t="shared" si="4"/>
        <v>6.88617012789246</v>
      </c>
      <c r="J77" s="15">
        <f t="shared" si="5"/>
        <v>90.7683856704022</v>
      </c>
      <c r="N77" s="59">
        <f t="shared" si="6"/>
        <v>0</v>
      </c>
    </row>
    <row r="78" spans="1:14">
      <c r="A78">
        <v>720</v>
      </c>
      <c r="C78">
        <v>63.3</v>
      </c>
      <c r="D78">
        <v>-10.6</v>
      </c>
      <c r="E78">
        <v>7</v>
      </c>
      <c r="G78">
        <f t="shared" si="7"/>
        <v>12.6588497660088</v>
      </c>
      <c r="H78">
        <f t="shared" si="4"/>
        <v>6.21976656712867</v>
      </c>
      <c r="J78" s="15">
        <f t="shared" si="5"/>
        <v>82.1786163331375</v>
      </c>
      <c r="N78" s="59">
        <f t="shared" si="6"/>
        <v>0</v>
      </c>
    </row>
    <row r="79" spans="1:14">
      <c r="A79">
        <v>725</v>
      </c>
      <c r="C79">
        <v>67.5</v>
      </c>
      <c r="D79">
        <v>-11.1</v>
      </c>
      <c r="E79">
        <v>7.3</v>
      </c>
      <c r="G79">
        <f t="shared" si="7"/>
        <v>13.2559653210092</v>
      </c>
      <c r="H79">
        <f t="shared" si="4"/>
        <v>6.48632799143419</v>
      </c>
      <c r="J79" s="15">
        <f t="shared" si="5"/>
        <v>87.2422933124434</v>
      </c>
      <c r="N79" s="59">
        <f t="shared" si="6"/>
        <v>0</v>
      </c>
    </row>
    <row r="80" spans="1:14">
      <c r="A80">
        <v>730</v>
      </c>
      <c r="C80">
        <v>71.7</v>
      </c>
      <c r="D80">
        <v>-11.6</v>
      </c>
      <c r="E80">
        <v>7.6</v>
      </c>
      <c r="G80">
        <f t="shared" si="7"/>
        <v>13.8530808760096</v>
      </c>
      <c r="H80">
        <f t="shared" si="4"/>
        <v>6.7528894157397</v>
      </c>
      <c r="J80" s="15">
        <f t="shared" si="5"/>
        <v>92.3059702917493</v>
      </c>
      <c r="N80" s="59">
        <f t="shared" si="6"/>
        <v>0</v>
      </c>
    </row>
    <row r="81" spans="1:14">
      <c r="A81">
        <v>735</v>
      </c>
      <c r="C81">
        <v>74.35</v>
      </c>
      <c r="D81">
        <v>-11.9</v>
      </c>
      <c r="E81">
        <v>7.8</v>
      </c>
      <c r="G81">
        <f t="shared" si="7"/>
        <v>14.2113502090099</v>
      </c>
      <c r="H81">
        <f t="shared" si="4"/>
        <v>6.93059703194338</v>
      </c>
      <c r="J81" s="15">
        <f t="shared" si="5"/>
        <v>95.4919472409533</v>
      </c>
      <c r="N81" s="59">
        <f t="shared" si="6"/>
        <v>0</v>
      </c>
    </row>
    <row r="82" spans="1:14">
      <c r="A82">
        <v>740</v>
      </c>
      <c r="C82">
        <v>77</v>
      </c>
      <c r="D82">
        <v>-12.2</v>
      </c>
      <c r="E82">
        <v>8</v>
      </c>
      <c r="G82">
        <f t="shared" si="7"/>
        <v>14.5696195420101</v>
      </c>
      <c r="H82">
        <f t="shared" si="4"/>
        <v>7.10830464814705</v>
      </c>
      <c r="J82" s="15">
        <f t="shared" si="5"/>
        <v>98.6779241901572</v>
      </c>
      <c r="N82" s="59">
        <f t="shared" si="6"/>
        <v>0</v>
      </c>
    </row>
    <row r="83" spans="1:14">
      <c r="A83">
        <v>745</v>
      </c>
      <c r="C83">
        <v>71.1</v>
      </c>
      <c r="D83">
        <v>-11.2</v>
      </c>
      <c r="E83">
        <v>7.35</v>
      </c>
      <c r="G83">
        <f t="shared" si="7"/>
        <v>13.3753884320093</v>
      </c>
      <c r="H83">
        <f t="shared" si="4"/>
        <v>6.5307548954851</v>
      </c>
      <c r="J83" s="15">
        <f t="shared" si="5"/>
        <v>91.0061433274944</v>
      </c>
      <c r="N83" s="59">
        <f t="shared" si="6"/>
        <v>0</v>
      </c>
    </row>
    <row r="84" spans="1:14">
      <c r="A84">
        <v>750</v>
      </c>
      <c r="C84">
        <v>65.2</v>
      </c>
      <c r="D84">
        <v>-10.2</v>
      </c>
      <c r="E84">
        <v>6.7</v>
      </c>
      <c r="G84">
        <f t="shared" si="7"/>
        <v>12.1811573220085</v>
      </c>
      <c r="H84">
        <f t="shared" si="4"/>
        <v>5.95320514282316</v>
      </c>
      <c r="J84" s="15">
        <f t="shared" si="5"/>
        <v>83.3343624648316</v>
      </c>
      <c r="N84" s="59">
        <f t="shared" si="6"/>
        <v>0</v>
      </c>
    </row>
    <row r="85" spans="1:14">
      <c r="A85">
        <v>755</v>
      </c>
      <c r="C85">
        <v>56.45</v>
      </c>
      <c r="D85">
        <v>-9</v>
      </c>
      <c r="E85">
        <v>5.95</v>
      </c>
      <c r="G85">
        <f t="shared" si="7"/>
        <v>10.7480799900075</v>
      </c>
      <c r="H85">
        <f t="shared" si="4"/>
        <v>5.28680158205937</v>
      </c>
      <c r="J85" s="15">
        <f t="shared" si="5"/>
        <v>72.4848815720668</v>
      </c>
      <c r="N85" s="59">
        <f t="shared" si="6"/>
        <v>0</v>
      </c>
    </row>
    <row r="86" spans="1:14">
      <c r="A86">
        <v>760</v>
      </c>
      <c r="C86">
        <v>47.7</v>
      </c>
      <c r="D86">
        <v>-7.8</v>
      </c>
      <c r="E86">
        <v>5.2</v>
      </c>
      <c r="G86">
        <f t="shared" si="7"/>
        <v>9.31500265800647</v>
      </c>
      <c r="H86">
        <f t="shared" si="4"/>
        <v>4.62039802129558</v>
      </c>
      <c r="J86" s="15">
        <f t="shared" si="5"/>
        <v>61.6354006793021</v>
      </c>
      <c r="N86" s="59">
        <f t="shared" si="6"/>
        <v>0</v>
      </c>
    </row>
    <row r="87" spans="1:14">
      <c r="A87">
        <v>765</v>
      </c>
      <c r="C87">
        <v>58.15</v>
      </c>
      <c r="D87">
        <v>-9.5</v>
      </c>
      <c r="E87">
        <v>6.3</v>
      </c>
      <c r="G87">
        <f t="shared" si="7"/>
        <v>11.3451955450079</v>
      </c>
      <c r="H87">
        <f t="shared" si="4"/>
        <v>5.5977899104158</v>
      </c>
      <c r="J87" s="15">
        <f t="shared" si="5"/>
        <v>75.0929854554237</v>
      </c>
      <c r="N87" s="59">
        <f t="shared" si="6"/>
        <v>0</v>
      </c>
    </row>
    <row r="88" spans="1:14">
      <c r="A88">
        <v>770</v>
      </c>
      <c r="C88">
        <v>68.6</v>
      </c>
      <c r="D88">
        <v>-11.2</v>
      </c>
      <c r="E88">
        <v>7.4</v>
      </c>
      <c r="G88">
        <f t="shared" si="7"/>
        <v>13.3753884320093</v>
      </c>
      <c r="H88">
        <f t="shared" si="4"/>
        <v>6.57518179953602</v>
      </c>
      <c r="J88" s="15">
        <f t="shared" si="5"/>
        <v>88.5505702315453</v>
      </c>
      <c r="N88" s="59">
        <f t="shared" si="6"/>
        <v>0</v>
      </c>
    </row>
    <row r="89" spans="1:14">
      <c r="A89">
        <v>775</v>
      </c>
      <c r="C89">
        <v>66.8</v>
      </c>
      <c r="D89">
        <v>-10.8</v>
      </c>
      <c r="E89">
        <v>7.1</v>
      </c>
      <c r="G89">
        <f t="shared" si="7"/>
        <v>12.897695988009</v>
      </c>
      <c r="H89">
        <f t="shared" si="4"/>
        <v>6.30862037523051</v>
      </c>
      <c r="J89" s="15">
        <f t="shared" si="5"/>
        <v>86.0063163632395</v>
      </c>
      <c r="N89" s="59">
        <f t="shared" si="6"/>
        <v>0</v>
      </c>
    </row>
    <row r="90" ht="13.8" spans="1:14">
      <c r="A90">
        <v>780</v>
      </c>
      <c r="C90">
        <v>65</v>
      </c>
      <c r="D90">
        <v>-10.4</v>
      </c>
      <c r="E90">
        <v>6.8</v>
      </c>
      <c r="G90">
        <f t="shared" si="7"/>
        <v>12.4200035440086</v>
      </c>
      <c r="H90">
        <f t="shared" si="4"/>
        <v>6.04205895092499</v>
      </c>
      <c r="J90" s="15">
        <f t="shared" si="5"/>
        <v>83.4620624949336</v>
      </c>
      <c r="N90" s="60">
        <f t="shared" si="6"/>
        <v>0</v>
      </c>
    </row>
  </sheetData>
  <conditionalFormatting sqref="A4">
    <cfRule type="colorScale" priority="6">
      <colorScale>
        <cfvo type="min"/>
        <cfvo type="max"/>
        <color rgb="FFFF7128"/>
        <color rgb="FFFFEF9C"/>
      </colorScale>
    </cfRule>
  </conditionalFormatting>
  <conditionalFormatting sqref="E4">
    <cfRule type="colorScale" priority="5">
      <colorScale>
        <cfvo type="min"/>
        <cfvo type="max"/>
        <color rgb="FFFF7128"/>
        <color rgb="FFFFEF9C"/>
      </colorScale>
    </cfRule>
  </conditionalFormatting>
  <conditionalFormatting sqref="F4">
    <cfRule type="colorScale" priority="4">
      <colorScale>
        <cfvo type="min"/>
        <cfvo type="max"/>
        <color rgb="FFFF7128"/>
        <color rgb="FFFFEF9C"/>
      </colorScale>
    </cfRule>
  </conditionalFormatting>
  <conditionalFormatting sqref="H4">
    <cfRule type="colorScale" priority="3">
      <colorScale>
        <cfvo type="min"/>
        <cfvo type="max"/>
        <color rgb="FFFF7128"/>
        <color rgb="FFFFEF9C"/>
      </colorScale>
    </cfRule>
  </conditionalFormatting>
  <conditionalFormatting sqref="I4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I29" sqref="I29"/>
    </sheetView>
  </sheetViews>
  <sheetFormatPr defaultColWidth="9" defaultRowHeight="13.05"/>
  <cols>
    <col min="1" max="1" width="15.8898305084746" customWidth="1"/>
    <col min="3" max="3" width="12" customWidth="1"/>
    <col min="4" max="4" width="10.6610169491525" customWidth="1"/>
    <col min="5" max="5" width="11.6610169491525" customWidth="1"/>
    <col min="7" max="7" width="12.8898305084746" customWidth="1"/>
  </cols>
  <sheetData>
    <row r="1" ht="19.6" spans="1:1">
      <c r="A1" s="3" t="s">
        <v>120</v>
      </c>
    </row>
    <row r="2" s="51" customFormat="1" ht="15" customHeight="1" spans="1:1">
      <c r="A2" t="s">
        <v>121</v>
      </c>
    </row>
    <row r="3" ht="15" customHeight="1" spans="1:1">
      <c r="A3" s="51"/>
    </row>
    <row r="5" ht="17.65" spans="2:12">
      <c r="B5" s="29" t="s">
        <v>122</v>
      </c>
      <c r="I5" t="s">
        <v>123</v>
      </c>
      <c r="L5" t="s">
        <v>124</v>
      </c>
    </row>
    <row r="7" ht="15.05" spans="12:12">
      <c r="L7" s="54" t="s">
        <v>125</v>
      </c>
    </row>
    <row r="8" spans="12:12">
      <c r="L8" t="s">
        <v>126</v>
      </c>
    </row>
    <row r="9" spans="12:12">
      <c r="L9" t="s">
        <v>127</v>
      </c>
    </row>
    <row r="10" spans="12:12">
      <c r="L10" t="s">
        <v>128</v>
      </c>
    </row>
    <row r="11" spans="12:12">
      <c r="L11" t="s">
        <v>129</v>
      </c>
    </row>
    <row r="13" ht="13.8" spans="2:2">
      <c r="B13" t="s">
        <v>130</v>
      </c>
    </row>
    <row r="14" ht="16.45" spans="2:9">
      <c r="B14" s="19" t="s">
        <v>131</v>
      </c>
      <c r="C14" s="19" t="s">
        <v>132</v>
      </c>
      <c r="G14" s="52" t="s">
        <v>90</v>
      </c>
      <c r="I14" s="55" t="s">
        <v>133</v>
      </c>
    </row>
    <row r="15" ht="16.45" spans="2:9">
      <c r="B15" s="53">
        <v>3.741771e-16</v>
      </c>
      <c r="C15" s="19">
        <v>0.014388</v>
      </c>
      <c r="G15" s="52">
        <f>'2. k-data'!P10</f>
        <v>4690.70810644311</v>
      </c>
      <c r="I15" s="56">
        <f>IF(G15&lt;5000,1,0)</f>
        <v>1</v>
      </c>
    </row>
    <row r="17" spans="2:2">
      <c r="B17" t="s">
        <v>134</v>
      </c>
    </row>
    <row r="18" spans="7:7">
      <c r="G18" t="s">
        <v>124</v>
      </c>
    </row>
    <row r="20" spans="10:10">
      <c r="J20" t="s">
        <v>135</v>
      </c>
    </row>
    <row r="25" s="23" customFormat="1" ht="15.7" spans="1:9">
      <c r="A25" s="23" t="s">
        <v>77</v>
      </c>
      <c r="C25" s="23" t="s">
        <v>136</v>
      </c>
      <c r="D25" s="23" t="s">
        <v>137</v>
      </c>
      <c r="E25" s="23" t="s">
        <v>138</v>
      </c>
      <c r="G25" s="23" t="s">
        <v>139</v>
      </c>
      <c r="I25" s="57" t="s">
        <v>140</v>
      </c>
    </row>
    <row r="28" ht="13.8"/>
    <row r="29" ht="13.8" spans="1:9">
      <c r="A29" s="49">
        <v>380</v>
      </c>
      <c r="C29">
        <f>(($B$15)*(POWER((A29/1000000000),-5)))/(3.14159265359)</f>
        <v>1.50317432422902e+16</v>
      </c>
      <c r="D29">
        <f>($C$15)*1000000000/(A29*$G$15)</f>
        <v>8.07194927408261</v>
      </c>
      <c r="E29">
        <f>EXP(D29)-1</f>
        <v>3202.33993472584</v>
      </c>
      <c r="G29">
        <f>C29/E29</f>
        <v>4693987380692.34</v>
      </c>
      <c r="I29" s="58">
        <f>(G29*$I$15)/POWER(10,12)</f>
        <v>4.69398738069234</v>
      </c>
    </row>
    <row r="30" ht="13.8" spans="1:9">
      <c r="A30" s="49">
        <v>385</v>
      </c>
      <c r="C30">
        <f t="shared" ref="C30:C93" si="0">(($B$15)*(POWER((A30/1000000000),-5)))/(3.14159265359)</f>
        <v>1.40806818075163e+16</v>
      </c>
      <c r="D30">
        <f t="shared" ref="D30:D93" si="1">($C$15)*1000000000/(A30*$G$15)</f>
        <v>7.96711876402959</v>
      </c>
      <c r="E30">
        <f t="shared" ref="E30:E93" si="2">EXP(D30)-1</f>
        <v>2883.5343555591</v>
      </c>
      <c r="G30">
        <f t="shared" ref="G30:G93" si="3">C30/E30</f>
        <v>4883133013612.43</v>
      </c>
      <c r="I30" s="58">
        <f t="shared" ref="I30:I93" si="4">(G30*$I$15)/POWER(10,12)</f>
        <v>4.88313301361243</v>
      </c>
    </row>
    <row r="31" ht="13.8" spans="1:9">
      <c r="A31" s="49">
        <v>390</v>
      </c>
      <c r="C31">
        <f t="shared" si="0"/>
        <v>1.32009229711835e+16</v>
      </c>
      <c r="D31">
        <f t="shared" si="1"/>
        <v>7.8649762157728</v>
      </c>
      <c r="E31">
        <f t="shared" si="2"/>
        <v>2603.44847982085</v>
      </c>
      <c r="G31">
        <f t="shared" si="3"/>
        <v>5070552796993.28</v>
      </c>
      <c r="I31" s="58">
        <f t="shared" si="4"/>
        <v>5.07055279699328</v>
      </c>
    </row>
    <row r="32" ht="13.8" spans="1:9">
      <c r="A32" s="49">
        <v>395</v>
      </c>
      <c r="C32">
        <f t="shared" si="0"/>
        <v>1.23863073971376e+16</v>
      </c>
      <c r="D32">
        <f t="shared" si="1"/>
        <v>7.76541955481365</v>
      </c>
      <c r="E32">
        <f t="shared" si="2"/>
        <v>2356.64744338201</v>
      </c>
      <c r="G32">
        <f t="shared" si="3"/>
        <v>5255901739533.04</v>
      </c>
      <c r="I32" s="58">
        <f t="shared" si="4"/>
        <v>5.25590173953304</v>
      </c>
    </row>
    <row r="33" ht="13.8" spans="1:9">
      <c r="A33" s="49">
        <v>400</v>
      </c>
      <c r="C33">
        <f t="shared" si="0"/>
        <v>1.16312763782786e+16</v>
      </c>
      <c r="D33">
        <f t="shared" si="1"/>
        <v>7.66835181037848</v>
      </c>
      <c r="E33">
        <f t="shared" si="2"/>
        <v>2138.55214992454</v>
      </c>
      <c r="G33">
        <f t="shared" si="3"/>
        <v>5438855619531.66</v>
      </c>
      <c r="I33" s="58">
        <f t="shared" si="4"/>
        <v>5.43885561953166</v>
      </c>
    </row>
    <row r="34" ht="13.8" spans="1:9">
      <c r="A34" s="49">
        <v>405</v>
      </c>
      <c r="C34">
        <f t="shared" si="0"/>
        <v>1.09308067414241e+16</v>
      </c>
      <c r="D34">
        <f t="shared" si="1"/>
        <v>7.57368080037381</v>
      </c>
      <c r="E34">
        <f t="shared" si="2"/>
        <v>1945.29102198263</v>
      </c>
      <c r="G34">
        <f t="shared" si="3"/>
        <v>5619111288697.29</v>
      </c>
      <c r="I34" s="58">
        <f t="shared" si="4"/>
        <v>5.61911128869729</v>
      </c>
    </row>
    <row r="35" ht="13.8" spans="1:9">
      <c r="A35" s="49">
        <v>410</v>
      </c>
      <c r="C35">
        <f t="shared" si="0"/>
        <v>1.02803534973128e+16</v>
      </c>
      <c r="D35">
        <f t="shared" si="1"/>
        <v>7.48131883939364</v>
      </c>
      <c r="E35">
        <f t="shared" si="2"/>
        <v>1773.57961882255</v>
      </c>
      <c r="G35">
        <f t="shared" si="3"/>
        <v>5796386803394.68</v>
      </c>
      <c r="I35" s="58">
        <f t="shared" si="4"/>
        <v>5.79638680339468</v>
      </c>
    </row>
    <row r="36" ht="13.8" spans="1:9">
      <c r="A36" s="49">
        <v>415</v>
      </c>
      <c r="C36">
        <f t="shared" si="0"/>
        <v>9675799234027700</v>
      </c>
      <c r="D36">
        <f t="shared" si="1"/>
        <v>7.39118246783468</v>
      </c>
      <c r="E36">
        <f t="shared" si="2"/>
        <v>1620.62249612131</v>
      </c>
      <c r="G36">
        <f t="shared" si="3"/>
        <v>5970421401149.93</v>
      </c>
      <c r="I36" s="58">
        <f t="shared" si="4"/>
        <v>5.97042140114993</v>
      </c>
    </row>
    <row r="37" ht="13.8" spans="1:9">
      <c r="A37" s="49">
        <v>420</v>
      </c>
      <c r="C37">
        <f t="shared" si="0"/>
        <v>9113409391807790</v>
      </c>
      <c r="D37">
        <f t="shared" si="1"/>
        <v>7.30319220036045</v>
      </c>
      <c r="E37">
        <f t="shared" si="2"/>
        <v>1484.03289181289</v>
      </c>
      <c r="G37">
        <f t="shared" si="3"/>
        <v>6140975339619.92</v>
      </c>
      <c r="I37" s="58">
        <f t="shared" si="4"/>
        <v>6.14097533961993</v>
      </c>
    </row>
    <row r="38" ht="13.8" spans="1:9">
      <c r="A38" s="49">
        <v>425</v>
      </c>
      <c r="C38">
        <f t="shared" si="0"/>
        <v>8589792676044050</v>
      </c>
      <c r="D38">
        <f t="shared" si="1"/>
        <v>7.21727229212092</v>
      </c>
      <c r="E38">
        <f t="shared" si="2"/>
        <v>1361.76675671759</v>
      </c>
      <c r="G38">
        <f t="shared" si="3"/>
        <v>6307829614484.75</v>
      </c>
      <c r="I38" s="58">
        <f t="shared" si="4"/>
        <v>6.30782961448475</v>
      </c>
    </row>
    <row r="39" ht="13.8" spans="1:9">
      <c r="A39" s="49">
        <v>430</v>
      </c>
      <c r="C39">
        <f t="shared" si="0"/>
        <v>8101865966539960</v>
      </c>
      <c r="D39">
        <f t="shared" si="1"/>
        <v>7.13335052128231</v>
      </c>
      <c r="E39">
        <f t="shared" si="2"/>
        <v>1252.06837354739</v>
      </c>
      <c r="G39">
        <f t="shared" si="3"/>
        <v>6470785571865.84</v>
      </c>
      <c r="I39" s="58">
        <f t="shared" si="4"/>
        <v>6.47078557186584</v>
      </c>
    </row>
    <row r="40" ht="13.8" spans="1:9">
      <c r="A40" s="49">
        <v>435</v>
      </c>
      <c r="C40">
        <f t="shared" si="0"/>
        <v>7646823167618160</v>
      </c>
      <c r="D40">
        <f t="shared" si="1"/>
        <v>7.05135798655492</v>
      </c>
      <c r="E40">
        <f t="shared" si="2"/>
        <v>1153.42537294641</v>
      </c>
      <c r="G40">
        <f t="shared" si="3"/>
        <v>6629664429944.42</v>
      </c>
      <c r="I40" s="58">
        <f t="shared" si="4"/>
        <v>6.62966442994442</v>
      </c>
    </row>
    <row r="41" ht="13.8" spans="1:9">
      <c r="A41" s="49">
        <v>440</v>
      </c>
      <c r="C41">
        <f t="shared" si="0"/>
        <v>7222107517667450</v>
      </c>
      <c r="D41">
        <f t="shared" si="1"/>
        <v>6.97122891852589</v>
      </c>
      <c r="E41">
        <f t="shared" si="2"/>
        <v>1064.53139753747</v>
      </c>
      <c r="G41">
        <f t="shared" si="3"/>
        <v>6784306723478.51</v>
      </c>
      <c r="I41" s="58">
        <f t="shared" si="4"/>
        <v>6.78430672347851</v>
      </c>
    </row>
    <row r="42" ht="13.8" spans="1:9">
      <c r="A42" s="49">
        <v>445</v>
      </c>
      <c r="C42">
        <f t="shared" si="0"/>
        <v>6825386940171050</v>
      </c>
      <c r="D42">
        <f t="shared" si="1"/>
        <v>6.89290050371099</v>
      </c>
      <c r="E42">
        <f t="shared" si="2"/>
        <v>984.255012606</v>
      </c>
      <c r="G42">
        <f t="shared" si="3"/>
        <v>6934571683917.11</v>
      </c>
      <c r="I42" s="58">
        <f t="shared" si="4"/>
        <v>6.93457168391711</v>
      </c>
    </row>
    <row r="43" ht="13.8" spans="1:9">
      <c r="A43" s="49">
        <v>450</v>
      </c>
      <c r="C43">
        <f t="shared" si="0"/>
        <v>6454532072743550</v>
      </c>
      <c r="D43">
        <f t="shared" si="1"/>
        <v>6.81631272033642</v>
      </c>
      <c r="E43">
        <f t="shared" si="2"/>
        <v>911.613736415412</v>
      </c>
      <c r="G43">
        <f t="shared" si="3"/>
        <v>7080336566804.75</v>
      </c>
      <c r="I43" s="58">
        <f t="shared" si="4"/>
        <v>7.08033656680475</v>
      </c>
    </row>
    <row r="44" ht="13.8" spans="1:9">
      <c r="A44" s="49">
        <v>455</v>
      </c>
      <c r="C44">
        <f t="shared" si="0"/>
        <v>6107596657578560</v>
      </c>
      <c r="D44">
        <f t="shared" si="1"/>
        <v>6.74140818494811</v>
      </c>
      <c r="E44">
        <f t="shared" si="2"/>
        <v>845.752280512705</v>
      </c>
      <c r="G44">
        <f t="shared" si="3"/>
        <v>7221495937174.5</v>
      </c>
      <c r="I44" s="58">
        <f t="shared" si="4"/>
        <v>7.2214959371745</v>
      </c>
    </row>
    <row r="45" ht="13.8" spans="1:9">
      <c r="A45" s="49">
        <v>460</v>
      </c>
      <c r="C45">
        <f t="shared" si="0"/>
        <v>5782800017104680</v>
      </c>
      <c r="D45">
        <f t="shared" si="1"/>
        <v>6.66813200902476</v>
      </c>
      <c r="E45">
        <f t="shared" si="2"/>
        <v>785.92426324248</v>
      </c>
      <c r="G45">
        <f t="shared" si="3"/>
        <v>7357960922655.11</v>
      </c>
      <c r="I45" s="58">
        <f t="shared" si="4"/>
        <v>7.35796092265511</v>
      </c>
    </row>
    <row r="46" ht="13.8" spans="1:9">
      <c r="A46" s="49">
        <v>465</v>
      </c>
      <c r="C46">
        <f t="shared" si="0"/>
        <v>5478511373518140</v>
      </c>
      <c r="D46">
        <f t="shared" si="1"/>
        <v>6.5964316648417</v>
      </c>
      <c r="E46">
        <f t="shared" si="2"/>
        <v>731.476797661207</v>
      </c>
      <c r="G46">
        <f t="shared" si="3"/>
        <v>7489658443076.94</v>
      </c>
      <c r="I46" s="58">
        <f t="shared" si="4"/>
        <v>7.48965844307694</v>
      </c>
    </row>
    <row r="47" ht="13.8" spans="1:9">
      <c r="A47" s="49">
        <v>470</v>
      </c>
      <c r="C47">
        <f t="shared" si="0"/>
        <v>5193235801011920</v>
      </c>
      <c r="D47">
        <f t="shared" si="1"/>
        <v>6.52625685989658</v>
      </c>
      <c r="E47">
        <f t="shared" si="2"/>
        <v>681.837465564851</v>
      </c>
      <c r="G47">
        <f t="shared" si="3"/>
        <v>7616530424460.78</v>
      </c>
      <c r="I47" s="58">
        <f t="shared" si="4"/>
        <v>7.61653042446078</v>
      </c>
    </row>
    <row r="48" ht="13.8" spans="1:9">
      <c r="A48" s="49">
        <v>475</v>
      </c>
      <c r="C48">
        <f t="shared" si="0"/>
        <v>4925601625633660</v>
      </c>
      <c r="D48">
        <f t="shared" si="1"/>
        <v>6.45755941926609</v>
      </c>
      <c r="E48">
        <f t="shared" si="2"/>
        <v>636.503278182288</v>
      </c>
      <c r="G48">
        <f t="shared" si="3"/>
        <v>7738533004417.64</v>
      </c>
      <c r="I48" s="58">
        <f t="shared" si="4"/>
        <v>7.73853300441764</v>
      </c>
    </row>
    <row r="49" ht="13.8" spans="1:9">
      <c r="A49" s="49">
        <v>480</v>
      </c>
      <c r="C49">
        <f t="shared" si="0"/>
        <v>4674349110355030</v>
      </c>
      <c r="D49">
        <f t="shared" si="1"/>
        <v>6.3902931753154</v>
      </c>
      <c r="E49">
        <f t="shared" si="2"/>
        <v>595.031295738664</v>
      </c>
      <c r="G49">
        <f t="shared" si="3"/>
        <v>7855635735179.87</v>
      </c>
      <c r="I49" s="58">
        <f t="shared" si="4"/>
        <v>7.85563573517987</v>
      </c>
    </row>
    <row r="50" ht="13.8" spans="1:9">
      <c r="A50" s="49">
        <v>485</v>
      </c>
      <c r="C50">
        <f t="shared" si="0"/>
        <v>4438320282613130</v>
      </c>
      <c r="D50">
        <f t="shared" si="1"/>
        <v>6.32441386422967</v>
      </c>
      <c r="E50">
        <f t="shared" si="2"/>
        <v>557.030636072367</v>
      </c>
      <c r="G50">
        <f t="shared" si="3"/>
        <v>7967820789728.56</v>
      </c>
      <c r="I50" s="58">
        <f t="shared" si="4"/>
        <v>7.96782078972856</v>
      </c>
    </row>
    <row r="51" ht="13.8" spans="1:9">
      <c r="A51" s="49">
        <v>490</v>
      </c>
      <c r="C51">
        <f t="shared" si="0"/>
        <v>4216449778705140</v>
      </c>
      <c r="D51">
        <f t="shared" si="1"/>
        <v>6.25987902888039</v>
      </c>
      <c r="E51">
        <f t="shared" si="2"/>
        <v>522.155649555257</v>
      </c>
      <c r="G51">
        <f t="shared" si="3"/>
        <v>8075082175777.43</v>
      </c>
      <c r="I51" s="58">
        <f t="shared" si="4"/>
        <v>8.07508217577743</v>
      </c>
    </row>
    <row r="52" ht="13.8" spans="1:9">
      <c r="A52" s="49">
        <v>495</v>
      </c>
      <c r="C52">
        <f t="shared" si="0"/>
        <v>4007756594335670</v>
      </c>
      <c r="D52">
        <f t="shared" si="1"/>
        <v>6.19664792757857</v>
      </c>
      <c r="E52">
        <f t="shared" si="2"/>
        <v>490.100075891343</v>
      </c>
      <c r="G52">
        <f t="shared" si="3"/>
        <v>8177424961721.91</v>
      </c>
      <c r="I52" s="58">
        <f t="shared" si="4"/>
        <v>8.17742496172191</v>
      </c>
    </row>
    <row r="53" ht="13.8" spans="1:9">
      <c r="A53" s="49">
        <v>500</v>
      </c>
      <c r="C53">
        <f t="shared" si="0"/>
        <v>3811336643634340</v>
      </c>
      <c r="D53">
        <f t="shared" si="1"/>
        <v>6.13468144830278</v>
      </c>
      <c r="E53">
        <f t="shared" si="2"/>
        <v>460.592029671876</v>
      </c>
      <c r="G53">
        <f t="shared" si="3"/>
        <v>8274864518062.81</v>
      </c>
      <c r="I53" s="58">
        <f t="shared" si="4"/>
        <v>8.27486451806281</v>
      </c>
    </row>
    <row r="54" ht="13.8" spans="1:9">
      <c r="A54" s="49">
        <v>505</v>
      </c>
      <c r="C54">
        <f t="shared" si="0"/>
        <v>3626356040336340</v>
      </c>
      <c r="D54">
        <f t="shared" si="1"/>
        <v>6.07394202802256</v>
      </c>
      <c r="E54">
        <f t="shared" si="2"/>
        <v>433.389687207006</v>
      </c>
      <c r="G54">
        <f t="shared" si="3"/>
        <v>8367425777264.13</v>
      </c>
      <c r="I54" s="58">
        <f t="shared" si="4"/>
        <v>8.36742577726413</v>
      </c>
    </row>
    <row r="55" ht="13.8" spans="1:9">
      <c r="A55" s="49">
        <v>510</v>
      </c>
      <c r="C55">
        <f t="shared" si="0"/>
        <v>3452045024773360</v>
      </c>
      <c r="D55">
        <f t="shared" si="1"/>
        <v>6.01439357676743</v>
      </c>
      <c r="E55">
        <f t="shared" si="2"/>
        <v>408.277568219745</v>
      </c>
      <c r="G55">
        <f t="shared" si="3"/>
        <v>8455142514504.71</v>
      </c>
      <c r="I55" s="58">
        <f t="shared" si="4"/>
        <v>8.45514251450471</v>
      </c>
    </row>
    <row r="56" ht="13.8" spans="1:9">
      <c r="A56" s="49">
        <v>515</v>
      </c>
      <c r="C56">
        <f t="shared" si="0"/>
        <v>3287692469044230</v>
      </c>
      <c r="D56">
        <f t="shared" si="1"/>
        <v>5.95600140611921</v>
      </c>
      <c r="E56">
        <f t="shared" si="2"/>
        <v>385.063323342122</v>
      </c>
      <c r="G56">
        <f t="shared" si="3"/>
        <v>8538056651329.47</v>
      </c>
      <c r="I56" s="58">
        <f t="shared" si="4"/>
        <v>8.53805665132947</v>
      </c>
    </row>
    <row r="57" ht="13.8" spans="1:9">
      <c r="A57" s="49">
        <v>520</v>
      </c>
      <c r="C57">
        <f t="shared" si="0"/>
        <v>3132640900388270</v>
      </c>
      <c r="D57">
        <f t="shared" si="1"/>
        <v>5.8987321618296</v>
      </c>
      <c r="E57">
        <f t="shared" si="2"/>
        <v>363.574952689094</v>
      </c>
      <c r="G57">
        <f t="shared" si="3"/>
        <v>8616217583797.92</v>
      </c>
      <c r="I57" s="58">
        <f t="shared" si="4"/>
        <v>8.61621758379792</v>
      </c>
    </row>
    <row r="58" ht="13.8" spans="1:9">
      <c r="A58" s="49">
        <v>525</v>
      </c>
      <c r="C58">
        <f t="shared" si="0"/>
        <v>2986281989507580</v>
      </c>
      <c r="D58">
        <f t="shared" si="1"/>
        <v>5.84255376028836</v>
      </c>
      <c r="E58">
        <f t="shared" si="2"/>
        <v>343.658392659412</v>
      </c>
      <c r="G58">
        <f t="shared" si="3"/>
        <v>8689681536359.8</v>
      </c>
      <c r="I58" s="58">
        <f t="shared" si="4"/>
        <v>8.6896815363598</v>
      </c>
    </row>
    <row r="59" ht="13.8" spans="1:9">
      <c r="A59" s="49">
        <v>530</v>
      </c>
      <c r="C59">
        <f t="shared" si="0"/>
        <v>2848052456499640</v>
      </c>
      <c r="D59">
        <f t="shared" si="1"/>
        <v>5.78743532858753</v>
      </c>
      <c r="E59">
        <f t="shared" si="2"/>
        <v>325.175417972563</v>
      </c>
      <c r="G59">
        <f t="shared" si="3"/>
        <v>8758510942361.4</v>
      </c>
      <c r="I59" s="58">
        <f t="shared" si="4"/>
        <v>8.7585109423614</v>
      </c>
    </row>
    <row r="60" ht="13.8" spans="1:9">
      <c r="A60" s="49">
        <v>535</v>
      </c>
      <c r="C60">
        <f t="shared" si="0"/>
        <v>2717430352270950</v>
      </c>
      <c r="D60">
        <f t="shared" si="1"/>
        <v>5.73334714794653</v>
      </c>
      <c r="E60">
        <f t="shared" si="2"/>
        <v>308.001814159399</v>
      </c>
      <c r="G60">
        <f t="shared" si="3"/>
        <v>8822773851794.95</v>
      </c>
      <c r="I60" s="58">
        <f t="shared" si="4"/>
        <v>8.82277385179495</v>
      </c>
    </row>
    <row r="61" ht="13.8" spans="1:9">
      <c r="A61" s="49">
        <v>540</v>
      </c>
      <c r="C61">
        <f t="shared" si="0"/>
        <v>2593931677896550</v>
      </c>
      <c r="D61">
        <f t="shared" si="1"/>
        <v>5.68026060028035</v>
      </c>
      <c r="E61">
        <f t="shared" si="2"/>
        <v>292.025782574447</v>
      </c>
      <c r="G61">
        <f t="shared" si="3"/>
        <v>8882543366646.99</v>
      </c>
      <c r="I61" s="58">
        <f t="shared" si="4"/>
        <v>8.88254336664699</v>
      </c>
    </row>
    <row r="62" ht="13.8" spans="1:9">
      <c r="A62" s="49">
        <v>545</v>
      </c>
      <c r="C62">
        <f t="shared" si="0"/>
        <v>2477107308446950</v>
      </c>
      <c r="D62">
        <f t="shared" si="1"/>
        <v>5.62814811770898</v>
      </c>
      <c r="E62">
        <f t="shared" si="2"/>
        <v>277.1465457288</v>
      </c>
      <c r="G62">
        <f t="shared" si="3"/>
        <v>8937897103978</v>
      </c>
      <c r="I62" s="58">
        <f t="shared" si="4"/>
        <v>8.937897103978</v>
      </c>
    </row>
    <row r="63" ht="13.8" spans="1:9">
      <c r="A63" s="49">
        <v>550</v>
      </c>
      <c r="C63">
        <f t="shared" si="0"/>
        <v>2366540191389270</v>
      </c>
      <c r="D63">
        <f t="shared" si="1"/>
        <v>5.57698313482071</v>
      </c>
      <c r="E63">
        <f t="shared" si="2"/>
        <v>263.273125547938</v>
      </c>
      <c r="G63">
        <f t="shared" si="3"/>
        <v>8988916686668.64</v>
      </c>
      <c r="I63" s="58">
        <f t="shared" si="4"/>
        <v>8.98891668666864</v>
      </c>
    </row>
    <row r="64" ht="13.8" spans="1:9">
      <c r="A64" s="49">
        <v>555</v>
      </c>
      <c r="C64">
        <f t="shared" si="0"/>
        <v>2261842792843050</v>
      </c>
      <c r="D64">
        <f t="shared" si="1"/>
        <v>5.52674004351602</v>
      </c>
      <c r="E64">
        <f t="shared" si="2"/>
        <v>250.323271197703</v>
      </c>
      <c r="G64">
        <f t="shared" si="3"/>
        <v>9035687261599.7</v>
      </c>
      <c r="I64" s="58">
        <f t="shared" si="4"/>
        <v>9.0356872615997</v>
      </c>
    </row>
    <row r="65" ht="13.8" spans="1:9">
      <c r="A65" s="49">
        <v>560</v>
      </c>
      <c r="C65">
        <f t="shared" si="0"/>
        <v>2162654767782510</v>
      </c>
      <c r="D65">
        <f t="shared" si="1"/>
        <v>5.47739415027034</v>
      </c>
      <c r="E65">
        <f t="shared" si="2"/>
        <v>238.222516523675</v>
      </c>
      <c r="G65">
        <f t="shared" si="3"/>
        <v>9078297044887.35</v>
      </c>
      <c r="I65" s="58">
        <f t="shared" si="4"/>
        <v>9.07829704488735</v>
      </c>
    </row>
    <row r="66" ht="13.8" spans="1:9">
      <c r="A66" s="49">
        <v>565</v>
      </c>
      <c r="C66">
        <f t="shared" si="0"/>
        <v>2068640832771320</v>
      </c>
      <c r="D66">
        <f t="shared" si="1"/>
        <v>5.42892163566618</v>
      </c>
      <c r="E66">
        <f t="shared" si="2"/>
        <v>226.903350021195</v>
      </c>
      <c r="G66">
        <f t="shared" si="3"/>
        <v>9116836893673.38</v>
      </c>
      <c r="I66" s="58">
        <f t="shared" si="4"/>
        <v>9.11683689367339</v>
      </c>
    </row>
    <row r="67" ht="13.8" spans="1:9">
      <c r="A67" s="49">
        <v>570</v>
      </c>
      <c r="C67">
        <f t="shared" si="0"/>
        <v>1979488822029990</v>
      </c>
      <c r="D67">
        <f t="shared" si="1"/>
        <v>5.38129951605507</v>
      </c>
      <c r="E67">
        <f t="shared" si="2"/>
        <v>216.304482682887</v>
      </c>
      <c r="G67">
        <f t="shared" si="3"/>
        <v>9151399903866.15</v>
      </c>
      <c r="I67" s="58">
        <f t="shared" si="4"/>
        <v>9.15139990386615</v>
      </c>
    </row>
    <row r="68" ht="13.8" spans="1:9">
      <c r="A68" s="49">
        <v>575</v>
      </c>
      <c r="C68">
        <f t="shared" si="0"/>
        <v>1894907909604860</v>
      </c>
      <c r="D68">
        <f t="shared" si="1"/>
        <v>5.33450560721981</v>
      </c>
      <c r="E68">
        <f t="shared" si="2"/>
        <v>206.370201130347</v>
      </c>
      <c r="G68">
        <f t="shared" si="3"/>
        <v>9182081033142.98</v>
      </c>
      <c r="I68" s="58">
        <f t="shared" si="4"/>
        <v>9.18208103314298</v>
      </c>
    </row>
    <row r="69" ht="13.8" spans="1:9">
      <c r="A69" s="49">
        <v>580</v>
      </c>
      <c r="C69">
        <f t="shared" si="0"/>
        <v>1814626982159390</v>
      </c>
      <c r="D69">
        <f t="shared" si="1"/>
        <v>5.28851848991619</v>
      </c>
      <c r="E69">
        <f t="shared" si="2"/>
        <v>197.049795186355</v>
      </c>
      <c r="G69">
        <f t="shared" si="3"/>
        <v>9208976748457.16</v>
      </c>
      <c r="I69" s="58">
        <f t="shared" si="4"/>
        <v>9.20897674845716</v>
      </c>
    </row>
    <row r="70" ht="13.8" spans="1:9">
      <c r="A70" s="49">
        <v>585</v>
      </c>
      <c r="C70">
        <f t="shared" si="0"/>
        <v>1738393148468610</v>
      </c>
      <c r="D70">
        <f t="shared" si="1"/>
        <v>5.24331747718186</v>
      </c>
      <c r="E70">
        <f t="shared" si="2"/>
        <v>188.297050533353</v>
      </c>
      <c r="G70">
        <f t="shared" si="3"/>
        <v>9232184697235.55</v>
      </c>
      <c r="I70" s="58">
        <f t="shared" si="4"/>
        <v>9.23218469723555</v>
      </c>
    </row>
    <row r="71" ht="13.8" spans="1:9">
      <c r="A71" s="49">
        <v>590</v>
      </c>
      <c r="C71">
        <f t="shared" si="0"/>
        <v>1665970373089430</v>
      </c>
      <c r="D71">
        <f t="shared" si="1"/>
        <v>5.19888258330744</v>
      </c>
      <c r="E71">
        <f t="shared" si="2"/>
        <v>180.069798374121</v>
      </c>
      <c r="G71">
        <f t="shared" si="3"/>
        <v>9251803401412.92</v>
      </c>
      <c r="I71" s="58">
        <f t="shared" si="4"/>
        <v>9.25180340141292</v>
      </c>
    </row>
    <row r="72" ht="13.8" spans="1:9">
      <c r="A72" s="49">
        <v>595</v>
      </c>
      <c r="C72">
        <f t="shared" si="0"/>
        <v>1597138222921260</v>
      </c>
      <c r="D72">
        <f t="shared" si="1"/>
        <v>5.15519449437209</v>
      </c>
      <c r="E72">
        <f t="shared" si="2"/>
        <v>172.329515095941</v>
      </c>
      <c r="G72">
        <f t="shared" si="3"/>
        <v>9267931973417.84</v>
      </c>
      <c r="I72" s="58">
        <f t="shared" si="4"/>
        <v>9.26793197341784</v>
      </c>
    </row>
    <row r="73" ht="13.8" spans="1:9">
      <c r="A73" s="49">
        <v>600</v>
      </c>
      <c r="C73">
        <f t="shared" si="0"/>
        <v>1531690716481130</v>
      </c>
      <c r="D73">
        <f t="shared" si="1"/>
        <v>5.11223454025232</v>
      </c>
      <c r="E73">
        <f t="shared" si="2"/>
        <v>165.040965868694</v>
      </c>
      <c r="G73">
        <f t="shared" si="3"/>
        <v>9280669853203.24</v>
      </c>
      <c r="I73" s="58">
        <f t="shared" si="4"/>
        <v>9.28066985320324</v>
      </c>
    </row>
    <row r="74" ht="13.8" spans="1:9">
      <c r="A74" s="49">
        <v>605</v>
      </c>
      <c r="C74">
        <f t="shared" si="0"/>
        <v>1469435266710090</v>
      </c>
      <c r="D74">
        <f t="shared" si="1"/>
        <v>5.06998466801883</v>
      </c>
      <c r="E74">
        <f t="shared" si="2"/>
        <v>158.171886904216</v>
      </c>
      <c r="G74">
        <f t="shared" si="3"/>
        <v>9290116565404.17</v>
      </c>
      <c r="I74" s="58">
        <f t="shared" si="4"/>
        <v>9.29011656540417</v>
      </c>
    </row>
    <row r="75" ht="13.8" spans="1:9">
      <c r="A75" s="49">
        <v>610</v>
      </c>
      <c r="C75">
        <f t="shared" si="0"/>
        <v>1410191709015940</v>
      </c>
      <c r="D75">
        <f t="shared" si="1"/>
        <v>5.02842741664162</v>
      </c>
      <c r="E75">
        <f t="shared" si="2"/>
        <v>151.692701788894</v>
      </c>
      <c r="G75">
        <f t="shared" si="3"/>
        <v>9296371495699.62</v>
      </c>
      <c r="I75" s="58">
        <f t="shared" si="4"/>
        <v>9.29637149569962</v>
      </c>
    </row>
    <row r="76" ht="13.8" spans="1:9">
      <c r="A76" s="49">
        <v>615</v>
      </c>
      <c r="C76">
        <f t="shared" si="0"/>
        <v>1353791407053540</v>
      </c>
      <c r="D76">
        <f t="shared" si="1"/>
        <v>4.98754589292909</v>
      </c>
      <c r="E76">
        <f t="shared" si="2"/>
        <v>145.576267890786</v>
      </c>
      <c r="G76">
        <f t="shared" si="3"/>
        <v>9299533685457.46</v>
      </c>
      <c r="I76" s="58">
        <f t="shared" si="4"/>
        <v>9.29953368545746</v>
      </c>
    </row>
    <row r="77" ht="13.8" spans="1:9">
      <c r="A77" s="49">
        <v>620</v>
      </c>
      <c r="C77">
        <f t="shared" si="0"/>
        <v>1300076429457920</v>
      </c>
      <c r="D77">
        <f t="shared" si="1"/>
        <v>4.94732374863128</v>
      </c>
      <c r="E77">
        <f t="shared" si="2"/>
        <v>139.797649350575</v>
      </c>
      <c r="G77">
        <f t="shared" si="3"/>
        <v>9299701643749.94</v>
      </c>
      <c r="I77" s="58">
        <f t="shared" si="4"/>
        <v>9.29970164374994</v>
      </c>
    </row>
    <row r="78" ht="13.8" spans="1:9">
      <c r="A78" s="49">
        <v>625</v>
      </c>
      <c r="C78">
        <f t="shared" si="0"/>
        <v>1248898791386100</v>
      </c>
      <c r="D78">
        <f t="shared" si="1"/>
        <v>4.90774515864223</v>
      </c>
      <c r="E78">
        <f t="shared" si="2"/>
        <v>134.333913604475</v>
      </c>
      <c r="G78">
        <f t="shared" si="3"/>
        <v>9296973175837.68</v>
      </c>
      <c r="I78" s="58">
        <f t="shared" si="4"/>
        <v>9.29697317583768</v>
      </c>
    </row>
    <row r="79" ht="13.8" spans="1:9">
      <c r="A79" s="49">
        <v>630</v>
      </c>
      <c r="C79">
        <f t="shared" si="0"/>
        <v>1200119755299790</v>
      </c>
      <c r="D79">
        <f t="shared" si="1"/>
        <v>4.8687948002403</v>
      </c>
      <c r="E79">
        <f t="shared" si="2"/>
        <v>129.163948766708</v>
      </c>
      <c r="G79">
        <f t="shared" si="3"/>
        <v>9291445227239.17</v>
      </c>
      <c r="I79" s="58">
        <f t="shared" si="4"/>
        <v>9.29144522723917</v>
      </c>
    </row>
    <row r="80" ht="13.8" spans="1:9">
      <c r="A80" s="49">
        <v>635</v>
      </c>
      <c r="C80">
        <f t="shared" si="0"/>
        <v>1153609185938460</v>
      </c>
      <c r="D80">
        <f t="shared" si="1"/>
        <v>4.83045783330928</v>
      </c>
      <c r="E80">
        <f t="shared" si="2"/>
        <v>124.268299528061</v>
      </c>
      <c r="G80">
        <f t="shared" si="3"/>
        <v>9283213742519.77</v>
      </c>
      <c r="I80" s="58">
        <f t="shared" si="4"/>
        <v>9.28321374251977</v>
      </c>
    </row>
    <row r="81" ht="13.8" spans="1:9">
      <c r="A81" s="49">
        <v>640</v>
      </c>
      <c r="C81">
        <f t="shared" si="0"/>
        <v>1109244954898700</v>
      </c>
      <c r="D81">
        <f t="shared" si="1"/>
        <v>4.79271988148655</v>
      </c>
      <c r="E81">
        <f t="shared" si="2"/>
        <v>119.629019512398</v>
      </c>
      <c r="G81">
        <f t="shared" si="3"/>
        <v>9272373537958.64</v>
      </c>
      <c r="I81" s="58">
        <f t="shared" si="4"/>
        <v>9.27237353795864</v>
      </c>
    </row>
    <row r="82" ht="13.8" spans="1:9">
      <c r="A82" s="49">
        <v>645</v>
      </c>
      <c r="C82">
        <f t="shared" si="0"/>
        <v>1066912390655470</v>
      </c>
      <c r="D82">
        <f t="shared" si="1"/>
        <v>4.7555670141882</v>
      </c>
      <c r="E82">
        <f t="shared" si="2"/>
        <v>115.22953828103</v>
      </c>
      <c r="G82">
        <f t="shared" si="3"/>
        <v>9259018187276</v>
      </c>
      <c r="I82" s="58">
        <f t="shared" si="4"/>
        <v>9.259018187276</v>
      </c>
    </row>
    <row r="83" ht="13.8" spans="1:9">
      <c r="A83" s="49">
        <v>650</v>
      </c>
      <c r="C83">
        <f t="shared" si="0"/>
        <v>1026503770239230</v>
      </c>
      <c r="D83">
        <f t="shared" si="1"/>
        <v>4.71898572946368</v>
      </c>
      <c r="E83">
        <f t="shared" si="2"/>
        <v>111.054541390765</v>
      </c>
      <c r="G83">
        <f t="shared" si="3"/>
        <v>9243239919629.19</v>
      </c>
      <c r="I83" s="58">
        <f t="shared" si="4"/>
        <v>9.24323991962919</v>
      </c>
    </row>
    <row r="84" ht="13.8" spans="1:9">
      <c r="A84" s="49">
        <v>655</v>
      </c>
      <c r="C84">
        <f t="shared" si="0"/>
        <v>987917849124670</v>
      </c>
      <c r="D84">
        <f t="shared" si="1"/>
        <v>4.68296293763571</v>
      </c>
      <c r="E84">
        <f t="shared" si="2"/>
        <v>107.089862099688</v>
      </c>
      <c r="G84">
        <f t="shared" si="3"/>
        <v>9225129529114.9</v>
      </c>
      <c r="I84" s="58">
        <f t="shared" si="4"/>
        <v>9.2251295291149</v>
      </c>
    </row>
    <row r="85" ht="13.8" spans="1:9">
      <c r="A85" s="49">
        <v>660</v>
      </c>
      <c r="C85">
        <f t="shared" si="0"/>
        <v>951059426194891</v>
      </c>
      <c r="D85">
        <f t="shared" si="1"/>
        <v>4.64748594568393</v>
      </c>
      <c r="E85">
        <f t="shared" si="2"/>
        <v>103.322383479011</v>
      </c>
      <c r="G85">
        <f t="shared" si="3"/>
        <v>9204776295042.53</v>
      </c>
      <c r="I85" s="58">
        <f t="shared" si="4"/>
        <v>9.20477629504253</v>
      </c>
    </row>
    <row r="86" ht="13.8" spans="1:9">
      <c r="A86" s="49">
        <v>665</v>
      </c>
      <c r="C86">
        <f t="shared" si="0"/>
        <v>915838940923733</v>
      </c>
      <c r="D86">
        <f t="shared" si="1"/>
        <v>4.61254244233292</v>
      </c>
      <c r="E86">
        <f t="shared" si="2"/>
        <v>99.7399498330454</v>
      </c>
      <c r="G86">
        <f t="shared" si="3"/>
        <v>9182267912273.42</v>
      </c>
      <c r="I86" s="58">
        <f t="shared" si="4"/>
        <v>9.18226791227342</v>
      </c>
    </row>
    <row r="87" ht="13.8" spans="1:9">
      <c r="A87" s="49">
        <v>670</v>
      </c>
      <c r="C87">
        <f t="shared" si="0"/>
        <v>882172100170958</v>
      </c>
      <c r="D87">
        <f t="shared" si="1"/>
        <v>4.57812048380805</v>
      </c>
      <c r="E87">
        <f t="shared" si="2"/>
        <v>96.3312864550892</v>
      </c>
      <c r="G87">
        <f t="shared" si="3"/>
        <v>9157690430950.87</v>
      </c>
      <c r="I87" s="58">
        <f t="shared" si="4"/>
        <v>9.15769043095087</v>
      </c>
    </row>
    <row r="88" ht="13.8" spans="1:9">
      <c r="A88" s="49">
        <v>675</v>
      </c>
      <c r="C88">
        <f t="shared" si="0"/>
        <v>849979532213142</v>
      </c>
      <c r="D88">
        <f t="shared" si="1"/>
        <v>4.54420848022428</v>
      </c>
      <c r="E88">
        <f t="shared" si="2"/>
        <v>93.0859268573212</v>
      </c>
      <c r="G88">
        <f t="shared" si="3"/>
        <v>9131128204975.18</v>
      </c>
      <c r="I88" s="58">
        <f t="shared" si="4"/>
        <v>9.13112820497517</v>
      </c>
    </row>
    <row r="89" ht="13.8" spans="1:9">
      <c r="A89" s="49">
        <v>680</v>
      </c>
      <c r="C89">
        <f t="shared" si="0"/>
        <v>819186465839772</v>
      </c>
      <c r="D89">
        <f t="shared" si="1"/>
        <v>4.51079518257558</v>
      </c>
      <c r="E89">
        <f t="shared" si="2"/>
        <v>89.9941467095994</v>
      </c>
      <c r="G89">
        <f t="shared" si="3"/>
        <v>9102663848607.74</v>
      </c>
      <c r="I89" s="58">
        <f t="shared" si="4"/>
        <v>9.10266384860774</v>
      </c>
    </row>
    <row r="90" ht="13.8" spans="1:9">
      <c r="A90" s="49">
        <v>685</v>
      </c>
      <c r="C90">
        <f t="shared" si="0"/>
        <v>789722432531424</v>
      </c>
      <c r="D90">
        <f t="shared" si="1"/>
        <v>4.477869670294</v>
      </c>
      <c r="E90">
        <f t="shared" si="2"/>
        <v>87.0469038071634</v>
      </c>
      <c r="G90">
        <f t="shared" si="3"/>
        <v>9072378200618.26</v>
      </c>
      <c r="I90" s="58">
        <f t="shared" si="4"/>
        <v>9.07237820061826</v>
      </c>
    </row>
    <row r="91" ht="13.8" spans="1:9">
      <c r="A91" s="49">
        <v>690</v>
      </c>
      <c r="C91">
        <f t="shared" si="0"/>
        <v>761520989906789</v>
      </c>
      <c r="D91">
        <f t="shared" si="1"/>
        <v>4.44542133934984</v>
      </c>
      <c r="E91">
        <f t="shared" si="2"/>
        <v>84.2357834621523</v>
      </c>
      <c r="G91">
        <f t="shared" si="3"/>
        <v>9040350295417.45</v>
      </c>
      <c r="I91" s="58">
        <f t="shared" si="4"/>
        <v>9.04035029541745</v>
      </c>
    </row>
    <row r="92" ht="13.8" spans="1:9">
      <c r="A92" s="49">
        <v>695</v>
      </c>
      <c r="C92">
        <f t="shared" si="0"/>
        <v>734519464779640</v>
      </c>
      <c r="D92">
        <f t="shared" si="1"/>
        <v>4.41343989086531</v>
      </c>
      <c r="E92">
        <f t="shared" si="2"/>
        <v>81.5529487798724</v>
      </c>
      <c r="G92">
        <f t="shared" si="3"/>
        <v>9006657340646.92</v>
      </c>
      <c r="I92" s="58">
        <f t="shared" si="4"/>
        <v>9.00665734064692</v>
      </c>
    </row>
    <row r="93" ht="13.8" spans="1:9">
      <c r="A93" s="49">
        <v>700</v>
      </c>
      <c r="C93">
        <f t="shared" si="0"/>
        <v>708658714306973</v>
      </c>
      <c r="D93">
        <f t="shared" si="1"/>
        <v>4.38191532021627</v>
      </c>
      <c r="E93">
        <f t="shared" si="2"/>
        <v>78.9910953390093</v>
      </c>
      <c r="G93">
        <f t="shared" si="3"/>
        <v>8971374700725.36</v>
      </c>
      <c r="I93" s="58">
        <f t="shared" si="4"/>
        <v>8.97137470072536</v>
      </c>
    </row>
    <row r="94" ht="13.8" spans="1:9">
      <c r="A94" s="49">
        <v>705</v>
      </c>
      <c r="C94">
        <f t="shared" ref="C94:C109" si="5">(($B$15)*(POWER((A94/1000000000),-5)))/(3.14159265359)</f>
        <v>683882903836961</v>
      </c>
      <c r="D94">
        <f t="shared" ref="D94:D109" si="6">($C$15)*1000000000/(A94*$G$15)</f>
        <v>4.35083790659772</v>
      </c>
      <c r="E94">
        <f t="shared" ref="E94:E109" si="7">EXP(D94)-1</f>
        <v>76.543409846454</v>
      </c>
      <c r="G94">
        <f t="shared" ref="G94:G109" si="8">C94/E94</f>
        <v>8934575885877.43</v>
      </c>
      <c r="I94" s="58">
        <f t="shared" ref="I94:I109" si="9">(G94*$I$15)/POWER(10,12)</f>
        <v>8.93457588587743</v>
      </c>
    </row>
    <row r="95" ht="13.8" spans="1:9">
      <c r="A95" s="49">
        <v>710</v>
      </c>
      <c r="C95">
        <f t="shared" si="5"/>
        <v>660139300181316</v>
      </c>
      <c r="D95">
        <f t="shared" si="6"/>
        <v>4.32019820303013</v>
      </c>
      <c r="E95">
        <f t="shared" si="7"/>
        <v>74.203532382951</v>
      </c>
      <c r="G95">
        <f t="shared" si="8"/>
        <v>8896332546198.16</v>
      </c>
      <c r="I95" s="58">
        <f t="shared" si="9"/>
        <v>8.89633254619816</v>
      </c>
    </row>
    <row r="96" ht="13.8" spans="1:9">
      <c r="A96" s="49">
        <v>715</v>
      </c>
      <c r="C96">
        <f t="shared" si="5"/>
        <v>637378079142152</v>
      </c>
      <c r="D96">
        <f t="shared" si="6"/>
        <v>4.28998702678516</v>
      </c>
      <c r="E96">
        <f t="shared" si="7"/>
        <v>71.9655218961013</v>
      </c>
      <c r="G96">
        <f t="shared" si="8"/>
        <v>8856714470331.41</v>
      </c>
      <c r="I96" s="58">
        <f t="shared" si="9"/>
        <v>8.85671447033141</v>
      </c>
    </row>
    <row r="97" ht="13.8" spans="1:9">
      <c r="A97" s="49">
        <v>720</v>
      </c>
      <c r="C97">
        <f t="shared" si="5"/>
        <v>615552146219592</v>
      </c>
      <c r="D97">
        <f t="shared" si="6"/>
        <v>4.26019545021027</v>
      </c>
      <c r="E97">
        <f t="shared" si="7"/>
        <v>69.8238246330182</v>
      </c>
      <c r="G97">
        <f t="shared" si="8"/>
        <v>8815789588365.09</v>
      </c>
      <c r="I97" s="58">
        <f t="shared" si="9"/>
        <v>8.81578958836509</v>
      </c>
    </row>
    <row r="98" ht="13.8" spans="1:9">
      <c r="A98" s="49">
        <v>725</v>
      </c>
      <c r="C98">
        <f t="shared" si="5"/>
        <v>594616969513988</v>
      </c>
      <c r="D98">
        <f t="shared" si="6"/>
        <v>4.23081479193295</v>
      </c>
      <c r="E98">
        <f t="shared" si="7"/>
        <v>67.7732452366736</v>
      </c>
      <c r="G98">
        <f t="shared" si="8"/>
        <v>8773623978570.05</v>
      </c>
      <c r="I98" s="58">
        <f t="shared" si="9"/>
        <v>8.77362397857005</v>
      </c>
    </row>
    <row r="99" ht="13.8" spans="1:9">
      <c r="A99" s="49">
        <v>730</v>
      </c>
      <c r="C99">
        <f t="shared" si="5"/>
        <v>574530423916590</v>
      </c>
      <c r="D99">
        <f t="shared" si="6"/>
        <v>4.20183660842656</v>
      </c>
      <c r="E99">
        <f t="shared" si="7"/>
        <v>65.8089202581871</v>
      </c>
      <c r="G99">
        <f t="shared" si="8"/>
        <v>8730281877632.15</v>
      </c>
      <c r="I99" s="58">
        <f t="shared" si="9"/>
        <v>8.73028187763215</v>
      </c>
    </row>
    <row r="100" ht="13.8" spans="1:9">
      <c r="A100" s="49">
        <v>735</v>
      </c>
      <c r="C100">
        <f t="shared" si="5"/>
        <v>555252645755410</v>
      </c>
      <c r="D100">
        <f t="shared" si="6"/>
        <v>4.17325268592026</v>
      </c>
      <c r="E100">
        <f t="shared" si="7"/>
        <v>63.9262938624085</v>
      </c>
      <c r="G100">
        <f t="shared" si="8"/>
        <v>8685825694048.62</v>
      </c>
      <c r="I100" s="58">
        <f t="shared" si="9"/>
        <v>8.68582569404862</v>
      </c>
    </row>
    <row r="101" ht="13.8" spans="1:9">
      <c r="A101" s="49">
        <v>740</v>
      </c>
      <c r="C101">
        <f t="shared" si="5"/>
        <v>536745897129746</v>
      </c>
      <c r="D101">
        <f t="shared" si="6"/>
        <v>4.14505503263702</v>
      </c>
      <c r="E101">
        <f t="shared" si="7"/>
        <v>62.1210955265009</v>
      </c>
      <c r="G101">
        <f t="shared" si="8"/>
        <v>8640316024381.28</v>
      </c>
      <c r="I101" s="58">
        <f t="shared" si="9"/>
        <v>8.64031602438128</v>
      </c>
    </row>
    <row r="102" ht="13.8" spans="1:9">
      <c r="A102" s="49">
        <v>745</v>
      </c>
      <c r="C102">
        <f t="shared" si="5"/>
        <v>518974439227673</v>
      </c>
      <c r="D102">
        <f t="shared" si="6"/>
        <v>4.11723587134415</v>
      </c>
      <c r="E102">
        <f t="shared" si="7"/>
        <v>60.3893195511634</v>
      </c>
      <c r="G102">
        <f t="shared" si="8"/>
        <v>8593811672078.61</v>
      </c>
      <c r="I102" s="58">
        <f t="shared" si="9"/>
        <v>8.59381167207861</v>
      </c>
    </row>
    <row r="103" ht="13.8" spans="1:9">
      <c r="A103" s="49">
        <v>750</v>
      </c>
      <c r="C103">
        <f t="shared" si="5"/>
        <v>501904413976538</v>
      </c>
      <c r="D103">
        <f t="shared" si="6"/>
        <v>4.08978763220185</v>
      </c>
      <c r="E103">
        <f t="shared" si="7"/>
        <v>58.7272062219242</v>
      </c>
      <c r="G103">
        <f t="shared" si="8"/>
        <v>8546369668597.75</v>
      </c>
      <c r="I103" s="58">
        <f t="shared" si="9"/>
        <v>8.54636966859775</v>
      </c>
    </row>
    <row r="104" ht="13.8" spans="1:9">
      <c r="A104" s="49">
        <v>755</v>
      </c>
      <c r="C104">
        <f t="shared" si="5"/>
        <v>485503733427471</v>
      </c>
      <c r="D104">
        <f t="shared" si="6"/>
        <v>4.06270294589588</v>
      </c>
      <c r="E104">
        <f t="shared" si="7"/>
        <v>57.1312244738321</v>
      </c>
      <c r="G104">
        <f t="shared" si="8"/>
        <v>8498045296575.9</v>
      </c>
      <c r="I104" s="58">
        <f t="shared" si="9"/>
        <v>8.4980452965759</v>
      </c>
    </row>
    <row r="105" ht="13.8" spans="1:9">
      <c r="A105" s="49">
        <v>760</v>
      </c>
      <c r="C105">
        <f t="shared" si="5"/>
        <v>469741976321569</v>
      </c>
      <c r="D105">
        <f t="shared" si="6"/>
        <v>4.0359746370413</v>
      </c>
      <c r="E105">
        <f t="shared" si="7"/>
        <v>55.5980559270885</v>
      </c>
      <c r="G105">
        <f t="shared" si="8"/>
        <v>8448892114817.66</v>
      </c>
      <c r="I105" s="58">
        <f t="shared" si="9"/>
        <v>8.44889211481766</v>
      </c>
    </row>
    <row r="106" ht="13.8" spans="1:9">
      <c r="A106" s="49">
        <v>765</v>
      </c>
      <c r="C106">
        <f t="shared" si="5"/>
        <v>454590291328179</v>
      </c>
      <c r="D106">
        <f t="shared" si="6"/>
        <v>4.00959571784496</v>
      </c>
      <c r="E106">
        <f t="shared" si="7"/>
        <v>54.1245801738955</v>
      </c>
      <c r="G106">
        <f t="shared" si="8"/>
        <v>8398961984880.76</v>
      </c>
      <c r="I106" s="58">
        <f t="shared" si="9"/>
        <v>8.39896198488076</v>
      </c>
    </row>
    <row r="107" ht="13.8" spans="1:9">
      <c r="A107" s="49">
        <v>770</v>
      </c>
      <c r="C107">
        <f t="shared" si="5"/>
        <v>440021306484886</v>
      </c>
      <c r="D107">
        <f t="shared" si="6"/>
        <v>3.98355938201479</v>
      </c>
      <c r="E107">
        <f t="shared" si="7"/>
        <v>52.7078612081984</v>
      </c>
      <c r="G107">
        <f t="shared" si="8"/>
        <v>8348305099058.8</v>
      </c>
      <c r="I107" s="58">
        <f t="shared" si="9"/>
        <v>8.3483050990588</v>
      </c>
    </row>
    <row r="108" ht="13.8" spans="1:9">
      <c r="A108" s="49">
        <v>775</v>
      </c>
      <c r="C108">
        <f t="shared" si="5"/>
        <v>426009044404770</v>
      </c>
      <c r="D108">
        <f t="shared" si="6"/>
        <v>3.95785899890502</v>
      </c>
      <c r="E108">
        <f t="shared" si="7"/>
        <v>51.3451349002375</v>
      </c>
      <c r="G108">
        <f t="shared" si="8"/>
        <v>8296970009573.38</v>
      </c>
      <c r="I108" s="58">
        <f t="shared" si="9"/>
        <v>8.29697000957338</v>
      </c>
    </row>
    <row r="109" spans="1:9">
      <c r="A109" s="49">
        <v>780</v>
      </c>
      <c r="C109">
        <f t="shared" si="5"/>
        <v>412528842849484</v>
      </c>
      <c r="D109">
        <f t="shared" si="6"/>
        <v>3.9324881078864</v>
      </c>
      <c r="E109">
        <f t="shared" si="7"/>
        <v>50.0337974270076</v>
      </c>
      <c r="G109">
        <f t="shared" si="8"/>
        <v>8245003658802.96</v>
      </c>
      <c r="I109" s="58">
        <f t="shared" si="9"/>
        <v>8.24500365880296</v>
      </c>
    </row>
  </sheetData>
  <conditionalFormatting sqref="G1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1"/>
  <sheetViews>
    <sheetView workbookViewId="0">
      <selection activeCell="B6" sqref="B6"/>
    </sheetView>
  </sheetViews>
  <sheetFormatPr defaultColWidth="9" defaultRowHeight="13.05"/>
  <cols>
    <col min="1" max="1" width="16.1101694915254" customWidth="1"/>
    <col min="2" max="2" width="15" customWidth="1"/>
    <col min="3" max="3" width="9.4406779661017" customWidth="1"/>
    <col min="8" max="9" width="11.6610169491525" customWidth="1"/>
    <col min="10" max="10" width="12" customWidth="1"/>
  </cols>
  <sheetData>
    <row r="1" s="3" customFormat="1" ht="19.6" spans="1:1">
      <c r="A1" s="3" t="s">
        <v>141</v>
      </c>
    </row>
    <row r="3" ht="17.65" spans="1:20">
      <c r="A3" s="29"/>
      <c r="B3" s="29" t="s">
        <v>72</v>
      </c>
      <c r="C3" s="29"/>
      <c r="D3" s="29" t="s">
        <v>73</v>
      </c>
      <c r="E3" s="29"/>
      <c r="F3" s="29"/>
      <c r="G3" s="29"/>
      <c r="H3" s="29" t="s">
        <v>74</v>
      </c>
      <c r="I3" s="29"/>
      <c r="J3" s="29"/>
      <c r="L3" s="29" t="s">
        <v>75</v>
      </c>
      <c r="M3" s="29"/>
      <c r="N3" s="29"/>
      <c r="O3" s="29"/>
      <c r="P3" s="29"/>
      <c r="Q3" s="29"/>
      <c r="R3" s="29"/>
      <c r="S3" s="29"/>
      <c r="T3" s="29"/>
    </row>
    <row r="4" s="23" customFormat="1" spans="1:10">
      <c r="A4" s="23" t="s">
        <v>77</v>
      </c>
      <c r="B4" s="23" t="s">
        <v>42</v>
      </c>
      <c r="D4" s="23" t="s">
        <v>78</v>
      </c>
      <c r="E4" s="23" t="s">
        <v>79</v>
      </c>
      <c r="F4" s="23" t="s">
        <v>80</v>
      </c>
      <c r="H4" s="23" t="s">
        <v>81</v>
      </c>
      <c r="I4" s="23" t="s">
        <v>82</v>
      </c>
      <c r="J4" s="23" t="s">
        <v>83</v>
      </c>
    </row>
    <row r="5" ht="13.8"/>
    <row r="6" ht="13.8" spans="1:14">
      <c r="A6" s="49">
        <v>380</v>
      </c>
      <c r="B6">
        <f>('4. blackbody'!I29)+('3. daylight'!N10)</f>
        <v>4.69398738069234</v>
      </c>
      <c r="D6">
        <v>0.0014</v>
      </c>
      <c r="E6">
        <v>0</v>
      </c>
      <c r="F6">
        <v>0.0065</v>
      </c>
      <c r="H6">
        <f>B6*D6</f>
        <v>0.00657158233296927</v>
      </c>
      <c r="I6">
        <f>B6*E6</f>
        <v>0</v>
      </c>
      <c r="J6">
        <f>B6*F6</f>
        <v>0.0305109179745002</v>
      </c>
      <c r="L6" s="19" t="s">
        <v>84</v>
      </c>
      <c r="M6" s="19" t="s">
        <v>85</v>
      </c>
      <c r="N6" s="19" t="s">
        <v>86</v>
      </c>
    </row>
    <row r="7" ht="13.8" spans="1:14">
      <c r="A7" s="49">
        <v>385</v>
      </c>
      <c r="B7">
        <f>('3. daylight'!N11)+('4. blackbody'!I30)</f>
        <v>4.88313301361243</v>
      </c>
      <c r="D7">
        <v>0.0022</v>
      </c>
      <c r="E7">
        <v>0.0001</v>
      </c>
      <c r="F7">
        <v>0.0105</v>
      </c>
      <c r="H7">
        <f t="shared" ref="H7:H70" si="0">B7*D7</f>
        <v>0.0107428926299474</v>
      </c>
      <c r="I7">
        <f t="shared" ref="I7:I70" si="1">B7*E7</f>
        <v>0.000488313301361243</v>
      </c>
      <c r="J7">
        <f t="shared" ref="J7:J70" si="2">B7*F7</f>
        <v>0.0512728966429305</v>
      </c>
      <c r="L7" s="50">
        <f>H91</f>
        <v>98.7602942515446</v>
      </c>
      <c r="M7" s="50">
        <f>I91</f>
        <v>100</v>
      </c>
      <c r="N7" s="50">
        <f>J91</f>
        <v>79.901856918611</v>
      </c>
    </row>
    <row r="8" ht="13.8" spans="1:13">
      <c r="A8" s="49">
        <v>390</v>
      </c>
      <c r="B8">
        <f>('3. daylight'!N12)+('4. blackbody'!I31)</f>
        <v>5.07055279699328</v>
      </c>
      <c r="D8">
        <v>0.0042</v>
      </c>
      <c r="E8">
        <v>0.0001</v>
      </c>
      <c r="F8">
        <v>0.0201</v>
      </c>
      <c r="H8">
        <f t="shared" si="0"/>
        <v>0.0212963217473718</v>
      </c>
      <c r="I8">
        <f t="shared" si="1"/>
        <v>0.000507055279699328</v>
      </c>
      <c r="J8">
        <f t="shared" si="2"/>
        <v>0.101918111219565</v>
      </c>
      <c r="L8" s="19"/>
      <c r="M8" s="19"/>
    </row>
    <row r="9" ht="13.8" spans="1:16">
      <c r="A9" s="49">
        <v>395</v>
      </c>
      <c r="B9">
        <f>('3. daylight'!N13)+('4. blackbody'!I32)</f>
        <v>5.25590173953304</v>
      </c>
      <c r="D9">
        <v>0.0076</v>
      </c>
      <c r="E9">
        <v>0.0002</v>
      </c>
      <c r="F9">
        <v>0.0362</v>
      </c>
      <c r="H9">
        <f t="shared" si="0"/>
        <v>0.0399448532204511</v>
      </c>
      <c r="I9">
        <f t="shared" si="1"/>
        <v>0.00105118034790661</v>
      </c>
      <c r="J9">
        <f t="shared" si="2"/>
        <v>0.190263642971096</v>
      </c>
      <c r="L9" s="19" t="s">
        <v>50</v>
      </c>
      <c r="M9" s="19" t="s">
        <v>51</v>
      </c>
      <c r="P9" s="15"/>
    </row>
    <row r="10" ht="13.8" spans="1:16">
      <c r="A10" s="49">
        <v>400</v>
      </c>
      <c r="B10">
        <f>('3. daylight'!N14)+('4. blackbody'!I33)</f>
        <v>5.43885561953166</v>
      </c>
      <c r="D10">
        <v>0.0143</v>
      </c>
      <c r="E10">
        <v>0.0004</v>
      </c>
      <c r="F10">
        <v>0.0679</v>
      </c>
      <c r="H10">
        <f t="shared" si="0"/>
        <v>0.0777756353593027</v>
      </c>
      <c r="I10">
        <f t="shared" si="1"/>
        <v>0.00217554224781266</v>
      </c>
      <c r="J10">
        <f t="shared" si="2"/>
        <v>0.3692982965662</v>
      </c>
      <c r="L10" s="50">
        <f>L7/(L7+M7+N7)</f>
        <v>0.354408712617882</v>
      </c>
      <c r="M10" s="50">
        <f>M7/(L7+M7+N7)</f>
        <v>0.358857489544529</v>
      </c>
      <c r="P10" s="27"/>
    </row>
    <row r="11" ht="13.8" spans="1:13">
      <c r="A11" s="49">
        <v>405</v>
      </c>
      <c r="B11">
        <f>('3. daylight'!N15)+('4. blackbody'!I34)</f>
        <v>5.61911128869729</v>
      </c>
      <c r="D11">
        <v>0.0232</v>
      </c>
      <c r="E11">
        <v>0.0006</v>
      </c>
      <c r="F11">
        <v>0.1102</v>
      </c>
      <c r="H11">
        <f t="shared" si="0"/>
        <v>0.130363381897777</v>
      </c>
      <c r="I11">
        <f t="shared" si="1"/>
        <v>0.00337146677321837</v>
      </c>
      <c r="J11">
        <f t="shared" si="2"/>
        <v>0.619226064014441</v>
      </c>
      <c r="L11" s="19"/>
      <c r="M11" s="19"/>
    </row>
    <row r="12" ht="13.8" spans="1:13">
      <c r="A12" s="49">
        <v>410</v>
      </c>
      <c r="B12">
        <f>('3. daylight'!N16)+('4. blackbody'!I35)</f>
        <v>5.79638680339468</v>
      </c>
      <c r="D12">
        <v>0.0435</v>
      </c>
      <c r="E12">
        <v>0.0012</v>
      </c>
      <c r="F12">
        <v>0.2074</v>
      </c>
      <c r="H12">
        <f t="shared" si="0"/>
        <v>0.252142825947668</v>
      </c>
      <c r="I12">
        <f t="shared" si="1"/>
        <v>0.00695566416407361</v>
      </c>
      <c r="J12">
        <f t="shared" si="2"/>
        <v>1.20217062302406</v>
      </c>
      <c r="L12" s="19" t="s">
        <v>52</v>
      </c>
      <c r="M12" s="19" t="s">
        <v>53</v>
      </c>
    </row>
    <row r="13" ht="13.8" spans="1:13">
      <c r="A13" s="49">
        <v>415</v>
      </c>
      <c r="B13">
        <f>('3. daylight'!N17)+('4. blackbody'!I36)</f>
        <v>5.97042140114993</v>
      </c>
      <c r="D13">
        <v>0.0776</v>
      </c>
      <c r="E13">
        <v>0.0022</v>
      </c>
      <c r="F13">
        <v>0.3713</v>
      </c>
      <c r="H13">
        <f t="shared" si="0"/>
        <v>0.463304700729234</v>
      </c>
      <c r="I13">
        <f t="shared" si="1"/>
        <v>0.0131349270825298</v>
      </c>
      <c r="J13">
        <f t="shared" si="2"/>
        <v>2.21681746624697</v>
      </c>
      <c r="L13" s="50">
        <f>(4*L7)/(L7+(15*M7)+(3*N7))</f>
        <v>0.214875448342683</v>
      </c>
      <c r="M13" s="50">
        <f>(6*M7)/(L7+(15*M7)+(3*N7))</f>
        <v>0.326359064598457</v>
      </c>
    </row>
    <row r="14" spans="1:10">
      <c r="A14" s="49">
        <v>420</v>
      </c>
      <c r="B14">
        <f>('3. daylight'!N18)+('4. blackbody'!I37)</f>
        <v>6.14097533961993</v>
      </c>
      <c r="D14">
        <v>0.1344</v>
      </c>
      <c r="E14">
        <v>0.004</v>
      </c>
      <c r="F14">
        <v>0.6456</v>
      </c>
      <c r="H14">
        <f t="shared" si="0"/>
        <v>0.825347085644918</v>
      </c>
      <c r="I14">
        <f t="shared" si="1"/>
        <v>0.0245639013584797</v>
      </c>
      <c r="J14">
        <f t="shared" si="2"/>
        <v>3.96461367925862</v>
      </c>
    </row>
    <row r="15" spans="1:10">
      <c r="A15" s="49">
        <v>425</v>
      </c>
      <c r="B15">
        <f>('3. daylight'!N19)+('4. blackbody'!I38)</f>
        <v>6.30782961448475</v>
      </c>
      <c r="D15">
        <v>0.2148</v>
      </c>
      <c r="E15">
        <v>0.0073</v>
      </c>
      <c r="F15">
        <v>1.0391</v>
      </c>
      <c r="H15">
        <f t="shared" si="0"/>
        <v>1.35492180119132</v>
      </c>
      <c r="I15">
        <f t="shared" si="1"/>
        <v>0.0460471561857387</v>
      </c>
      <c r="J15">
        <f t="shared" si="2"/>
        <v>6.5544657524111</v>
      </c>
    </row>
    <row r="16" spans="1:10">
      <c r="A16" s="49">
        <v>430</v>
      </c>
      <c r="B16">
        <f>('3. daylight'!N20)+('4. blackbody'!I39)</f>
        <v>6.47078557186584</v>
      </c>
      <c r="D16">
        <v>0.2839</v>
      </c>
      <c r="E16">
        <v>0.0116</v>
      </c>
      <c r="F16">
        <v>1.3856</v>
      </c>
      <c r="H16">
        <f t="shared" si="0"/>
        <v>1.83705602385271</v>
      </c>
      <c r="I16">
        <f t="shared" si="1"/>
        <v>0.0750611126336437</v>
      </c>
      <c r="J16">
        <f t="shared" si="2"/>
        <v>8.96592048837731</v>
      </c>
    </row>
    <row r="17" spans="1:10">
      <c r="A17" s="49">
        <v>435</v>
      </c>
      <c r="B17">
        <f>('3. daylight'!N21)+('4. blackbody'!I40)</f>
        <v>6.62966442994442</v>
      </c>
      <c r="D17">
        <v>0.3285</v>
      </c>
      <c r="E17">
        <v>0.0168</v>
      </c>
      <c r="F17">
        <v>1.623</v>
      </c>
      <c r="H17">
        <f t="shared" si="0"/>
        <v>2.17784476523674</v>
      </c>
      <c r="I17">
        <f t="shared" si="1"/>
        <v>0.111378362423066</v>
      </c>
      <c r="J17">
        <f t="shared" si="2"/>
        <v>10.7599453697998</v>
      </c>
    </row>
    <row r="18" spans="1:10">
      <c r="A18" s="49">
        <v>440</v>
      </c>
      <c r="B18">
        <f>('3. daylight'!N22)+('4. blackbody'!I41)</f>
        <v>6.78430672347851</v>
      </c>
      <c r="D18">
        <v>0.3483</v>
      </c>
      <c r="E18">
        <v>0.023</v>
      </c>
      <c r="F18">
        <v>1.7471</v>
      </c>
      <c r="H18">
        <f t="shared" si="0"/>
        <v>2.36297403178756</v>
      </c>
      <c r="I18">
        <f t="shared" si="1"/>
        <v>0.156039054640006</v>
      </c>
      <c r="J18">
        <f t="shared" si="2"/>
        <v>11.8528622765893</v>
      </c>
    </row>
    <row r="19" spans="1:10">
      <c r="A19" s="49">
        <v>445</v>
      </c>
      <c r="B19">
        <f>('3. daylight'!N23)+('4. blackbody'!I42)</f>
        <v>6.93457168391711</v>
      </c>
      <c r="D19">
        <v>0.3481</v>
      </c>
      <c r="E19">
        <v>0.0298</v>
      </c>
      <c r="F19">
        <v>1.7826</v>
      </c>
      <c r="H19">
        <f t="shared" si="0"/>
        <v>2.41392440317155</v>
      </c>
      <c r="I19">
        <f t="shared" si="1"/>
        <v>0.20665023618073</v>
      </c>
      <c r="J19">
        <f t="shared" si="2"/>
        <v>12.3615674837506</v>
      </c>
    </row>
    <row r="20" spans="1:10">
      <c r="A20" s="49">
        <v>450</v>
      </c>
      <c r="B20">
        <f>('3. daylight'!N24)+('4. blackbody'!I43)</f>
        <v>7.08033656680475</v>
      </c>
      <c r="D20">
        <v>0.3362</v>
      </c>
      <c r="E20">
        <v>0.038</v>
      </c>
      <c r="F20">
        <v>1.7721</v>
      </c>
      <c r="H20">
        <f t="shared" si="0"/>
        <v>2.38040915375976</v>
      </c>
      <c r="I20">
        <f t="shared" si="1"/>
        <v>0.269052789538581</v>
      </c>
      <c r="J20">
        <f t="shared" si="2"/>
        <v>12.5470644300347</v>
      </c>
    </row>
    <row r="21" spans="1:10">
      <c r="A21" s="49">
        <v>455</v>
      </c>
      <c r="B21">
        <f>('3. daylight'!N25)+('4. blackbody'!I44)</f>
        <v>7.2214959371745</v>
      </c>
      <c r="D21">
        <v>0.3187</v>
      </c>
      <c r="E21">
        <v>0.048</v>
      </c>
      <c r="F21">
        <v>1.7441</v>
      </c>
      <c r="H21">
        <f t="shared" si="0"/>
        <v>2.30149075517751</v>
      </c>
      <c r="I21">
        <f t="shared" si="1"/>
        <v>0.346631804984376</v>
      </c>
      <c r="J21">
        <f t="shared" si="2"/>
        <v>12.595011064026</v>
      </c>
    </row>
    <row r="22" spans="1:10">
      <c r="A22" s="49">
        <v>460</v>
      </c>
      <c r="B22">
        <f>('3. daylight'!N26)+('4. blackbody'!I45)</f>
        <v>7.35796092265511</v>
      </c>
      <c r="D22">
        <v>0.2908</v>
      </c>
      <c r="E22">
        <v>0.06</v>
      </c>
      <c r="F22">
        <v>1.6692</v>
      </c>
      <c r="H22">
        <f t="shared" si="0"/>
        <v>2.13969503630811</v>
      </c>
      <c r="I22">
        <f t="shared" si="1"/>
        <v>0.441477655359307</v>
      </c>
      <c r="J22">
        <f t="shared" si="2"/>
        <v>12.2819083720959</v>
      </c>
    </row>
    <row r="23" spans="1:10">
      <c r="A23" s="49">
        <v>465</v>
      </c>
      <c r="B23">
        <f>('3. daylight'!N27)+('4. blackbody'!I46)</f>
        <v>7.48965844307694</v>
      </c>
      <c r="D23">
        <v>0.2511</v>
      </c>
      <c r="E23">
        <v>0.0739</v>
      </c>
      <c r="F23">
        <v>1.5281</v>
      </c>
      <c r="H23">
        <f t="shared" si="0"/>
        <v>1.88065323505662</v>
      </c>
      <c r="I23">
        <f t="shared" si="1"/>
        <v>0.553485758943385</v>
      </c>
      <c r="J23">
        <f t="shared" si="2"/>
        <v>11.4449470668659</v>
      </c>
    </row>
    <row r="24" spans="1:10">
      <c r="A24" s="49">
        <v>470</v>
      </c>
      <c r="B24">
        <f>('3. daylight'!N28)+('4. blackbody'!I47)</f>
        <v>7.61653042446078</v>
      </c>
      <c r="D24">
        <v>0.1954</v>
      </c>
      <c r="E24">
        <v>0.091</v>
      </c>
      <c r="F24">
        <v>1.2876</v>
      </c>
      <c r="H24">
        <f t="shared" si="0"/>
        <v>1.48827004493964</v>
      </c>
      <c r="I24">
        <f t="shared" si="1"/>
        <v>0.693104268625931</v>
      </c>
      <c r="J24">
        <f t="shared" si="2"/>
        <v>9.80704457453571</v>
      </c>
    </row>
    <row r="25" spans="1:10">
      <c r="A25" s="49">
        <v>475</v>
      </c>
      <c r="B25">
        <f>('3. daylight'!N29)+('4. blackbody'!I48)</f>
        <v>7.73853300441764</v>
      </c>
      <c r="D25">
        <v>0.1421</v>
      </c>
      <c r="E25">
        <v>0.1126</v>
      </c>
      <c r="F25">
        <v>1.0419</v>
      </c>
      <c r="H25">
        <f t="shared" si="0"/>
        <v>1.09964553992775</v>
      </c>
      <c r="I25">
        <f t="shared" si="1"/>
        <v>0.871358816297426</v>
      </c>
      <c r="J25">
        <f t="shared" si="2"/>
        <v>8.06277753730274</v>
      </c>
    </row>
    <row r="26" spans="1:10">
      <c r="A26" s="49">
        <v>480</v>
      </c>
      <c r="B26">
        <f>('3. daylight'!N30)+('4. blackbody'!I49)</f>
        <v>7.85563573517987</v>
      </c>
      <c r="D26">
        <v>0.0956</v>
      </c>
      <c r="E26">
        <v>0.139</v>
      </c>
      <c r="F26">
        <v>0.813</v>
      </c>
      <c r="H26">
        <f t="shared" si="0"/>
        <v>0.750998776283195</v>
      </c>
      <c r="I26">
        <f t="shared" si="1"/>
        <v>1.09193336719</v>
      </c>
      <c r="J26">
        <f t="shared" si="2"/>
        <v>6.38663185270123</v>
      </c>
    </row>
    <row r="27" spans="1:10">
      <c r="A27" s="49">
        <v>485</v>
      </c>
      <c r="B27">
        <f>('3. daylight'!N31)+('4. blackbody'!I50)</f>
        <v>7.96782078972856</v>
      </c>
      <c r="D27">
        <v>0.058</v>
      </c>
      <c r="E27">
        <v>0.1693</v>
      </c>
      <c r="F27">
        <v>0.6162</v>
      </c>
      <c r="H27">
        <f t="shared" si="0"/>
        <v>0.462133605804256</v>
      </c>
      <c r="I27">
        <f t="shared" si="1"/>
        <v>1.34895205970105</v>
      </c>
      <c r="J27">
        <f t="shared" si="2"/>
        <v>4.90977117063074</v>
      </c>
    </row>
    <row r="28" spans="1:10">
      <c r="A28" s="49">
        <v>490</v>
      </c>
      <c r="B28">
        <f>('3. daylight'!N32)+('4. blackbody'!I51)</f>
        <v>8.07508217577743</v>
      </c>
      <c r="D28">
        <v>0.032</v>
      </c>
      <c r="E28">
        <v>0.208</v>
      </c>
      <c r="F28">
        <v>0.4652</v>
      </c>
      <c r="H28">
        <f t="shared" si="0"/>
        <v>0.258402629624878</v>
      </c>
      <c r="I28">
        <f t="shared" si="1"/>
        <v>1.6796170925617</v>
      </c>
      <c r="J28">
        <f t="shared" si="2"/>
        <v>3.75652822817166</v>
      </c>
    </row>
    <row r="29" spans="1:10">
      <c r="A29" s="49">
        <v>495</v>
      </c>
      <c r="B29">
        <f>('3. daylight'!N33)+('4. blackbody'!I52)</f>
        <v>8.17742496172191</v>
      </c>
      <c r="D29">
        <v>0.0147</v>
      </c>
      <c r="E29">
        <v>0.2586</v>
      </c>
      <c r="F29">
        <v>0.3533</v>
      </c>
      <c r="H29">
        <f t="shared" si="0"/>
        <v>0.120208146937312</v>
      </c>
      <c r="I29">
        <f t="shared" si="1"/>
        <v>2.11468209510129</v>
      </c>
      <c r="J29">
        <f t="shared" si="2"/>
        <v>2.88908423897635</v>
      </c>
    </row>
    <row r="30" spans="1:10">
      <c r="A30" s="49">
        <v>500</v>
      </c>
      <c r="B30">
        <f>('3. daylight'!N34)+('4. blackbody'!I53)</f>
        <v>8.27486451806281</v>
      </c>
      <c r="D30">
        <v>0.0049</v>
      </c>
      <c r="E30">
        <v>0.323</v>
      </c>
      <c r="F30">
        <v>0.272</v>
      </c>
      <c r="H30">
        <f t="shared" si="0"/>
        <v>0.0405468361385077</v>
      </c>
      <c r="I30">
        <f t="shared" si="1"/>
        <v>2.67278123933429</v>
      </c>
      <c r="J30">
        <f t="shared" si="2"/>
        <v>2.25076314891308</v>
      </c>
    </row>
    <row r="31" spans="1:10">
      <c r="A31" s="49">
        <v>505</v>
      </c>
      <c r="B31">
        <f>('3. daylight'!N35)+('4. blackbody'!I54)</f>
        <v>8.36742577726413</v>
      </c>
      <c r="D31">
        <v>0.0024</v>
      </c>
      <c r="E31">
        <v>0.4073</v>
      </c>
      <c r="F31">
        <v>0.2123</v>
      </c>
      <c r="H31">
        <f t="shared" si="0"/>
        <v>0.0200818218654339</v>
      </c>
      <c r="I31">
        <f t="shared" si="1"/>
        <v>3.40805251907968</v>
      </c>
      <c r="J31">
        <f t="shared" si="2"/>
        <v>1.77640449251317</v>
      </c>
    </row>
    <row r="32" spans="1:10">
      <c r="A32" s="49">
        <v>510</v>
      </c>
      <c r="B32">
        <f>('3. daylight'!N36)+('4. blackbody'!I55)</f>
        <v>8.45514251450471</v>
      </c>
      <c r="D32">
        <v>0.0093</v>
      </c>
      <c r="E32">
        <v>0.503</v>
      </c>
      <c r="F32">
        <v>0.1582</v>
      </c>
      <c r="H32">
        <f t="shared" si="0"/>
        <v>0.0786328253848938</v>
      </c>
      <c r="I32">
        <f t="shared" si="1"/>
        <v>4.25293668479587</v>
      </c>
      <c r="J32">
        <f t="shared" si="2"/>
        <v>1.33760354579465</v>
      </c>
    </row>
    <row r="33" spans="1:10">
      <c r="A33" s="49">
        <v>515</v>
      </c>
      <c r="B33">
        <f>('3. daylight'!N37)+('4. blackbody'!I56)</f>
        <v>8.53805665132947</v>
      </c>
      <c r="D33">
        <v>0.0291</v>
      </c>
      <c r="E33">
        <v>0.6082</v>
      </c>
      <c r="F33">
        <v>0.1117</v>
      </c>
      <c r="H33">
        <f t="shared" si="0"/>
        <v>0.248457448553688</v>
      </c>
      <c r="I33">
        <f t="shared" si="1"/>
        <v>5.19284605533858</v>
      </c>
      <c r="J33">
        <f t="shared" si="2"/>
        <v>0.953700927953501</v>
      </c>
    </row>
    <row r="34" spans="1:10">
      <c r="A34" s="49">
        <v>520</v>
      </c>
      <c r="B34">
        <f>('3. daylight'!N38)+('4. blackbody'!I57)</f>
        <v>8.61621758379792</v>
      </c>
      <c r="D34">
        <v>0.0633</v>
      </c>
      <c r="E34">
        <v>0.71</v>
      </c>
      <c r="F34">
        <v>0.0782</v>
      </c>
      <c r="H34">
        <f t="shared" si="0"/>
        <v>0.545406573054408</v>
      </c>
      <c r="I34">
        <f t="shared" si="1"/>
        <v>6.11751448449652</v>
      </c>
      <c r="J34">
        <f t="shared" si="2"/>
        <v>0.673788215052997</v>
      </c>
    </row>
    <row r="35" spans="1:10">
      <c r="A35" s="49">
        <v>525</v>
      </c>
      <c r="B35">
        <f>('3. daylight'!N39)+('4. blackbody'!I58)</f>
        <v>8.6896815363598</v>
      </c>
      <c r="D35">
        <v>0.1096</v>
      </c>
      <c r="E35">
        <v>0.7932</v>
      </c>
      <c r="F35">
        <v>0.0573</v>
      </c>
      <c r="H35">
        <f t="shared" si="0"/>
        <v>0.952389096385034</v>
      </c>
      <c r="I35">
        <f t="shared" si="1"/>
        <v>6.89265539464059</v>
      </c>
      <c r="J35">
        <f t="shared" si="2"/>
        <v>0.497918752033417</v>
      </c>
    </row>
    <row r="36" spans="1:10">
      <c r="A36" s="49">
        <v>530</v>
      </c>
      <c r="B36">
        <f>('3. daylight'!N40)+('4. blackbody'!I59)</f>
        <v>8.7585109423614</v>
      </c>
      <c r="D36">
        <v>0.1655</v>
      </c>
      <c r="E36">
        <v>0.862</v>
      </c>
      <c r="F36">
        <v>0.0422</v>
      </c>
      <c r="H36">
        <f t="shared" si="0"/>
        <v>1.44953356096081</v>
      </c>
      <c r="I36">
        <f t="shared" si="1"/>
        <v>7.54983643231553</v>
      </c>
      <c r="J36">
        <f t="shared" si="2"/>
        <v>0.369609161767651</v>
      </c>
    </row>
    <row r="37" spans="1:10">
      <c r="A37" s="49">
        <v>535</v>
      </c>
      <c r="B37">
        <f>('3. daylight'!N41)+('4. blackbody'!I60)</f>
        <v>8.82277385179495</v>
      </c>
      <c r="D37">
        <v>0.2257</v>
      </c>
      <c r="E37">
        <v>0.9149</v>
      </c>
      <c r="F37">
        <v>0.0298</v>
      </c>
      <c r="H37">
        <f t="shared" si="0"/>
        <v>1.99130005835012</v>
      </c>
      <c r="I37">
        <f t="shared" si="1"/>
        <v>8.0719557970072</v>
      </c>
      <c r="J37">
        <f t="shared" si="2"/>
        <v>0.26291866078349</v>
      </c>
    </row>
    <row r="38" spans="1:10">
      <c r="A38" s="49">
        <v>540</v>
      </c>
      <c r="B38">
        <f>('3. daylight'!N42)+('4. blackbody'!I61)</f>
        <v>8.88254336664699</v>
      </c>
      <c r="D38">
        <v>0.2904</v>
      </c>
      <c r="E38">
        <v>0.954</v>
      </c>
      <c r="F38">
        <v>0.0203</v>
      </c>
      <c r="H38">
        <f t="shared" si="0"/>
        <v>2.57949059367429</v>
      </c>
      <c r="I38">
        <f t="shared" si="1"/>
        <v>8.47394637178123</v>
      </c>
      <c r="J38">
        <f t="shared" si="2"/>
        <v>0.180315630342934</v>
      </c>
    </row>
    <row r="39" spans="1:10">
      <c r="A39" s="49">
        <v>545</v>
      </c>
      <c r="B39">
        <f>('3. daylight'!N43)+('4. blackbody'!I62)</f>
        <v>8.937897103978</v>
      </c>
      <c r="D39">
        <v>0.3597</v>
      </c>
      <c r="E39">
        <v>0.9803</v>
      </c>
      <c r="F39">
        <v>0.0134</v>
      </c>
      <c r="H39">
        <f t="shared" si="0"/>
        <v>3.21496158830088</v>
      </c>
      <c r="I39">
        <f t="shared" si="1"/>
        <v>8.76182053102963</v>
      </c>
      <c r="J39">
        <f t="shared" si="2"/>
        <v>0.119767821193305</v>
      </c>
    </row>
    <row r="40" spans="1:10">
      <c r="A40" s="49">
        <v>550</v>
      </c>
      <c r="B40">
        <f>('3. daylight'!N44)+('4. blackbody'!I63)</f>
        <v>8.98891668666864</v>
      </c>
      <c r="D40">
        <v>0.4334</v>
      </c>
      <c r="E40">
        <v>0.995</v>
      </c>
      <c r="F40">
        <v>0.0087</v>
      </c>
      <c r="H40">
        <f t="shared" si="0"/>
        <v>3.89579649200219</v>
      </c>
      <c r="I40">
        <f t="shared" si="1"/>
        <v>8.9439721032353</v>
      </c>
      <c r="J40">
        <f t="shared" si="2"/>
        <v>0.0782035751740172</v>
      </c>
    </row>
    <row r="41" spans="1:10">
      <c r="A41" s="49">
        <v>555</v>
      </c>
      <c r="B41">
        <f>('3. daylight'!N45)+('4. blackbody'!I64)</f>
        <v>9.0356872615997</v>
      </c>
      <c r="D41">
        <v>0.5121</v>
      </c>
      <c r="E41">
        <v>1</v>
      </c>
      <c r="F41">
        <v>0.0057</v>
      </c>
      <c r="H41">
        <f t="shared" si="0"/>
        <v>4.62717544666521</v>
      </c>
      <c r="I41">
        <f t="shared" si="1"/>
        <v>9.0356872615997</v>
      </c>
      <c r="J41">
        <f t="shared" si="2"/>
        <v>0.0515034173911183</v>
      </c>
    </row>
    <row r="42" spans="1:10">
      <c r="A42" s="49">
        <v>560</v>
      </c>
      <c r="B42">
        <f>('3. daylight'!N46)+('4. blackbody'!I65)</f>
        <v>9.07829704488735</v>
      </c>
      <c r="D42">
        <v>0.5945</v>
      </c>
      <c r="E42">
        <v>0.995</v>
      </c>
      <c r="F42">
        <v>0.0039</v>
      </c>
      <c r="H42">
        <f t="shared" si="0"/>
        <v>5.39704759318553</v>
      </c>
      <c r="I42">
        <f t="shared" si="1"/>
        <v>9.03290555966291</v>
      </c>
      <c r="J42">
        <f t="shared" si="2"/>
        <v>0.0354053584750606</v>
      </c>
    </row>
    <row r="43" spans="1:10">
      <c r="A43" s="49">
        <v>565</v>
      </c>
      <c r="B43">
        <f>('3. daylight'!N47)+('4. blackbody'!I66)</f>
        <v>9.11683689367339</v>
      </c>
      <c r="D43">
        <v>0.6784</v>
      </c>
      <c r="E43">
        <v>0.9786</v>
      </c>
      <c r="F43">
        <v>0.0027</v>
      </c>
      <c r="H43">
        <f t="shared" si="0"/>
        <v>6.18486214866802</v>
      </c>
      <c r="I43">
        <f t="shared" si="1"/>
        <v>8.92173658414877</v>
      </c>
      <c r="J43">
        <f t="shared" si="2"/>
        <v>0.0246154596129181</v>
      </c>
    </row>
    <row r="44" spans="1:10">
      <c r="A44" s="49">
        <v>570</v>
      </c>
      <c r="B44">
        <f>('3. daylight'!N48)+('4. blackbody'!I67)</f>
        <v>9.15139990386615</v>
      </c>
      <c r="D44">
        <v>0.7621</v>
      </c>
      <c r="E44">
        <v>0.952</v>
      </c>
      <c r="F44">
        <v>0.0021</v>
      </c>
      <c r="H44">
        <f t="shared" si="0"/>
        <v>6.97428186673639</v>
      </c>
      <c r="I44">
        <f t="shared" si="1"/>
        <v>8.71213270848057</v>
      </c>
      <c r="J44">
        <f t="shared" si="2"/>
        <v>0.0192179397981189</v>
      </c>
    </row>
    <row r="45" spans="1:10">
      <c r="A45" s="49">
        <v>575</v>
      </c>
      <c r="B45">
        <f>('3. daylight'!N49)+('4. blackbody'!I68)</f>
        <v>9.18208103314298</v>
      </c>
      <c r="D45">
        <v>0.8425</v>
      </c>
      <c r="E45">
        <v>0.9154</v>
      </c>
      <c r="F45">
        <v>0.0018</v>
      </c>
      <c r="H45">
        <f t="shared" si="0"/>
        <v>7.73590327042296</v>
      </c>
      <c r="I45">
        <f t="shared" si="1"/>
        <v>8.40527697773908</v>
      </c>
      <c r="J45">
        <f t="shared" si="2"/>
        <v>0.0165277458596574</v>
      </c>
    </row>
    <row r="46" spans="1:10">
      <c r="A46" s="49">
        <v>580</v>
      </c>
      <c r="B46">
        <f>('3. daylight'!N50)+('4. blackbody'!I69)</f>
        <v>9.20897674845716</v>
      </c>
      <c r="D46">
        <v>0.9163</v>
      </c>
      <c r="E46">
        <v>0.87</v>
      </c>
      <c r="F46">
        <v>0.0017</v>
      </c>
      <c r="H46">
        <f t="shared" si="0"/>
        <v>8.4381853946113</v>
      </c>
      <c r="I46">
        <f t="shared" si="1"/>
        <v>8.01180977115773</v>
      </c>
      <c r="J46">
        <f t="shared" si="2"/>
        <v>0.0156552604723772</v>
      </c>
    </row>
    <row r="47" spans="1:10">
      <c r="A47" s="49">
        <v>585</v>
      </c>
      <c r="B47">
        <f>('3. daylight'!N51)+('4. blackbody'!I70)</f>
        <v>9.23218469723555</v>
      </c>
      <c r="D47">
        <v>0.9786</v>
      </c>
      <c r="E47">
        <v>0.8163</v>
      </c>
      <c r="F47">
        <v>0.0014</v>
      </c>
      <c r="H47">
        <f t="shared" si="0"/>
        <v>9.03461594471471</v>
      </c>
      <c r="I47">
        <f t="shared" si="1"/>
        <v>7.53623236835338</v>
      </c>
      <c r="J47">
        <f t="shared" si="2"/>
        <v>0.0129250585761298</v>
      </c>
    </row>
    <row r="48" spans="1:10">
      <c r="A48" s="49">
        <v>590</v>
      </c>
      <c r="B48">
        <f>('3. daylight'!N52)+('4. blackbody'!I71)</f>
        <v>9.25180340141292</v>
      </c>
      <c r="D48">
        <v>1.0263</v>
      </c>
      <c r="E48">
        <v>0.757</v>
      </c>
      <c r="F48">
        <v>0.0011</v>
      </c>
      <c r="H48">
        <f t="shared" si="0"/>
        <v>9.49512583087008</v>
      </c>
      <c r="I48">
        <f t="shared" si="1"/>
        <v>7.00361517486958</v>
      </c>
      <c r="J48">
        <f t="shared" si="2"/>
        <v>0.0101769837415542</v>
      </c>
    </row>
    <row r="49" spans="1:10">
      <c r="A49" s="49">
        <v>595</v>
      </c>
      <c r="B49">
        <f>('3. daylight'!N53)+('4. blackbody'!I72)</f>
        <v>9.26793197341784</v>
      </c>
      <c r="D49">
        <v>1.0567</v>
      </c>
      <c r="E49">
        <v>0.6949</v>
      </c>
      <c r="F49">
        <v>0.001</v>
      </c>
      <c r="H49">
        <f t="shared" si="0"/>
        <v>9.79342371631063</v>
      </c>
      <c r="I49">
        <f t="shared" si="1"/>
        <v>6.44028592832806</v>
      </c>
      <c r="J49">
        <f t="shared" si="2"/>
        <v>0.00926793197341784</v>
      </c>
    </row>
    <row r="50" spans="1:10">
      <c r="A50" s="49">
        <v>600</v>
      </c>
      <c r="B50">
        <f>('3. daylight'!N54)+('4. blackbody'!I73)</f>
        <v>9.28066985320324</v>
      </c>
      <c r="D50">
        <v>1.0622</v>
      </c>
      <c r="E50">
        <v>0.631</v>
      </c>
      <c r="F50">
        <v>0.0008</v>
      </c>
      <c r="H50">
        <f t="shared" si="0"/>
        <v>9.85792751807248</v>
      </c>
      <c r="I50">
        <f t="shared" si="1"/>
        <v>5.85610267737124</v>
      </c>
      <c r="J50">
        <f t="shared" si="2"/>
        <v>0.00742453588256259</v>
      </c>
    </row>
    <row r="51" spans="1:10">
      <c r="A51" s="49">
        <v>605</v>
      </c>
      <c r="B51">
        <f>('3. daylight'!N55)+('4. blackbody'!I74)</f>
        <v>9.29011656540417</v>
      </c>
      <c r="D51">
        <v>1.0456</v>
      </c>
      <c r="E51">
        <v>0.5668</v>
      </c>
      <c r="F51">
        <v>0.0006</v>
      </c>
      <c r="H51">
        <f t="shared" si="0"/>
        <v>9.71374588078661</v>
      </c>
      <c r="I51">
        <f t="shared" si="1"/>
        <v>5.26563806927109</v>
      </c>
      <c r="J51">
        <f t="shared" si="2"/>
        <v>0.0055740699392425</v>
      </c>
    </row>
    <row r="52" spans="1:10">
      <c r="A52" s="49">
        <v>610</v>
      </c>
      <c r="B52">
        <f>('3. daylight'!N56)+('4. blackbody'!I75)</f>
        <v>9.29637149569962</v>
      </c>
      <c r="D52">
        <v>1.0026</v>
      </c>
      <c r="E52">
        <v>0.503</v>
      </c>
      <c r="F52">
        <v>0.0003</v>
      </c>
      <c r="H52">
        <f t="shared" si="0"/>
        <v>9.32054206158844</v>
      </c>
      <c r="I52">
        <f t="shared" si="1"/>
        <v>4.67607486233691</v>
      </c>
      <c r="J52">
        <f t="shared" si="2"/>
        <v>0.00278891144870989</v>
      </c>
    </row>
    <row r="53" spans="1:10">
      <c r="A53" s="49">
        <v>615</v>
      </c>
      <c r="B53">
        <f>('3. daylight'!N57)+('4. blackbody'!I76)</f>
        <v>9.29953368545746</v>
      </c>
      <c r="D53">
        <v>0.9384</v>
      </c>
      <c r="E53">
        <v>0.4412</v>
      </c>
      <c r="F53">
        <v>0.0002</v>
      </c>
      <c r="H53">
        <f t="shared" si="0"/>
        <v>8.72668241043328</v>
      </c>
      <c r="I53">
        <f t="shared" si="1"/>
        <v>4.10295426202383</v>
      </c>
      <c r="J53">
        <f t="shared" si="2"/>
        <v>0.00185990673709149</v>
      </c>
    </row>
    <row r="54" spans="1:10">
      <c r="A54" s="49">
        <v>620</v>
      </c>
      <c r="B54">
        <f>('3. daylight'!N58)+('4. blackbody'!I77)</f>
        <v>9.29970164374994</v>
      </c>
      <c r="D54">
        <v>0.8544</v>
      </c>
      <c r="E54">
        <v>0.381</v>
      </c>
      <c r="F54">
        <v>0.0002</v>
      </c>
      <c r="H54">
        <f t="shared" si="0"/>
        <v>7.94566508441995</v>
      </c>
      <c r="I54">
        <f t="shared" si="1"/>
        <v>3.54318632626873</v>
      </c>
      <c r="J54">
        <f t="shared" si="2"/>
        <v>0.00185994032874999</v>
      </c>
    </row>
    <row r="55" spans="1:10">
      <c r="A55" s="49">
        <v>625</v>
      </c>
      <c r="B55">
        <f>('3. daylight'!N59)+('4. blackbody'!I78)</f>
        <v>9.29697317583768</v>
      </c>
      <c r="D55">
        <v>0.7514</v>
      </c>
      <c r="E55">
        <v>0.321</v>
      </c>
      <c r="F55">
        <v>0.0001</v>
      </c>
      <c r="H55">
        <f t="shared" si="0"/>
        <v>6.98574564432443</v>
      </c>
      <c r="I55">
        <f t="shared" si="1"/>
        <v>2.9843283894439</v>
      </c>
      <c r="J55">
        <f t="shared" si="2"/>
        <v>0.000929697317583768</v>
      </c>
    </row>
    <row r="56" spans="1:10">
      <c r="A56" s="49">
        <v>630</v>
      </c>
      <c r="B56">
        <f>('3. daylight'!N60)+('4. blackbody'!I79)</f>
        <v>9.29144522723917</v>
      </c>
      <c r="D56">
        <v>0.6424</v>
      </c>
      <c r="E56">
        <v>0.265</v>
      </c>
      <c r="F56">
        <v>0</v>
      </c>
      <c r="H56">
        <f t="shared" si="0"/>
        <v>5.96882441397844</v>
      </c>
      <c r="I56">
        <f t="shared" si="1"/>
        <v>2.46223298521838</v>
      </c>
      <c r="J56">
        <f t="shared" si="2"/>
        <v>0</v>
      </c>
    </row>
    <row r="57" spans="1:10">
      <c r="A57" s="49">
        <v>635</v>
      </c>
      <c r="B57">
        <f>('3. daylight'!N61)+('4. blackbody'!I80)</f>
        <v>9.28321374251977</v>
      </c>
      <c r="D57">
        <v>0.5419</v>
      </c>
      <c r="E57">
        <v>0.217</v>
      </c>
      <c r="F57">
        <v>0</v>
      </c>
      <c r="H57">
        <f t="shared" si="0"/>
        <v>5.03057352707147</v>
      </c>
      <c r="I57">
        <f t="shared" si="1"/>
        <v>2.01445738212679</v>
      </c>
      <c r="J57">
        <f t="shared" si="2"/>
        <v>0</v>
      </c>
    </row>
    <row r="58" spans="1:10">
      <c r="A58" s="49">
        <v>640</v>
      </c>
      <c r="B58">
        <f>('3. daylight'!N62)+('4. blackbody'!I81)</f>
        <v>9.27237353795864</v>
      </c>
      <c r="D58">
        <v>0.4479</v>
      </c>
      <c r="E58">
        <v>0.175</v>
      </c>
      <c r="F58">
        <v>0</v>
      </c>
      <c r="H58">
        <f t="shared" si="0"/>
        <v>4.15309610765167</v>
      </c>
      <c r="I58">
        <f t="shared" si="1"/>
        <v>1.62266536914276</v>
      </c>
      <c r="J58">
        <f t="shared" si="2"/>
        <v>0</v>
      </c>
    </row>
    <row r="59" spans="1:10">
      <c r="A59" s="49">
        <v>645</v>
      </c>
      <c r="B59">
        <f>('3. daylight'!N63)+('4. blackbody'!I82)</f>
        <v>9.259018187276</v>
      </c>
      <c r="D59">
        <v>0.3608</v>
      </c>
      <c r="E59">
        <v>0.1382</v>
      </c>
      <c r="F59">
        <v>0</v>
      </c>
      <c r="H59">
        <f t="shared" si="0"/>
        <v>3.34065376196918</v>
      </c>
      <c r="I59">
        <f t="shared" si="1"/>
        <v>1.27959631348154</v>
      </c>
      <c r="J59">
        <f t="shared" si="2"/>
        <v>0</v>
      </c>
    </row>
    <row r="60" spans="1:10">
      <c r="A60" s="49">
        <v>650</v>
      </c>
      <c r="B60">
        <f>('3. daylight'!N64)+('4. blackbody'!I83)</f>
        <v>9.24323991962919</v>
      </c>
      <c r="D60">
        <v>0.2835</v>
      </c>
      <c r="E60">
        <v>0.107</v>
      </c>
      <c r="F60">
        <v>0</v>
      </c>
      <c r="H60">
        <f t="shared" si="0"/>
        <v>2.62045851721487</v>
      </c>
      <c r="I60">
        <f t="shared" si="1"/>
        <v>0.989026671400323</v>
      </c>
      <c r="J60">
        <f t="shared" si="2"/>
        <v>0</v>
      </c>
    </row>
    <row r="61" spans="1:10">
      <c r="A61" s="49">
        <v>655</v>
      </c>
      <c r="B61">
        <f>('3. daylight'!N65)+('4. blackbody'!I84)</f>
        <v>9.2251295291149</v>
      </c>
      <c r="D61">
        <v>0.2187</v>
      </c>
      <c r="E61">
        <v>0.0816</v>
      </c>
      <c r="F61">
        <v>0</v>
      </c>
      <c r="H61">
        <f t="shared" si="0"/>
        <v>2.01753582801743</v>
      </c>
      <c r="I61">
        <f t="shared" si="1"/>
        <v>0.752770569575776</v>
      </c>
      <c r="J61">
        <f t="shared" si="2"/>
        <v>0</v>
      </c>
    </row>
    <row r="62" spans="1:10">
      <c r="A62" s="49">
        <v>660</v>
      </c>
      <c r="B62">
        <f>('3. daylight'!N66)+('4. blackbody'!I85)</f>
        <v>9.20477629504253</v>
      </c>
      <c r="D62">
        <v>0.1649</v>
      </c>
      <c r="E62">
        <v>0.061</v>
      </c>
      <c r="F62">
        <v>0</v>
      </c>
      <c r="H62">
        <f t="shared" si="0"/>
        <v>1.51786761105251</v>
      </c>
      <c r="I62">
        <f t="shared" si="1"/>
        <v>0.561491353997594</v>
      </c>
      <c r="J62">
        <f t="shared" si="2"/>
        <v>0</v>
      </c>
    </row>
    <row r="63" spans="1:10">
      <c r="A63" s="49">
        <v>665</v>
      </c>
      <c r="B63">
        <f>('3. daylight'!N67)+('4. blackbody'!I86)</f>
        <v>9.18226791227342</v>
      </c>
      <c r="D63">
        <v>0.1212</v>
      </c>
      <c r="E63">
        <v>0.0446</v>
      </c>
      <c r="F63">
        <v>0</v>
      </c>
      <c r="H63">
        <f t="shared" si="0"/>
        <v>1.11289087096754</v>
      </c>
      <c r="I63">
        <f t="shared" si="1"/>
        <v>0.409529148887395</v>
      </c>
      <c r="J63">
        <f t="shared" si="2"/>
        <v>0</v>
      </c>
    </row>
    <row r="64" spans="1:10">
      <c r="A64" s="49">
        <v>670</v>
      </c>
      <c r="B64">
        <f>('3. daylight'!N68)+('4. blackbody'!I87)</f>
        <v>9.15769043095087</v>
      </c>
      <c r="D64">
        <v>0.0874</v>
      </c>
      <c r="E64">
        <v>0.032</v>
      </c>
      <c r="F64">
        <v>0</v>
      </c>
      <c r="H64">
        <f t="shared" si="0"/>
        <v>0.800382143665106</v>
      </c>
      <c r="I64">
        <f t="shared" si="1"/>
        <v>0.293046093790428</v>
      </c>
      <c r="J64">
        <f t="shared" si="2"/>
        <v>0</v>
      </c>
    </row>
    <row r="65" spans="1:10">
      <c r="A65" s="49">
        <v>675</v>
      </c>
      <c r="B65">
        <f>('3. daylight'!N69)+('4. blackbody'!I88)</f>
        <v>9.13112820497517</v>
      </c>
      <c r="D65">
        <v>0.0636</v>
      </c>
      <c r="E65">
        <v>0.0232</v>
      </c>
      <c r="F65">
        <v>0</v>
      </c>
      <c r="H65">
        <f t="shared" si="0"/>
        <v>0.580739753836421</v>
      </c>
      <c r="I65">
        <f t="shared" si="1"/>
        <v>0.211842174355424</v>
      </c>
      <c r="J65">
        <f t="shared" si="2"/>
        <v>0</v>
      </c>
    </row>
    <row r="66" spans="1:10">
      <c r="A66" s="49">
        <v>680</v>
      </c>
      <c r="B66">
        <f>('3. daylight'!N70)+('4. blackbody'!I89)</f>
        <v>9.10266384860774</v>
      </c>
      <c r="D66">
        <v>0.0468</v>
      </c>
      <c r="E66">
        <v>0.017</v>
      </c>
      <c r="F66">
        <v>0</v>
      </c>
      <c r="H66">
        <f t="shared" si="0"/>
        <v>0.426004668114842</v>
      </c>
      <c r="I66">
        <f t="shared" si="1"/>
        <v>0.154745285426332</v>
      </c>
      <c r="J66">
        <f t="shared" si="2"/>
        <v>0</v>
      </c>
    </row>
    <row r="67" spans="1:10">
      <c r="A67" s="49">
        <v>685</v>
      </c>
      <c r="B67">
        <f>('3. daylight'!N71)+('4. blackbody'!I90)</f>
        <v>9.07237820061826</v>
      </c>
      <c r="D67">
        <v>0.0329</v>
      </c>
      <c r="E67">
        <v>0.0119</v>
      </c>
      <c r="F67">
        <v>0</v>
      </c>
      <c r="H67">
        <f t="shared" si="0"/>
        <v>0.298481242800341</v>
      </c>
      <c r="I67">
        <f t="shared" si="1"/>
        <v>0.107961300587357</v>
      </c>
      <c r="J67">
        <f t="shared" si="2"/>
        <v>0</v>
      </c>
    </row>
    <row r="68" spans="1:10">
      <c r="A68" s="49">
        <v>690</v>
      </c>
      <c r="B68">
        <f>('3. daylight'!N72)+('4. blackbody'!I91)</f>
        <v>9.04035029541745</v>
      </c>
      <c r="D68">
        <v>0.0227</v>
      </c>
      <c r="E68">
        <v>0.0082</v>
      </c>
      <c r="F68">
        <v>0</v>
      </c>
      <c r="H68">
        <f t="shared" si="0"/>
        <v>0.205215951705976</v>
      </c>
      <c r="I68">
        <f t="shared" si="1"/>
        <v>0.0741308724224231</v>
      </c>
      <c r="J68">
        <f t="shared" si="2"/>
        <v>0</v>
      </c>
    </row>
    <row r="69" spans="1:10">
      <c r="A69" s="49">
        <v>695</v>
      </c>
      <c r="B69">
        <f>('3. daylight'!N73)+('4. blackbody'!I92)</f>
        <v>9.00665734064692</v>
      </c>
      <c r="D69">
        <v>0.0158</v>
      </c>
      <c r="E69">
        <v>0.0057</v>
      </c>
      <c r="F69">
        <v>0</v>
      </c>
      <c r="H69">
        <f t="shared" si="0"/>
        <v>0.142305185982221</v>
      </c>
      <c r="I69">
        <f t="shared" si="1"/>
        <v>0.0513379468416874</v>
      </c>
      <c r="J69">
        <f t="shared" si="2"/>
        <v>0</v>
      </c>
    </row>
    <row r="70" spans="1:10">
      <c r="A70" s="49">
        <v>700</v>
      </c>
      <c r="B70">
        <f>('3. daylight'!N74)+('4. blackbody'!I93)</f>
        <v>8.97137470072536</v>
      </c>
      <c r="D70">
        <v>0.0114</v>
      </c>
      <c r="E70">
        <v>0.0041</v>
      </c>
      <c r="F70">
        <v>0</v>
      </c>
      <c r="H70">
        <f t="shared" si="0"/>
        <v>0.102273671588269</v>
      </c>
      <c r="I70">
        <f t="shared" si="1"/>
        <v>0.036782636272974</v>
      </c>
      <c r="J70">
        <f t="shared" si="2"/>
        <v>0</v>
      </c>
    </row>
    <row r="71" spans="1:10">
      <c r="A71" s="49">
        <v>705</v>
      </c>
      <c r="B71">
        <f>('3. daylight'!N75)+('4. blackbody'!I94)</f>
        <v>8.93457588587743</v>
      </c>
      <c r="D71">
        <v>0.0081</v>
      </c>
      <c r="E71">
        <v>0.0029</v>
      </c>
      <c r="F71">
        <v>0</v>
      </c>
      <c r="H71">
        <f t="shared" ref="H71:H86" si="3">B71*D71</f>
        <v>0.0723700646756072</v>
      </c>
      <c r="I71">
        <f t="shared" ref="I71:I86" si="4">B71*E71</f>
        <v>0.0259102700690445</v>
      </c>
      <c r="J71">
        <f t="shared" ref="J71:J86" si="5">B71*F71</f>
        <v>0</v>
      </c>
    </row>
    <row r="72" spans="1:10">
      <c r="A72" s="49">
        <v>710</v>
      </c>
      <c r="B72">
        <f>('3. daylight'!N76)+('4. blackbody'!I95)</f>
        <v>8.89633254619816</v>
      </c>
      <c r="D72">
        <v>0.0058</v>
      </c>
      <c r="E72">
        <v>0.0021</v>
      </c>
      <c r="F72">
        <v>0</v>
      </c>
      <c r="H72">
        <f t="shared" si="3"/>
        <v>0.0515987287679493</v>
      </c>
      <c r="I72">
        <f t="shared" si="4"/>
        <v>0.0186822983470161</v>
      </c>
      <c r="J72">
        <f t="shared" si="5"/>
        <v>0</v>
      </c>
    </row>
    <row r="73" spans="1:10">
      <c r="A73" s="49">
        <v>715</v>
      </c>
      <c r="B73">
        <f>('3. daylight'!N77)+('4. blackbody'!I96)</f>
        <v>8.85671447033141</v>
      </c>
      <c r="D73">
        <v>0.0041</v>
      </c>
      <c r="E73">
        <v>0.0015</v>
      </c>
      <c r="F73">
        <v>0</v>
      </c>
      <c r="H73">
        <f t="shared" si="3"/>
        <v>0.0363125293283588</v>
      </c>
      <c r="I73">
        <f t="shared" si="4"/>
        <v>0.0132850717054971</v>
      </c>
      <c r="J73">
        <f t="shared" si="5"/>
        <v>0</v>
      </c>
    </row>
    <row r="74" spans="1:10">
      <c r="A74" s="49">
        <v>720</v>
      </c>
      <c r="B74">
        <f>('3. daylight'!N78)+('4. blackbody'!I97)</f>
        <v>8.81578958836509</v>
      </c>
      <c r="D74">
        <v>0.0029</v>
      </c>
      <c r="E74">
        <v>0.001</v>
      </c>
      <c r="F74">
        <v>0</v>
      </c>
      <c r="H74">
        <f t="shared" si="3"/>
        <v>0.0255657898062588</v>
      </c>
      <c r="I74">
        <f t="shared" si="4"/>
        <v>0.00881578958836509</v>
      </c>
      <c r="J74">
        <f t="shared" si="5"/>
        <v>0</v>
      </c>
    </row>
    <row r="75" spans="1:10">
      <c r="A75" s="49">
        <v>725</v>
      </c>
      <c r="B75">
        <f>('3. daylight'!N79)+('4. blackbody'!I98)</f>
        <v>8.77362397857005</v>
      </c>
      <c r="D75">
        <v>0.002</v>
      </c>
      <c r="E75">
        <v>0.0007</v>
      </c>
      <c r="F75">
        <v>0</v>
      </c>
      <c r="H75">
        <f t="shared" si="3"/>
        <v>0.0175472479571401</v>
      </c>
      <c r="I75">
        <f t="shared" si="4"/>
        <v>0.00614153678499903</v>
      </c>
      <c r="J75">
        <f t="shared" si="5"/>
        <v>0</v>
      </c>
    </row>
    <row r="76" spans="1:10">
      <c r="A76" s="49">
        <v>730</v>
      </c>
      <c r="B76">
        <f>('3. daylight'!N80)+('4. blackbody'!I99)</f>
        <v>8.73028187763215</v>
      </c>
      <c r="D76">
        <v>0.0014</v>
      </c>
      <c r="E76">
        <v>0.0005</v>
      </c>
      <c r="F76">
        <v>0</v>
      </c>
      <c r="H76">
        <f t="shared" si="3"/>
        <v>0.012222394628685</v>
      </c>
      <c r="I76">
        <f t="shared" si="4"/>
        <v>0.00436514093881607</v>
      </c>
      <c r="J76">
        <f t="shared" si="5"/>
        <v>0</v>
      </c>
    </row>
    <row r="77" spans="1:10">
      <c r="A77" s="49">
        <v>735</v>
      </c>
      <c r="B77">
        <f>('3. daylight'!N81)+('4. blackbody'!I100)</f>
        <v>8.68582569404862</v>
      </c>
      <c r="D77">
        <v>0.001</v>
      </c>
      <c r="E77">
        <v>0.0004</v>
      </c>
      <c r="F77">
        <v>0</v>
      </c>
      <c r="H77">
        <f t="shared" si="3"/>
        <v>0.00868582569404861</v>
      </c>
      <c r="I77">
        <f t="shared" si="4"/>
        <v>0.00347433027761945</v>
      </c>
      <c r="J77">
        <f t="shared" si="5"/>
        <v>0</v>
      </c>
    </row>
    <row r="78" spans="1:10">
      <c r="A78" s="49">
        <v>740</v>
      </c>
      <c r="B78">
        <f>('3. daylight'!N82)+('4. blackbody'!I101)</f>
        <v>8.64031602438128</v>
      </c>
      <c r="D78">
        <v>0.0007</v>
      </c>
      <c r="E78">
        <v>0.0002</v>
      </c>
      <c r="F78">
        <v>0</v>
      </c>
      <c r="H78">
        <f t="shared" si="3"/>
        <v>0.0060482212170669</v>
      </c>
      <c r="I78">
        <f t="shared" si="4"/>
        <v>0.00172806320487626</v>
      </c>
      <c r="J78">
        <f t="shared" si="5"/>
        <v>0</v>
      </c>
    </row>
    <row r="79" spans="1:10">
      <c r="A79" s="49">
        <v>745</v>
      </c>
      <c r="B79">
        <f>('3. daylight'!N83)+('4. blackbody'!I102)</f>
        <v>8.59381167207861</v>
      </c>
      <c r="D79">
        <v>0.0005</v>
      </c>
      <c r="E79">
        <v>0.0002</v>
      </c>
      <c r="F79">
        <v>0</v>
      </c>
      <c r="H79">
        <f t="shared" si="3"/>
        <v>0.00429690583603931</v>
      </c>
      <c r="I79">
        <f t="shared" si="4"/>
        <v>0.00171876233441572</v>
      </c>
      <c r="J79">
        <f t="shared" si="5"/>
        <v>0</v>
      </c>
    </row>
    <row r="80" spans="1:10">
      <c r="A80" s="49">
        <v>750</v>
      </c>
      <c r="B80">
        <f>('3. daylight'!N84)+('4. blackbody'!I103)</f>
        <v>8.54636966859775</v>
      </c>
      <c r="D80">
        <v>0.0003</v>
      </c>
      <c r="E80">
        <v>0.0001</v>
      </c>
      <c r="F80">
        <v>0</v>
      </c>
      <c r="H80">
        <f t="shared" si="3"/>
        <v>0.00256391090057932</v>
      </c>
      <c r="I80">
        <f t="shared" si="4"/>
        <v>0.000854636966859775</v>
      </c>
      <c r="J80">
        <f t="shared" si="5"/>
        <v>0</v>
      </c>
    </row>
    <row r="81" spans="1:10">
      <c r="A81" s="49">
        <v>755</v>
      </c>
      <c r="B81">
        <f>('3. daylight'!N85)+('4. blackbody'!I104)</f>
        <v>8.4980452965759</v>
      </c>
      <c r="D81">
        <v>0.0002</v>
      </c>
      <c r="E81">
        <v>0.0001</v>
      </c>
      <c r="F81">
        <v>0</v>
      </c>
      <c r="H81">
        <f t="shared" si="3"/>
        <v>0.00169960905931518</v>
      </c>
      <c r="I81">
        <f t="shared" si="4"/>
        <v>0.00084980452965759</v>
      </c>
      <c r="J81">
        <f t="shared" si="5"/>
        <v>0</v>
      </c>
    </row>
    <row r="82" spans="1:10">
      <c r="A82" s="49">
        <v>760</v>
      </c>
      <c r="B82">
        <f>('3. daylight'!N86)+('4. blackbody'!I105)</f>
        <v>8.44889211481766</v>
      </c>
      <c r="D82">
        <v>0.0002</v>
      </c>
      <c r="E82">
        <v>0.0001</v>
      </c>
      <c r="F82">
        <v>0</v>
      </c>
      <c r="H82">
        <f t="shared" si="3"/>
        <v>0.00168977842296353</v>
      </c>
      <c r="I82">
        <f t="shared" si="4"/>
        <v>0.000844889211481766</v>
      </c>
      <c r="J82">
        <f t="shared" si="5"/>
        <v>0</v>
      </c>
    </row>
    <row r="83" spans="1:10">
      <c r="A83" s="49">
        <v>765</v>
      </c>
      <c r="B83">
        <f>('3. daylight'!N87)+('4. blackbody'!I106)</f>
        <v>8.39896198488076</v>
      </c>
      <c r="D83">
        <v>0.0001</v>
      </c>
      <c r="E83">
        <v>0</v>
      </c>
      <c r="F83">
        <v>0</v>
      </c>
      <c r="H83">
        <f t="shared" si="3"/>
        <v>0.000839896198488076</v>
      </c>
      <c r="I83">
        <f t="shared" si="4"/>
        <v>0</v>
      </c>
      <c r="J83">
        <f t="shared" si="5"/>
        <v>0</v>
      </c>
    </row>
    <row r="84" spans="1:10">
      <c r="A84" s="49">
        <v>770</v>
      </c>
      <c r="B84">
        <f>('3. daylight'!N88)+('4. blackbody'!I107)</f>
        <v>8.3483050990588</v>
      </c>
      <c r="D84">
        <v>0.0001</v>
      </c>
      <c r="E84">
        <v>0</v>
      </c>
      <c r="F84">
        <v>0</v>
      </c>
      <c r="H84">
        <f t="shared" si="3"/>
        <v>0.00083483050990588</v>
      </c>
      <c r="I84">
        <f t="shared" si="4"/>
        <v>0</v>
      </c>
      <c r="J84">
        <f t="shared" si="5"/>
        <v>0</v>
      </c>
    </row>
    <row r="85" spans="1:10">
      <c r="A85" s="49">
        <v>775</v>
      </c>
      <c r="B85">
        <f>('3. daylight'!N89)+('4. blackbody'!I108)</f>
        <v>8.29697000957338</v>
      </c>
      <c r="D85">
        <v>0.0001</v>
      </c>
      <c r="E85">
        <v>0</v>
      </c>
      <c r="F85">
        <v>0</v>
      </c>
      <c r="H85">
        <f t="shared" si="3"/>
        <v>0.000829697000957338</v>
      </c>
      <c r="I85">
        <f t="shared" si="4"/>
        <v>0</v>
      </c>
      <c r="J85">
        <f t="shared" si="5"/>
        <v>0</v>
      </c>
    </row>
    <row r="86" spans="1:10">
      <c r="A86" s="49">
        <v>780</v>
      </c>
      <c r="B86">
        <f>('3. daylight'!N90)+('4. blackbody'!I109)</f>
        <v>8.24500365880296</v>
      </c>
      <c r="D86">
        <v>0</v>
      </c>
      <c r="E86">
        <v>0</v>
      </c>
      <c r="F86">
        <v>0</v>
      </c>
      <c r="H86">
        <f t="shared" si="3"/>
        <v>0</v>
      </c>
      <c r="I86">
        <f t="shared" si="4"/>
        <v>0</v>
      </c>
      <c r="J86">
        <f t="shared" si="5"/>
        <v>0</v>
      </c>
    </row>
    <row r="88" spans="8:8">
      <c r="H88" t="s">
        <v>98</v>
      </c>
    </row>
    <row r="89" spans="8:10">
      <c r="H89">
        <f>SUM(H6:H86)</f>
        <v>188.664052620668</v>
      </c>
      <c r="I89">
        <f>SUM(I6:I86)</f>
        <v>191.032290912517</v>
      </c>
      <c r="J89">
        <f>SUM(J6:J86)</f>
        <v>152.638347753264</v>
      </c>
    </row>
    <row r="90" spans="8:8">
      <c r="H90" t="s">
        <v>99</v>
      </c>
    </row>
    <row r="91" spans="8:10">
      <c r="H91">
        <f>(H89/I89)*100</f>
        <v>98.7602942515446</v>
      </c>
      <c r="I91">
        <f>(I89/I89)*100</f>
        <v>100</v>
      </c>
      <c r="J91">
        <f>(J89/I89)*100</f>
        <v>79.901856918611</v>
      </c>
    </row>
  </sheetData>
  <conditionalFormatting sqref="N8:N13 L11:M12 L6:N6 L8:M9">
    <cfRule type="colorScale" priority="1">
      <colorScale>
        <cfvo type="min"/>
        <cfvo type="max"/>
        <color rgb="FFF59865"/>
        <color rgb="FFF59865"/>
      </colorScale>
    </cfRule>
    <cfRule type="colorScale" priority="2">
      <colorScale>
        <cfvo type="min"/>
        <cfvo type="max"/>
        <color rgb="FFF27936"/>
        <color rgb="FFF27936"/>
      </colorScale>
    </cfRule>
    <cfRule type="colorScale" priority="3">
      <colorScale>
        <cfvo type="min"/>
        <cfvo type="max"/>
        <color theme="5" tint="0.399975585192419"/>
        <color theme="5" tint="0.399975585192419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91"/>
  <sheetViews>
    <sheetView workbookViewId="0">
      <selection activeCell="H15" sqref="H15"/>
    </sheetView>
  </sheetViews>
  <sheetFormatPr defaultColWidth="9" defaultRowHeight="13.05"/>
  <cols>
    <col min="1" max="1" width="16.6610169491525" customWidth="1"/>
    <col min="2" max="2" width="13.4406779661017" customWidth="1"/>
    <col min="3" max="3" width="9" customWidth="1"/>
    <col min="4" max="4" width="9.55084745762712" customWidth="1"/>
    <col min="5" max="5" width="9.11016949152542" customWidth="1"/>
    <col min="6" max="6" width="10.1101694915254" customWidth="1"/>
    <col min="24" max="24" width="12.5508474576271"/>
    <col min="68" max="68" width="12.5508474576271"/>
    <col min="70" max="70" width="12.5508474576271"/>
    <col min="72" max="72" width="10" customWidth="1"/>
    <col min="74" max="74" width="12.5508474576271"/>
    <col min="79" max="79" width="12.5508474576271"/>
  </cols>
  <sheetData>
    <row r="1" s="3" customFormat="1" ht="19.6" spans="1:72">
      <c r="A1" s="3" t="s">
        <v>142</v>
      </c>
      <c r="W1" s="37"/>
      <c r="Z1" s="37"/>
      <c r="AC1" s="37"/>
      <c r="AF1" s="37"/>
      <c r="AI1" s="37"/>
      <c r="AL1" s="37"/>
      <c r="AO1" s="37"/>
      <c r="AR1" s="37"/>
      <c r="AU1" s="37"/>
      <c r="AX1" s="37"/>
      <c r="BA1" s="37"/>
      <c r="BD1" s="37"/>
      <c r="BG1" s="37"/>
      <c r="BJ1" s="37"/>
      <c r="BM1" s="37"/>
      <c r="BP1" s="37"/>
      <c r="BR1" s="47"/>
      <c r="BS1" s="37"/>
      <c r="BT1" s="3" t="s">
        <v>143</v>
      </c>
    </row>
    <row r="2" spans="23:71">
      <c r="W2" s="36"/>
      <c r="X2"/>
      <c r="Z2" s="36"/>
      <c r="AC2" s="36"/>
      <c r="AF2" s="36"/>
      <c r="AI2" s="36"/>
      <c r="AL2" s="36"/>
      <c r="AO2" s="36"/>
      <c r="AR2" s="36"/>
      <c r="AU2" s="36"/>
      <c r="AX2" s="36"/>
      <c r="BA2" s="36"/>
      <c r="BD2" s="36"/>
      <c r="BG2" s="36"/>
      <c r="BJ2" s="36"/>
      <c r="BM2" s="36"/>
      <c r="BP2" s="36"/>
      <c r="BQ2" t="s">
        <v>144</v>
      </c>
      <c r="BR2" s="15"/>
      <c r="BS2" s="36"/>
    </row>
    <row r="3" s="29" customFormat="1" ht="17.65" spans="2:72">
      <c r="B3" s="29" t="s">
        <v>72</v>
      </c>
      <c r="D3" s="29" t="s">
        <v>73</v>
      </c>
      <c r="H3" s="29" t="s">
        <v>145</v>
      </c>
      <c r="P3" s="29" t="s">
        <v>145</v>
      </c>
      <c r="W3" s="38"/>
      <c r="X3" s="29" t="s">
        <v>146</v>
      </c>
      <c r="Z3" s="38"/>
      <c r="AA3" s="29" t="s">
        <v>147</v>
      </c>
      <c r="AC3" s="38"/>
      <c r="AD3" s="29" t="s">
        <v>148</v>
      </c>
      <c r="AF3" s="38"/>
      <c r="AG3" s="29" t="s">
        <v>149</v>
      </c>
      <c r="AI3" s="38"/>
      <c r="AJ3" s="29" t="s">
        <v>150</v>
      </c>
      <c r="AL3" s="38"/>
      <c r="AM3" s="29" t="s">
        <v>151</v>
      </c>
      <c r="AO3" s="38"/>
      <c r="AP3" s="29" t="s">
        <v>152</v>
      </c>
      <c r="AR3" s="38"/>
      <c r="AS3" s="29" t="s">
        <v>153</v>
      </c>
      <c r="AU3" s="38"/>
      <c r="AV3" s="29" t="s">
        <v>154</v>
      </c>
      <c r="AX3" s="38"/>
      <c r="AY3" s="29" t="s">
        <v>155</v>
      </c>
      <c r="BA3" s="38"/>
      <c r="BB3" s="29" t="s">
        <v>156</v>
      </c>
      <c r="BD3" s="38"/>
      <c r="BE3" s="29" t="s">
        <v>157</v>
      </c>
      <c r="BG3" s="38"/>
      <c r="BH3" s="29" t="s">
        <v>158</v>
      </c>
      <c r="BJ3" s="38"/>
      <c r="BK3" s="29" t="s">
        <v>159</v>
      </c>
      <c r="BM3" s="38"/>
      <c r="BN3" s="29" t="s">
        <v>160</v>
      </c>
      <c r="BP3" s="38"/>
      <c r="BQ3" s="24" t="s">
        <v>161</v>
      </c>
      <c r="BR3" s="48"/>
      <c r="BS3" s="38"/>
      <c r="BT3" s="29" t="s">
        <v>162</v>
      </c>
    </row>
    <row r="4" s="23" customFormat="1" spans="1:80">
      <c r="A4" s="31" t="s">
        <v>77</v>
      </c>
      <c r="B4" s="31" t="s">
        <v>42</v>
      </c>
      <c r="C4" s="31"/>
      <c r="D4" s="31" t="s">
        <v>78</v>
      </c>
      <c r="E4" s="31" t="s">
        <v>79</v>
      </c>
      <c r="F4" s="31" t="s">
        <v>80</v>
      </c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39"/>
      <c r="X4" s="23" t="s">
        <v>163</v>
      </c>
      <c r="Y4" s="23" t="s">
        <v>164</v>
      </c>
      <c r="Z4" s="39" t="s">
        <v>165</v>
      </c>
      <c r="AA4" s="23" t="s">
        <v>166</v>
      </c>
      <c r="AB4" s="23" t="s">
        <v>167</v>
      </c>
      <c r="AC4" s="39" t="s">
        <v>168</v>
      </c>
      <c r="AD4" s="23" t="s">
        <v>169</v>
      </c>
      <c r="AE4" s="23" t="s">
        <v>170</v>
      </c>
      <c r="AF4" s="39" t="s">
        <v>171</v>
      </c>
      <c r="AG4" s="23" t="s">
        <v>172</v>
      </c>
      <c r="AH4" s="23" t="s">
        <v>173</v>
      </c>
      <c r="AI4" s="39" t="s">
        <v>174</v>
      </c>
      <c r="AJ4" s="23" t="s">
        <v>175</v>
      </c>
      <c r="AK4" s="23" t="s">
        <v>176</v>
      </c>
      <c r="AL4" s="39" t="s">
        <v>177</v>
      </c>
      <c r="AM4" s="23" t="s">
        <v>178</v>
      </c>
      <c r="AN4" s="23" t="s">
        <v>179</v>
      </c>
      <c r="AO4" s="39" t="s">
        <v>180</v>
      </c>
      <c r="AP4" s="23" t="s">
        <v>181</v>
      </c>
      <c r="AQ4" s="23" t="s">
        <v>182</v>
      </c>
      <c r="AR4" s="39" t="s">
        <v>183</v>
      </c>
      <c r="AS4" s="23" t="s">
        <v>184</v>
      </c>
      <c r="AT4" s="23" t="s">
        <v>185</v>
      </c>
      <c r="AU4" s="39" t="s">
        <v>186</v>
      </c>
      <c r="AV4" s="23" t="s">
        <v>187</v>
      </c>
      <c r="AW4" s="23" t="s">
        <v>188</v>
      </c>
      <c r="AX4" s="39" t="s">
        <v>189</v>
      </c>
      <c r="AY4" s="23" t="s">
        <v>190</v>
      </c>
      <c r="AZ4" s="23" t="s">
        <v>191</v>
      </c>
      <c r="BA4" s="39" t="s">
        <v>192</v>
      </c>
      <c r="BB4" s="23" t="s">
        <v>193</v>
      </c>
      <c r="BC4" s="23" t="s">
        <v>194</v>
      </c>
      <c r="BD4" s="39" t="s">
        <v>195</v>
      </c>
      <c r="BE4" s="23" t="s">
        <v>196</v>
      </c>
      <c r="BF4" s="23" t="s">
        <v>197</v>
      </c>
      <c r="BG4" s="39" t="s">
        <v>198</v>
      </c>
      <c r="BH4" s="23" t="s">
        <v>199</v>
      </c>
      <c r="BI4" s="23" t="s">
        <v>200</v>
      </c>
      <c r="BJ4" s="39" t="s">
        <v>201</v>
      </c>
      <c r="BK4" s="23" t="s">
        <v>202</v>
      </c>
      <c r="BL4" s="23" t="s">
        <v>203</v>
      </c>
      <c r="BM4" s="39" t="s">
        <v>204</v>
      </c>
      <c r="BN4" s="23" t="s">
        <v>205</v>
      </c>
      <c r="BO4" s="23" t="s">
        <v>206</v>
      </c>
      <c r="BP4" s="39" t="s">
        <v>207</v>
      </c>
      <c r="BS4" s="39"/>
      <c r="BT4" s="25" t="s">
        <v>208</v>
      </c>
      <c r="BU4" s="25"/>
      <c r="BV4" s="25" t="s">
        <v>209</v>
      </c>
      <c r="BW4" s="25" t="s">
        <v>210</v>
      </c>
      <c r="BX4" s="25" t="s">
        <v>211</v>
      </c>
      <c r="BY4" s="25" t="s">
        <v>212</v>
      </c>
      <c r="BZ4" s="25" t="s">
        <v>213</v>
      </c>
      <c r="CA4" s="25" t="s">
        <v>214</v>
      </c>
      <c r="CB4" s="25" t="s">
        <v>215</v>
      </c>
    </row>
    <row r="5" spans="23:71">
      <c r="W5" s="36"/>
      <c r="Z5" s="36"/>
      <c r="AC5" s="36"/>
      <c r="AF5" s="36"/>
      <c r="AI5" s="36"/>
      <c r="AL5" s="36"/>
      <c r="AO5" s="36"/>
      <c r="AR5" s="36"/>
      <c r="AU5" s="36"/>
      <c r="AX5" s="36"/>
      <c r="BA5" s="36"/>
      <c r="BD5" s="36"/>
      <c r="BG5" s="36"/>
      <c r="BJ5" s="36"/>
      <c r="BM5" s="36"/>
      <c r="BP5" s="36"/>
      <c r="BR5" s="15"/>
      <c r="BS5" s="36"/>
    </row>
    <row r="6" spans="23:71">
      <c r="W6" s="36"/>
      <c r="Z6" s="40"/>
      <c r="AC6" s="40"/>
      <c r="AF6" s="40"/>
      <c r="AI6" s="40"/>
      <c r="AL6" s="40"/>
      <c r="AO6" s="40"/>
      <c r="AR6" s="40"/>
      <c r="AU6" s="40"/>
      <c r="AX6" s="40"/>
      <c r="BA6" s="40"/>
      <c r="BD6" s="40"/>
      <c r="BG6" s="40"/>
      <c r="BJ6" s="40"/>
      <c r="BM6" s="40"/>
      <c r="BP6" s="40"/>
      <c r="BR6" s="15"/>
      <c r="BS6" s="36"/>
    </row>
    <row r="7" spans="1:80">
      <c r="A7">
        <f>'2. k-data'!A7</f>
        <v>380</v>
      </c>
      <c r="B7">
        <f>'2. k-data'!B7</f>
        <v>1.2</v>
      </c>
      <c r="D7" s="32">
        <v>0.0014</v>
      </c>
      <c r="E7" s="33">
        <v>0</v>
      </c>
      <c r="F7" s="34">
        <v>0.0065</v>
      </c>
      <c r="H7" s="32">
        <v>0.219</v>
      </c>
      <c r="I7" s="33">
        <v>0.07</v>
      </c>
      <c r="J7" s="33">
        <v>0.065</v>
      </c>
      <c r="K7" s="33">
        <v>0.074</v>
      </c>
      <c r="L7" s="33">
        <v>0.295</v>
      </c>
      <c r="M7" s="33">
        <v>0.151</v>
      </c>
      <c r="N7" s="33">
        <v>0.378</v>
      </c>
      <c r="O7" s="33">
        <v>0.104</v>
      </c>
      <c r="P7" s="33">
        <v>0.066</v>
      </c>
      <c r="Q7" s="33">
        <v>0.05</v>
      </c>
      <c r="R7" s="33">
        <v>0.111</v>
      </c>
      <c r="S7" s="33">
        <v>0.12</v>
      </c>
      <c r="T7" s="33">
        <v>0.104</v>
      </c>
      <c r="U7" s="33">
        <v>0.036</v>
      </c>
      <c r="V7" s="34">
        <v>0.138</v>
      </c>
      <c r="X7" s="32">
        <f>B7*D7*H7</f>
        <v>0.00036792</v>
      </c>
      <c r="Y7" s="33">
        <f>B7*E7*H7</f>
        <v>0</v>
      </c>
      <c r="Z7" s="34">
        <f>B7*F7*H7</f>
        <v>0.0017082</v>
      </c>
      <c r="AA7" s="32">
        <f>B7*D7*I7</f>
        <v>0.0001176</v>
      </c>
      <c r="AB7" s="33">
        <f>B7*E7*I7</f>
        <v>0</v>
      </c>
      <c r="AC7" s="34">
        <f>B7*F7*I7</f>
        <v>0.000546</v>
      </c>
      <c r="AD7" s="32">
        <f>B7*D7*J7</f>
        <v>0.0001092</v>
      </c>
      <c r="AE7" s="33">
        <f>B7*E7*J7</f>
        <v>0</v>
      </c>
      <c r="AF7" s="34">
        <f>B7*F7*J7</f>
        <v>0.000507</v>
      </c>
      <c r="AG7" s="32">
        <f>B7*D7*K7</f>
        <v>0.00012432</v>
      </c>
      <c r="AH7" s="33">
        <f>B7*E7*K7</f>
        <v>0</v>
      </c>
      <c r="AI7" s="34">
        <f>B7*F7*K7</f>
        <v>0.0005772</v>
      </c>
      <c r="AJ7" s="32">
        <f>B7*D7*L7</f>
        <v>0.0004956</v>
      </c>
      <c r="AK7" s="33">
        <f>B7*E7*L7</f>
        <v>0</v>
      </c>
      <c r="AL7" s="34">
        <f>B7*F7*L7</f>
        <v>0.002301</v>
      </c>
      <c r="AM7" s="32">
        <f>B7*D7*M7</f>
        <v>0.00025368</v>
      </c>
      <c r="AN7" s="33">
        <f>B7*E7*M7</f>
        <v>0</v>
      </c>
      <c r="AO7" s="34">
        <f>B7*F7*M7</f>
        <v>0.0011778</v>
      </c>
      <c r="AP7" s="32">
        <f>B7*D7*N7</f>
        <v>0.00063504</v>
      </c>
      <c r="AQ7" s="33">
        <f>B7*E7*N7</f>
        <v>0</v>
      </c>
      <c r="AR7" s="34">
        <f>B7*F7*N7</f>
        <v>0.0029484</v>
      </c>
      <c r="AS7" s="32">
        <f>B7*D7*O7</f>
        <v>0.00017472</v>
      </c>
      <c r="AT7" s="33">
        <f>B7*E7*O7</f>
        <v>0</v>
      </c>
      <c r="AU7" s="34">
        <f>B7*F7*O7</f>
        <v>0.0008112</v>
      </c>
      <c r="AV7" s="32">
        <f>B7*D7*P7</f>
        <v>0.00011088</v>
      </c>
      <c r="AW7" s="33">
        <f>B7*E7*P7</f>
        <v>0</v>
      </c>
      <c r="AX7" s="34">
        <f>B7*F7*P7</f>
        <v>0.0005148</v>
      </c>
      <c r="AY7" s="32">
        <f>B7*D7*Q7</f>
        <v>8.4e-5</v>
      </c>
      <c r="AZ7" s="33">
        <f>B7*E7*Q7</f>
        <v>0</v>
      </c>
      <c r="BA7" s="34">
        <f>B7*F7*Q7</f>
        <v>0.00039</v>
      </c>
      <c r="BB7" s="32">
        <f>B7*D7*R7</f>
        <v>0.00018648</v>
      </c>
      <c r="BC7" s="33">
        <f>B7*E7*R7</f>
        <v>0</v>
      </c>
      <c r="BD7" s="34">
        <f>B7*F7*R7</f>
        <v>0.0008658</v>
      </c>
      <c r="BE7" s="32">
        <f>B7*D7*S7</f>
        <v>0.0002016</v>
      </c>
      <c r="BF7" s="33">
        <f>B7*E7*S7</f>
        <v>0</v>
      </c>
      <c r="BG7" s="34">
        <f>B7*F7*S7</f>
        <v>0.000936</v>
      </c>
      <c r="BH7" s="32">
        <f>B7*D7*T7</f>
        <v>0.00017472</v>
      </c>
      <c r="BI7" s="33">
        <f>B7*E7*T7</f>
        <v>0</v>
      </c>
      <c r="BJ7" s="34">
        <f>B7*F7*T7</f>
        <v>0.0008112</v>
      </c>
      <c r="BK7" s="32">
        <f>B7*D7*U7</f>
        <v>6.048e-5</v>
      </c>
      <c r="BL7" s="33">
        <f>B7*E7*U7</f>
        <v>0</v>
      </c>
      <c r="BM7" s="34">
        <f>B7*F7*U7</f>
        <v>0.0002808</v>
      </c>
      <c r="BN7" s="32">
        <f>B7*D7*V7</f>
        <v>0.00023184</v>
      </c>
      <c r="BO7" s="33">
        <f>B7*E7*V7</f>
        <v>0</v>
      </c>
      <c r="BP7" s="34">
        <f>B7*F7*V7</f>
        <v>0.0010764</v>
      </c>
      <c r="BR7" s="15">
        <f>B7*E7</f>
        <v>0</v>
      </c>
      <c r="BS7" s="36"/>
      <c r="BT7" s="25">
        <v>1</v>
      </c>
      <c r="BU7" s="25"/>
      <c r="BV7" s="25">
        <f>X91</f>
        <v>35.2539876896012</v>
      </c>
      <c r="BW7" s="25">
        <f>Y91</f>
        <v>30.6532048569327</v>
      </c>
      <c r="BX7" s="25">
        <f>Z91</f>
        <v>17.152522805548</v>
      </c>
      <c r="BY7" s="25">
        <f>BV7/(BV7+BW7+BX7)</f>
        <v>0.424441470093692</v>
      </c>
      <c r="BZ7" s="25">
        <f>BW7/(BV7+BW7+BX7)</f>
        <v>0.36905020354328</v>
      </c>
      <c r="CA7" s="25">
        <f>(4*BV7)/(BV7+(15*BW7)+(3*BX7))</f>
        <v>0.258030130277293</v>
      </c>
      <c r="CB7" s="25">
        <f>(6*BW7)/(BV7+(15*BW7)+(3*BX7))</f>
        <v>0.336534288501947</v>
      </c>
    </row>
    <row r="8" spans="1:80">
      <c r="A8">
        <f>'2. k-data'!A8</f>
        <v>385</v>
      </c>
      <c r="B8">
        <f>'2. k-data'!B8</f>
        <v>2.95</v>
      </c>
      <c r="D8" s="35">
        <v>0.0022</v>
      </c>
      <c r="E8" s="15">
        <v>0.0001</v>
      </c>
      <c r="F8" s="36">
        <v>0.0105</v>
      </c>
      <c r="H8" s="35">
        <v>0.239</v>
      </c>
      <c r="I8" s="15">
        <v>0.079</v>
      </c>
      <c r="J8" s="15">
        <v>0.068</v>
      </c>
      <c r="K8" s="15">
        <v>0.083</v>
      </c>
      <c r="L8" s="15">
        <v>0.306</v>
      </c>
      <c r="M8" s="15">
        <v>0.203</v>
      </c>
      <c r="N8" s="15">
        <v>0.459</v>
      </c>
      <c r="O8" s="15">
        <v>0.129</v>
      </c>
      <c r="P8" s="15">
        <v>0.062</v>
      </c>
      <c r="Q8" s="15">
        <v>0.054</v>
      </c>
      <c r="R8" s="15">
        <v>0.121</v>
      </c>
      <c r="S8" s="15">
        <v>0.103</v>
      </c>
      <c r="T8" s="15">
        <v>0.127</v>
      </c>
      <c r="U8" s="15">
        <v>0.036</v>
      </c>
      <c r="V8" s="36">
        <v>0.14</v>
      </c>
      <c r="X8" s="35">
        <f t="shared" ref="X8:X71" si="0">B8*D8*H8</f>
        <v>0.00155111</v>
      </c>
      <c r="Y8" s="15">
        <f t="shared" ref="Y8:Y71" si="1">B8*E8*H8</f>
        <v>7.0505e-5</v>
      </c>
      <c r="Z8" s="36">
        <f t="shared" ref="Z8:Z71" si="2">B8*F8*H8</f>
        <v>0.007403025</v>
      </c>
      <c r="AA8" s="35">
        <f t="shared" ref="AA8:AA71" si="3">B8*D8*I8</f>
        <v>0.00051271</v>
      </c>
      <c r="AB8" s="15">
        <f t="shared" ref="AB8:AB71" si="4">B8*E8*I8</f>
        <v>2.3305e-5</v>
      </c>
      <c r="AC8" s="36">
        <f t="shared" ref="AC8:AC71" si="5">B8*F8*I8</f>
        <v>0.002447025</v>
      </c>
      <c r="AD8" s="35">
        <f t="shared" ref="AD8:AD71" si="6">B8*D8*J8</f>
        <v>0.00044132</v>
      </c>
      <c r="AE8" s="15">
        <f t="shared" ref="AE8:AE71" si="7">B8*E8*J8</f>
        <v>2.006e-5</v>
      </c>
      <c r="AF8" s="36">
        <f t="shared" ref="AF8:AF71" si="8">B8*F8*J8</f>
        <v>0.0021063</v>
      </c>
      <c r="AG8" s="35">
        <f t="shared" ref="AG8:AG71" si="9">B8*D8*K8</f>
        <v>0.00053867</v>
      </c>
      <c r="AH8" s="15">
        <f t="shared" ref="AH8:AH71" si="10">B8*E8*K8</f>
        <v>2.4485e-5</v>
      </c>
      <c r="AI8" s="36">
        <f t="shared" ref="AI8:AI71" si="11">B8*F8*K8</f>
        <v>0.002570925</v>
      </c>
      <c r="AJ8" s="35">
        <f t="shared" ref="AJ8:AJ71" si="12">B8*D8*L8</f>
        <v>0.00198594</v>
      </c>
      <c r="AK8" s="15">
        <f t="shared" ref="AK8:AK71" si="13">B8*E8*L8</f>
        <v>9.027e-5</v>
      </c>
      <c r="AL8" s="36">
        <f t="shared" ref="AL8:AL71" si="14">B8*F8*L8</f>
        <v>0.00947835</v>
      </c>
      <c r="AM8" s="35">
        <f t="shared" ref="AM8:AM71" si="15">B8*D8*M8</f>
        <v>0.00131747</v>
      </c>
      <c r="AN8" s="15">
        <f t="shared" ref="AN8:AN71" si="16">B8*E8*M8</f>
        <v>5.9885e-5</v>
      </c>
      <c r="AO8" s="36">
        <f t="shared" ref="AO8:AO71" si="17">B8*F8*M8</f>
        <v>0.006287925</v>
      </c>
      <c r="AP8" s="35">
        <f t="shared" ref="AP8:AP71" si="18">B8*D8*N8</f>
        <v>0.00297891</v>
      </c>
      <c r="AQ8" s="15">
        <f t="shared" ref="AQ8:AQ71" si="19">B8*E8*N8</f>
        <v>0.000135405</v>
      </c>
      <c r="AR8" s="36">
        <f t="shared" ref="AR8:AR71" si="20">B8*F8*N8</f>
        <v>0.014217525</v>
      </c>
      <c r="AS8" s="35">
        <f t="shared" ref="AS8:AS71" si="21">B8*D8*O8</f>
        <v>0.00083721</v>
      </c>
      <c r="AT8" s="15">
        <f t="shared" ref="AT8:AT71" si="22">B8*E8*O8</f>
        <v>3.8055e-5</v>
      </c>
      <c r="AU8" s="36">
        <f t="shared" ref="AU8:AU71" si="23">B8*F8*O8</f>
        <v>0.003995775</v>
      </c>
      <c r="AV8" s="35">
        <f t="shared" ref="AV8:AV71" si="24">B8*D8*P8</f>
        <v>0.00040238</v>
      </c>
      <c r="AW8" s="15">
        <f t="shared" ref="AW8:AW71" si="25">B8*E8*P8</f>
        <v>1.829e-5</v>
      </c>
      <c r="AX8" s="36">
        <f t="shared" ref="AX8:AX71" si="26">B8*F8*P8</f>
        <v>0.00192045</v>
      </c>
      <c r="AY8" s="35">
        <f t="shared" ref="AY8:AY71" si="27">B8*D8*Q8</f>
        <v>0.00035046</v>
      </c>
      <c r="AZ8" s="15">
        <f t="shared" ref="AZ8:AZ71" si="28">B8*E8*Q8</f>
        <v>1.593e-5</v>
      </c>
      <c r="BA8" s="36">
        <f t="shared" ref="BA8:BA71" si="29">B8*F8*Q8</f>
        <v>0.00167265</v>
      </c>
      <c r="BB8" s="35">
        <f t="shared" ref="BB8:BB71" si="30">B8*D8*R8</f>
        <v>0.00078529</v>
      </c>
      <c r="BC8" s="15">
        <f t="shared" ref="BC8:BC71" si="31">B8*E8*R8</f>
        <v>3.5695e-5</v>
      </c>
      <c r="BD8" s="36">
        <f t="shared" ref="BD8:BD71" si="32">B8*F8*R8</f>
        <v>0.003747975</v>
      </c>
      <c r="BE8" s="35">
        <f t="shared" ref="BE8:BE71" si="33">B8*D8*S8</f>
        <v>0.00066847</v>
      </c>
      <c r="BF8" s="15">
        <f t="shared" ref="BF8:BF71" si="34">B8*E8*S8</f>
        <v>3.0385e-5</v>
      </c>
      <c r="BG8" s="36">
        <f t="shared" ref="BG8:BG71" si="35">B8*F8*S8</f>
        <v>0.003190425</v>
      </c>
      <c r="BH8" s="35">
        <f t="shared" ref="BH8:BH71" si="36">B8*D8*T8</f>
        <v>0.00082423</v>
      </c>
      <c r="BI8" s="15">
        <f t="shared" ref="BI8:BI71" si="37">B8*E8*T8</f>
        <v>3.7465e-5</v>
      </c>
      <c r="BJ8" s="36">
        <f t="shared" ref="BJ8:BJ71" si="38">B8*F8*T8</f>
        <v>0.003933825</v>
      </c>
      <c r="BK8" s="35">
        <f t="shared" ref="BK8:BK71" si="39">B8*D8*U8</f>
        <v>0.00023364</v>
      </c>
      <c r="BL8" s="15">
        <f t="shared" ref="BL8:BL71" si="40">B8*E8*U8</f>
        <v>1.062e-5</v>
      </c>
      <c r="BM8" s="36">
        <f t="shared" ref="BM8:BM71" si="41">B8*F8*U8</f>
        <v>0.0011151</v>
      </c>
      <c r="BN8" s="35">
        <f t="shared" ref="BN8:BN71" si="42">B8*D8*V8</f>
        <v>0.0009086</v>
      </c>
      <c r="BO8" s="15">
        <f t="shared" ref="BO8:BO71" si="43">B8*E8*V8</f>
        <v>4.13e-5</v>
      </c>
      <c r="BP8" s="36">
        <f t="shared" ref="BP8:BP71" si="44">B8*F8*V8</f>
        <v>0.0043365</v>
      </c>
      <c r="BR8" s="15">
        <f t="shared" ref="BR8:BR71" si="45">B8*E8</f>
        <v>0.000295</v>
      </c>
      <c r="BS8" s="36"/>
      <c r="BT8" s="25">
        <v>2</v>
      </c>
      <c r="BU8" s="25"/>
      <c r="BV8" s="25">
        <f>AA91</f>
        <v>29.5197983555642</v>
      </c>
      <c r="BW8" s="25">
        <f>AB91</f>
        <v>29.4184634780743</v>
      </c>
      <c r="BX8" s="25">
        <f>AC91</f>
        <v>10.6878238810418</v>
      </c>
      <c r="BY8" s="25">
        <f t="shared" ref="BY8:BY21" si="46">BV8/(BV8+BW8+BX8)</f>
        <v>0.423976129816244</v>
      </c>
      <c r="BZ8" s="25">
        <f t="shared" ref="BZ8:BZ21" si="47">BW8/(BV8+BW8+BX8)</f>
        <v>0.422520714414821</v>
      </c>
      <c r="CA8" s="25">
        <f t="shared" ref="CA8:CA21" si="48">(4*BV8)/(BV8+(15*BW8)+(3*BX8))</f>
        <v>0.234815139906581</v>
      </c>
      <c r="CB8" s="25">
        <f t="shared" ref="CB8:CB21" si="49">(6*BW8)/(BV8+(15*BW8)+(3*BX8))</f>
        <v>0.351013607930281</v>
      </c>
    </row>
    <row r="9" spans="1:80">
      <c r="A9">
        <f>'2. k-data'!A9</f>
        <v>390</v>
      </c>
      <c r="B9">
        <f>'2. k-data'!B9</f>
        <v>3.5</v>
      </c>
      <c r="D9" s="35">
        <v>0.0042</v>
      </c>
      <c r="E9" s="15">
        <v>0.0001</v>
      </c>
      <c r="F9" s="36">
        <v>0.0201</v>
      </c>
      <c r="H9" s="35">
        <v>0.252</v>
      </c>
      <c r="I9" s="15">
        <v>0.089</v>
      </c>
      <c r="J9" s="15">
        <v>0.07</v>
      </c>
      <c r="K9" s="15">
        <v>0.093</v>
      </c>
      <c r="L9" s="15">
        <v>0.31</v>
      </c>
      <c r="M9" s="15">
        <v>0.265</v>
      </c>
      <c r="N9" s="15">
        <v>0.524</v>
      </c>
      <c r="O9" s="15">
        <v>0.17</v>
      </c>
      <c r="P9" s="15">
        <v>0.058</v>
      </c>
      <c r="Q9" s="15">
        <v>0.059</v>
      </c>
      <c r="R9" s="15">
        <v>0.127</v>
      </c>
      <c r="S9" s="15">
        <v>0.09</v>
      </c>
      <c r="T9" s="15">
        <v>0.161</v>
      </c>
      <c r="U9" s="15">
        <v>0.037</v>
      </c>
      <c r="V9" s="36">
        <v>0.142</v>
      </c>
      <c r="X9" s="35">
        <f t="shared" si="0"/>
        <v>0.0037044</v>
      </c>
      <c r="Y9" s="15">
        <f t="shared" si="1"/>
        <v>8.82e-5</v>
      </c>
      <c r="Z9" s="36">
        <f t="shared" si="2"/>
        <v>0.0177282</v>
      </c>
      <c r="AA9" s="35">
        <f t="shared" si="3"/>
        <v>0.0013083</v>
      </c>
      <c r="AB9" s="15">
        <f t="shared" si="4"/>
        <v>3.115e-5</v>
      </c>
      <c r="AC9" s="36">
        <f t="shared" si="5"/>
        <v>0.00626115</v>
      </c>
      <c r="AD9" s="35">
        <f t="shared" si="6"/>
        <v>0.001029</v>
      </c>
      <c r="AE9" s="15">
        <f t="shared" si="7"/>
        <v>2.45e-5</v>
      </c>
      <c r="AF9" s="36">
        <f t="shared" si="8"/>
        <v>0.0049245</v>
      </c>
      <c r="AG9" s="35">
        <f t="shared" si="9"/>
        <v>0.0013671</v>
      </c>
      <c r="AH9" s="15">
        <f t="shared" si="10"/>
        <v>3.255e-5</v>
      </c>
      <c r="AI9" s="36">
        <f t="shared" si="11"/>
        <v>0.00654255</v>
      </c>
      <c r="AJ9" s="35">
        <f t="shared" si="12"/>
        <v>0.004557</v>
      </c>
      <c r="AK9" s="15">
        <f t="shared" si="13"/>
        <v>0.0001085</v>
      </c>
      <c r="AL9" s="36">
        <f t="shared" si="14"/>
        <v>0.0218085</v>
      </c>
      <c r="AM9" s="35">
        <f t="shared" si="15"/>
        <v>0.0038955</v>
      </c>
      <c r="AN9" s="15">
        <f t="shared" si="16"/>
        <v>9.275e-5</v>
      </c>
      <c r="AO9" s="36">
        <f t="shared" si="17"/>
        <v>0.01864275</v>
      </c>
      <c r="AP9" s="35">
        <f t="shared" si="18"/>
        <v>0.0077028</v>
      </c>
      <c r="AQ9" s="15">
        <f t="shared" si="19"/>
        <v>0.0001834</v>
      </c>
      <c r="AR9" s="36">
        <f t="shared" si="20"/>
        <v>0.0368634</v>
      </c>
      <c r="AS9" s="35">
        <f t="shared" si="21"/>
        <v>0.002499</v>
      </c>
      <c r="AT9" s="15">
        <f t="shared" si="22"/>
        <v>5.95e-5</v>
      </c>
      <c r="AU9" s="36">
        <f t="shared" si="23"/>
        <v>0.0119595</v>
      </c>
      <c r="AV9" s="35">
        <f t="shared" si="24"/>
        <v>0.0008526</v>
      </c>
      <c r="AW9" s="15">
        <f t="shared" si="25"/>
        <v>2.03e-5</v>
      </c>
      <c r="AX9" s="36">
        <f t="shared" si="26"/>
        <v>0.0040803</v>
      </c>
      <c r="AY9" s="35">
        <f t="shared" si="27"/>
        <v>0.0008673</v>
      </c>
      <c r="AZ9" s="15">
        <f t="shared" si="28"/>
        <v>2.065e-5</v>
      </c>
      <c r="BA9" s="36">
        <f t="shared" si="29"/>
        <v>0.00415065</v>
      </c>
      <c r="BB9" s="35">
        <f t="shared" si="30"/>
        <v>0.0018669</v>
      </c>
      <c r="BC9" s="15">
        <f t="shared" si="31"/>
        <v>4.445e-5</v>
      </c>
      <c r="BD9" s="36">
        <f t="shared" si="32"/>
        <v>0.00893445</v>
      </c>
      <c r="BE9" s="35">
        <f t="shared" si="33"/>
        <v>0.001323</v>
      </c>
      <c r="BF9" s="15">
        <f t="shared" si="34"/>
        <v>3.15e-5</v>
      </c>
      <c r="BG9" s="36">
        <f t="shared" si="35"/>
        <v>0.0063315</v>
      </c>
      <c r="BH9" s="35">
        <f t="shared" si="36"/>
        <v>0.0023667</v>
      </c>
      <c r="BI9" s="15">
        <f t="shared" si="37"/>
        <v>5.635e-5</v>
      </c>
      <c r="BJ9" s="36">
        <f t="shared" si="38"/>
        <v>0.01132635</v>
      </c>
      <c r="BK9" s="35">
        <f t="shared" si="39"/>
        <v>0.0005439</v>
      </c>
      <c r="BL9" s="15">
        <f t="shared" si="40"/>
        <v>1.295e-5</v>
      </c>
      <c r="BM9" s="36">
        <f t="shared" si="41"/>
        <v>0.00260295</v>
      </c>
      <c r="BN9" s="35">
        <f t="shared" si="42"/>
        <v>0.0020874</v>
      </c>
      <c r="BO9" s="15">
        <f t="shared" si="43"/>
        <v>4.97e-5</v>
      </c>
      <c r="BP9" s="36">
        <f t="shared" si="44"/>
        <v>0.0099897</v>
      </c>
      <c r="BR9" s="15">
        <f t="shared" si="45"/>
        <v>0.00035</v>
      </c>
      <c r="BS9" s="36"/>
      <c r="BT9" s="25">
        <v>3</v>
      </c>
      <c r="BU9" s="25"/>
      <c r="BV9" s="25">
        <f>AD91</f>
        <v>25.388672570899</v>
      </c>
      <c r="BW9" s="25">
        <f>AE91</f>
        <v>30.4980721068831</v>
      </c>
      <c r="BX9" s="25">
        <f>AF91</f>
        <v>7.23900150594639</v>
      </c>
      <c r="BY9" s="25">
        <f t="shared" si="46"/>
        <v>0.402192038997921</v>
      </c>
      <c r="BZ9" s="25">
        <f t="shared" si="47"/>
        <v>0.483132064975803</v>
      </c>
      <c r="CA9" s="25">
        <f t="shared" si="48"/>
        <v>0.201267078862007</v>
      </c>
      <c r="CB9" s="25">
        <f t="shared" si="49"/>
        <v>0.362657275605916</v>
      </c>
    </row>
    <row r="10" spans="1:80">
      <c r="A10">
        <f>'2. k-data'!A10</f>
        <v>395</v>
      </c>
      <c r="B10">
        <f>'2. k-data'!B10</f>
        <v>2.6</v>
      </c>
      <c r="D10" s="35">
        <v>0.0076</v>
      </c>
      <c r="E10" s="15">
        <v>0.0002</v>
      </c>
      <c r="F10" s="36">
        <v>0.0362</v>
      </c>
      <c r="H10" s="35">
        <v>0.256</v>
      </c>
      <c r="I10" s="15">
        <v>0.101</v>
      </c>
      <c r="J10" s="15">
        <v>0.072</v>
      </c>
      <c r="K10" s="15">
        <v>0.105</v>
      </c>
      <c r="L10" s="15">
        <v>0.312</v>
      </c>
      <c r="M10" s="15">
        <v>0.339</v>
      </c>
      <c r="N10" s="15">
        <v>0.546</v>
      </c>
      <c r="O10" s="15">
        <v>0.24</v>
      </c>
      <c r="P10" s="15">
        <v>0.055</v>
      </c>
      <c r="Q10" s="15">
        <v>0.063</v>
      </c>
      <c r="R10" s="15">
        <v>0.129</v>
      </c>
      <c r="S10" s="15">
        <v>0.082</v>
      </c>
      <c r="T10" s="15">
        <v>0.211</v>
      </c>
      <c r="U10" s="15">
        <v>0.038</v>
      </c>
      <c r="V10" s="36">
        <v>0.144</v>
      </c>
      <c r="X10" s="35">
        <f t="shared" si="0"/>
        <v>0.00505856</v>
      </c>
      <c r="Y10" s="15">
        <f t="shared" si="1"/>
        <v>0.00013312</v>
      </c>
      <c r="Z10" s="36">
        <f t="shared" si="2"/>
        <v>0.02409472</v>
      </c>
      <c r="AA10" s="35">
        <f t="shared" si="3"/>
        <v>0.00199576</v>
      </c>
      <c r="AB10" s="15">
        <f t="shared" si="4"/>
        <v>5.252e-5</v>
      </c>
      <c r="AC10" s="36">
        <f t="shared" si="5"/>
        <v>0.00950612</v>
      </c>
      <c r="AD10" s="35">
        <f t="shared" si="6"/>
        <v>0.00142272</v>
      </c>
      <c r="AE10" s="15">
        <f t="shared" si="7"/>
        <v>3.744e-5</v>
      </c>
      <c r="AF10" s="36">
        <f t="shared" si="8"/>
        <v>0.00677664</v>
      </c>
      <c r="AG10" s="35">
        <f t="shared" si="9"/>
        <v>0.0020748</v>
      </c>
      <c r="AH10" s="15">
        <f t="shared" si="10"/>
        <v>5.46e-5</v>
      </c>
      <c r="AI10" s="36">
        <f t="shared" si="11"/>
        <v>0.0098826</v>
      </c>
      <c r="AJ10" s="35">
        <f t="shared" si="12"/>
        <v>0.00616512</v>
      </c>
      <c r="AK10" s="15">
        <f t="shared" si="13"/>
        <v>0.00016224</v>
      </c>
      <c r="AL10" s="36">
        <f t="shared" si="14"/>
        <v>0.02936544</v>
      </c>
      <c r="AM10" s="35">
        <f t="shared" si="15"/>
        <v>0.00669864</v>
      </c>
      <c r="AN10" s="15">
        <f t="shared" si="16"/>
        <v>0.00017628</v>
      </c>
      <c r="AO10" s="36">
        <f t="shared" si="17"/>
        <v>0.03190668</v>
      </c>
      <c r="AP10" s="35">
        <f t="shared" si="18"/>
        <v>0.01078896</v>
      </c>
      <c r="AQ10" s="15">
        <f t="shared" si="19"/>
        <v>0.00028392</v>
      </c>
      <c r="AR10" s="36">
        <f t="shared" si="20"/>
        <v>0.05138952</v>
      </c>
      <c r="AS10" s="35">
        <f t="shared" si="21"/>
        <v>0.0047424</v>
      </c>
      <c r="AT10" s="15">
        <f t="shared" si="22"/>
        <v>0.0001248</v>
      </c>
      <c r="AU10" s="36">
        <f t="shared" si="23"/>
        <v>0.0225888</v>
      </c>
      <c r="AV10" s="35">
        <f t="shared" si="24"/>
        <v>0.0010868</v>
      </c>
      <c r="AW10" s="15">
        <f t="shared" si="25"/>
        <v>2.86e-5</v>
      </c>
      <c r="AX10" s="36">
        <f t="shared" si="26"/>
        <v>0.0051766</v>
      </c>
      <c r="AY10" s="35">
        <f t="shared" si="27"/>
        <v>0.00124488</v>
      </c>
      <c r="AZ10" s="15">
        <f t="shared" si="28"/>
        <v>3.276e-5</v>
      </c>
      <c r="BA10" s="36">
        <f t="shared" si="29"/>
        <v>0.00592956</v>
      </c>
      <c r="BB10" s="35">
        <f t="shared" si="30"/>
        <v>0.00254904</v>
      </c>
      <c r="BC10" s="15">
        <f t="shared" si="31"/>
        <v>6.708e-5</v>
      </c>
      <c r="BD10" s="36">
        <f t="shared" si="32"/>
        <v>0.01214148</v>
      </c>
      <c r="BE10" s="35">
        <f t="shared" si="33"/>
        <v>0.00162032</v>
      </c>
      <c r="BF10" s="15">
        <f t="shared" si="34"/>
        <v>4.264e-5</v>
      </c>
      <c r="BG10" s="36">
        <f t="shared" si="35"/>
        <v>0.00771784</v>
      </c>
      <c r="BH10" s="35">
        <f t="shared" si="36"/>
        <v>0.00416936</v>
      </c>
      <c r="BI10" s="15">
        <f t="shared" si="37"/>
        <v>0.00010972</v>
      </c>
      <c r="BJ10" s="36">
        <f t="shared" si="38"/>
        <v>0.01985932</v>
      </c>
      <c r="BK10" s="35">
        <f t="shared" si="39"/>
        <v>0.00075088</v>
      </c>
      <c r="BL10" s="15">
        <f t="shared" si="40"/>
        <v>1.976e-5</v>
      </c>
      <c r="BM10" s="36">
        <f t="shared" si="41"/>
        <v>0.00357656</v>
      </c>
      <c r="BN10" s="35">
        <f t="shared" si="42"/>
        <v>0.00284544</v>
      </c>
      <c r="BO10" s="15">
        <f t="shared" si="43"/>
        <v>7.488e-5</v>
      </c>
      <c r="BP10" s="36">
        <f t="shared" si="44"/>
        <v>0.01355328</v>
      </c>
      <c r="BR10" s="15">
        <f t="shared" si="45"/>
        <v>0.00052</v>
      </c>
      <c r="BS10" s="36"/>
      <c r="BT10" s="25">
        <v>4</v>
      </c>
      <c r="BU10" s="25"/>
      <c r="BV10" s="25">
        <f>AG91</f>
        <v>20.772804043705</v>
      </c>
      <c r="BW10" s="25">
        <f>AH91</f>
        <v>28.7980760362133</v>
      </c>
      <c r="BX10" s="25">
        <f>AI91</f>
        <v>15.5329588447748</v>
      </c>
      <c r="BY10" s="25">
        <f t="shared" si="46"/>
        <v>0.319071876356375</v>
      </c>
      <c r="BZ10" s="25">
        <f t="shared" si="47"/>
        <v>0.44234067471082</v>
      </c>
      <c r="CA10" s="25">
        <f t="shared" si="48"/>
        <v>0.166401142982783</v>
      </c>
      <c r="CB10" s="25">
        <f t="shared" si="49"/>
        <v>0.346031721912611</v>
      </c>
    </row>
    <row r="11" spans="1:80">
      <c r="A11">
        <f>'2. k-data'!A11</f>
        <v>400</v>
      </c>
      <c r="B11">
        <f>'2. k-data'!B11</f>
        <v>3.35</v>
      </c>
      <c r="D11" s="35">
        <v>0.0143</v>
      </c>
      <c r="E11" s="15">
        <v>0.0004</v>
      </c>
      <c r="F11" s="36">
        <v>0.0679</v>
      </c>
      <c r="H11" s="35">
        <v>0.256</v>
      </c>
      <c r="I11" s="15">
        <v>0.111</v>
      </c>
      <c r="J11" s="15">
        <v>0.073</v>
      </c>
      <c r="K11" s="15">
        <v>0.116</v>
      </c>
      <c r="L11" s="15">
        <v>0.313</v>
      </c>
      <c r="M11" s="15">
        <v>0.41</v>
      </c>
      <c r="N11" s="15">
        <v>0.551</v>
      </c>
      <c r="O11" s="15">
        <v>0.319</v>
      </c>
      <c r="P11" s="15">
        <v>0.052</v>
      </c>
      <c r="Q11" s="15">
        <v>0.066</v>
      </c>
      <c r="R11" s="15">
        <v>0.127</v>
      </c>
      <c r="S11" s="15">
        <v>0.076</v>
      </c>
      <c r="T11" s="15">
        <v>0.264</v>
      </c>
      <c r="U11" s="15">
        <v>0.039</v>
      </c>
      <c r="V11" s="36">
        <v>0.147</v>
      </c>
      <c r="X11" s="35">
        <f t="shared" si="0"/>
        <v>0.01226368</v>
      </c>
      <c r="Y11" s="15">
        <f t="shared" si="1"/>
        <v>0.00034304</v>
      </c>
      <c r="Z11" s="36">
        <f t="shared" si="2"/>
        <v>0.05823104</v>
      </c>
      <c r="AA11" s="35">
        <f t="shared" si="3"/>
        <v>0.005317455</v>
      </c>
      <c r="AB11" s="15">
        <f t="shared" si="4"/>
        <v>0.00014874</v>
      </c>
      <c r="AC11" s="36">
        <f t="shared" si="5"/>
        <v>0.025248615</v>
      </c>
      <c r="AD11" s="35">
        <f t="shared" si="6"/>
        <v>0.003497065</v>
      </c>
      <c r="AE11" s="15">
        <f t="shared" si="7"/>
        <v>9.782e-5</v>
      </c>
      <c r="AF11" s="36">
        <f t="shared" si="8"/>
        <v>0.016604945</v>
      </c>
      <c r="AG11" s="35">
        <f t="shared" si="9"/>
        <v>0.00555698</v>
      </c>
      <c r="AH11" s="15">
        <f t="shared" si="10"/>
        <v>0.00015544</v>
      </c>
      <c r="AI11" s="36">
        <f t="shared" si="11"/>
        <v>0.02638594</v>
      </c>
      <c r="AJ11" s="35">
        <f t="shared" si="12"/>
        <v>0.014994265</v>
      </c>
      <c r="AK11" s="15">
        <f t="shared" si="13"/>
        <v>0.00041942</v>
      </c>
      <c r="AL11" s="36">
        <f t="shared" si="14"/>
        <v>0.071196545</v>
      </c>
      <c r="AM11" s="35">
        <f t="shared" si="15"/>
        <v>0.01964105</v>
      </c>
      <c r="AN11" s="15">
        <f t="shared" si="16"/>
        <v>0.0005494</v>
      </c>
      <c r="AO11" s="36">
        <f t="shared" si="17"/>
        <v>0.09326065</v>
      </c>
      <c r="AP11" s="35">
        <f t="shared" si="18"/>
        <v>0.026395655</v>
      </c>
      <c r="AQ11" s="15">
        <f t="shared" si="19"/>
        <v>0.00073834</v>
      </c>
      <c r="AR11" s="36">
        <f t="shared" si="20"/>
        <v>0.125333215</v>
      </c>
      <c r="AS11" s="35">
        <f t="shared" si="21"/>
        <v>0.015281695</v>
      </c>
      <c r="AT11" s="15">
        <f t="shared" si="22"/>
        <v>0.00042746</v>
      </c>
      <c r="AU11" s="36">
        <f t="shared" si="23"/>
        <v>0.072561335</v>
      </c>
      <c r="AV11" s="35">
        <f t="shared" si="24"/>
        <v>0.00249106</v>
      </c>
      <c r="AW11" s="15">
        <f t="shared" si="25"/>
        <v>6.968e-5</v>
      </c>
      <c r="AX11" s="36">
        <f t="shared" si="26"/>
        <v>0.01182818</v>
      </c>
      <c r="AY11" s="35">
        <f t="shared" si="27"/>
        <v>0.00316173</v>
      </c>
      <c r="AZ11" s="15">
        <f t="shared" si="28"/>
        <v>8.844e-5</v>
      </c>
      <c r="BA11" s="36">
        <f t="shared" si="29"/>
        <v>0.01501269</v>
      </c>
      <c r="BB11" s="35">
        <f t="shared" si="30"/>
        <v>0.006083935</v>
      </c>
      <c r="BC11" s="15">
        <f t="shared" si="31"/>
        <v>0.00017018</v>
      </c>
      <c r="BD11" s="36">
        <f t="shared" si="32"/>
        <v>0.028888055</v>
      </c>
      <c r="BE11" s="35">
        <f t="shared" si="33"/>
        <v>0.00364078</v>
      </c>
      <c r="BF11" s="15">
        <f t="shared" si="34"/>
        <v>0.00010184</v>
      </c>
      <c r="BG11" s="36">
        <f t="shared" si="35"/>
        <v>0.01728734</v>
      </c>
      <c r="BH11" s="35">
        <f t="shared" si="36"/>
        <v>0.01264692</v>
      </c>
      <c r="BI11" s="15">
        <f t="shared" si="37"/>
        <v>0.00035376</v>
      </c>
      <c r="BJ11" s="36">
        <f t="shared" si="38"/>
        <v>0.06005076</v>
      </c>
      <c r="BK11" s="35">
        <f t="shared" si="39"/>
        <v>0.001868295</v>
      </c>
      <c r="BL11" s="15">
        <f t="shared" si="40"/>
        <v>5.226e-5</v>
      </c>
      <c r="BM11" s="36">
        <f t="shared" si="41"/>
        <v>0.008871135</v>
      </c>
      <c r="BN11" s="35">
        <f t="shared" si="42"/>
        <v>0.007042035</v>
      </c>
      <c r="BO11" s="15">
        <f t="shared" si="43"/>
        <v>0.00019698</v>
      </c>
      <c r="BP11" s="36">
        <f t="shared" si="44"/>
        <v>0.033437355</v>
      </c>
      <c r="BR11" s="15">
        <f t="shared" si="45"/>
        <v>0.00134</v>
      </c>
      <c r="BS11" s="36"/>
      <c r="BT11" s="25">
        <v>5</v>
      </c>
      <c r="BU11" s="25"/>
      <c r="BV11" s="25">
        <f>AJ91</f>
        <v>24.4301833087869</v>
      </c>
      <c r="BW11" s="25">
        <f>AK91</f>
        <v>30.0415989209767</v>
      </c>
      <c r="BX11" s="25">
        <f>AL91</f>
        <v>28.6390898747992</v>
      </c>
      <c r="BY11" s="25">
        <f t="shared" si="46"/>
        <v>0.293946901171378</v>
      </c>
      <c r="BZ11" s="25">
        <f t="shared" si="47"/>
        <v>0.361464128100845</v>
      </c>
      <c r="CA11" s="25">
        <f t="shared" si="48"/>
        <v>0.174199124650039</v>
      </c>
      <c r="CB11" s="25">
        <f t="shared" si="49"/>
        <v>0.321316883032112</v>
      </c>
    </row>
    <row r="12" spans="1:80">
      <c r="A12">
        <f>'2. k-data'!A12</f>
        <v>405</v>
      </c>
      <c r="B12">
        <f>'2. k-data'!B12</f>
        <v>3.3</v>
      </c>
      <c r="D12" s="35">
        <v>0.0232</v>
      </c>
      <c r="E12" s="15">
        <v>0.0006</v>
      </c>
      <c r="F12" s="36">
        <v>0.1102</v>
      </c>
      <c r="H12" s="35">
        <v>0.254</v>
      </c>
      <c r="I12" s="15">
        <v>0.116</v>
      </c>
      <c r="J12" s="15">
        <v>0.073</v>
      </c>
      <c r="K12" s="15">
        <v>0.121</v>
      </c>
      <c r="L12" s="15">
        <v>0.315</v>
      </c>
      <c r="M12" s="15">
        <v>0.464</v>
      </c>
      <c r="N12" s="15">
        <v>0.555</v>
      </c>
      <c r="O12" s="15">
        <v>0.416</v>
      </c>
      <c r="P12" s="15">
        <v>0.052</v>
      </c>
      <c r="Q12" s="15">
        <v>0.067</v>
      </c>
      <c r="R12" s="15">
        <v>0.121</v>
      </c>
      <c r="S12" s="15">
        <v>0.068</v>
      </c>
      <c r="T12" s="15">
        <v>0.313</v>
      </c>
      <c r="U12" s="15">
        <v>0.039</v>
      </c>
      <c r="V12" s="36">
        <v>0.15</v>
      </c>
      <c r="X12" s="35">
        <f t="shared" si="0"/>
        <v>0.01944624</v>
      </c>
      <c r="Y12" s="15">
        <f t="shared" si="1"/>
        <v>0.00050292</v>
      </c>
      <c r="Z12" s="36">
        <f t="shared" si="2"/>
        <v>0.09236964</v>
      </c>
      <c r="AA12" s="35">
        <f t="shared" si="3"/>
        <v>0.00888096</v>
      </c>
      <c r="AB12" s="15">
        <f t="shared" si="4"/>
        <v>0.00022968</v>
      </c>
      <c r="AC12" s="36">
        <f t="shared" si="5"/>
        <v>0.04218456</v>
      </c>
      <c r="AD12" s="35">
        <f t="shared" si="6"/>
        <v>0.00558888</v>
      </c>
      <c r="AE12" s="15">
        <f t="shared" si="7"/>
        <v>0.00014454</v>
      </c>
      <c r="AF12" s="36">
        <f t="shared" si="8"/>
        <v>0.02654718</v>
      </c>
      <c r="AG12" s="35">
        <f t="shared" si="9"/>
        <v>0.00926376</v>
      </c>
      <c r="AH12" s="15">
        <f t="shared" si="10"/>
        <v>0.00023958</v>
      </c>
      <c r="AI12" s="36">
        <f t="shared" si="11"/>
        <v>0.04400286</v>
      </c>
      <c r="AJ12" s="35">
        <f t="shared" si="12"/>
        <v>0.0241164</v>
      </c>
      <c r="AK12" s="15">
        <f t="shared" si="13"/>
        <v>0.0006237</v>
      </c>
      <c r="AL12" s="36">
        <f t="shared" si="14"/>
        <v>0.1145529</v>
      </c>
      <c r="AM12" s="35">
        <f t="shared" si="15"/>
        <v>0.03552384</v>
      </c>
      <c r="AN12" s="15">
        <f t="shared" si="16"/>
        <v>0.00091872</v>
      </c>
      <c r="AO12" s="36">
        <f t="shared" si="17"/>
        <v>0.16873824</v>
      </c>
      <c r="AP12" s="35">
        <f t="shared" si="18"/>
        <v>0.0424908</v>
      </c>
      <c r="AQ12" s="15">
        <f t="shared" si="19"/>
        <v>0.0010989</v>
      </c>
      <c r="AR12" s="36">
        <f t="shared" si="20"/>
        <v>0.2018313</v>
      </c>
      <c r="AS12" s="35">
        <f t="shared" si="21"/>
        <v>0.03184896</v>
      </c>
      <c r="AT12" s="15">
        <f t="shared" si="22"/>
        <v>0.00082368</v>
      </c>
      <c r="AU12" s="36">
        <f t="shared" si="23"/>
        <v>0.15128256</v>
      </c>
      <c r="AV12" s="35">
        <f t="shared" si="24"/>
        <v>0.00398112</v>
      </c>
      <c r="AW12" s="15">
        <f t="shared" si="25"/>
        <v>0.00010296</v>
      </c>
      <c r="AX12" s="36">
        <f t="shared" si="26"/>
        <v>0.01891032</v>
      </c>
      <c r="AY12" s="35">
        <f t="shared" si="27"/>
        <v>0.00512952</v>
      </c>
      <c r="AZ12" s="15">
        <f t="shared" si="28"/>
        <v>0.00013266</v>
      </c>
      <c r="BA12" s="36">
        <f t="shared" si="29"/>
        <v>0.02436522</v>
      </c>
      <c r="BB12" s="35">
        <f t="shared" si="30"/>
        <v>0.00926376</v>
      </c>
      <c r="BC12" s="15">
        <f t="shared" si="31"/>
        <v>0.00023958</v>
      </c>
      <c r="BD12" s="36">
        <f t="shared" si="32"/>
        <v>0.04400286</v>
      </c>
      <c r="BE12" s="35">
        <f t="shared" si="33"/>
        <v>0.00520608</v>
      </c>
      <c r="BF12" s="15">
        <f t="shared" si="34"/>
        <v>0.00013464</v>
      </c>
      <c r="BG12" s="36">
        <f t="shared" si="35"/>
        <v>0.02472888</v>
      </c>
      <c r="BH12" s="35">
        <f t="shared" si="36"/>
        <v>0.02396328</v>
      </c>
      <c r="BI12" s="15">
        <f t="shared" si="37"/>
        <v>0.00061974</v>
      </c>
      <c r="BJ12" s="36">
        <f t="shared" si="38"/>
        <v>0.11382558</v>
      </c>
      <c r="BK12" s="35">
        <f t="shared" si="39"/>
        <v>0.00298584</v>
      </c>
      <c r="BL12" s="15">
        <f t="shared" si="40"/>
        <v>7.722e-5</v>
      </c>
      <c r="BM12" s="36">
        <f t="shared" si="41"/>
        <v>0.01418274</v>
      </c>
      <c r="BN12" s="35">
        <f t="shared" si="42"/>
        <v>0.011484</v>
      </c>
      <c r="BO12" s="15">
        <f t="shared" si="43"/>
        <v>0.000297</v>
      </c>
      <c r="BP12" s="36">
        <f t="shared" si="44"/>
        <v>0.054549</v>
      </c>
      <c r="BR12" s="15">
        <f t="shared" si="45"/>
        <v>0.00198</v>
      </c>
      <c r="BS12" s="36"/>
      <c r="BT12" s="25">
        <v>6</v>
      </c>
      <c r="BU12" s="25"/>
      <c r="BV12" s="25">
        <f>AM91</f>
        <v>26.9258580426579</v>
      </c>
      <c r="BW12" s="25">
        <f>AN91</f>
        <v>28.9486979617111</v>
      </c>
      <c r="BX12" s="25">
        <f>AO91</f>
        <v>40.6496814186735</v>
      </c>
      <c r="BY12" s="25">
        <f t="shared" si="46"/>
        <v>0.278954372098775</v>
      </c>
      <c r="BZ12" s="25">
        <f t="shared" si="47"/>
        <v>0.299911180181988</v>
      </c>
      <c r="CA12" s="25">
        <f t="shared" si="48"/>
        <v>0.184706636901892</v>
      </c>
      <c r="CB12" s="25">
        <f t="shared" si="49"/>
        <v>0.297874442927233</v>
      </c>
    </row>
    <row r="13" spans="1:80">
      <c r="A13">
        <f>'2. k-data'!A13</f>
        <v>410</v>
      </c>
      <c r="B13">
        <f>'2. k-data'!B13</f>
        <v>13.55</v>
      </c>
      <c r="D13" s="35">
        <v>0.0435</v>
      </c>
      <c r="E13" s="15">
        <v>0.0012</v>
      </c>
      <c r="F13" s="36">
        <v>0.2074</v>
      </c>
      <c r="H13" s="35">
        <v>0.252</v>
      </c>
      <c r="I13" s="15">
        <v>0.118</v>
      </c>
      <c r="J13" s="15">
        <v>0.074</v>
      </c>
      <c r="K13" s="15">
        <v>0.124</v>
      </c>
      <c r="L13" s="15">
        <v>0.319</v>
      </c>
      <c r="M13" s="15">
        <v>0.492</v>
      </c>
      <c r="N13" s="15">
        <v>0.559</v>
      </c>
      <c r="O13" s="15">
        <v>0.462</v>
      </c>
      <c r="P13" s="15">
        <v>0.051</v>
      </c>
      <c r="Q13" s="15">
        <v>0.068</v>
      </c>
      <c r="R13" s="15">
        <v>0.116</v>
      </c>
      <c r="S13" s="15">
        <v>0.064</v>
      </c>
      <c r="T13" s="15">
        <v>0.341</v>
      </c>
      <c r="U13" s="15">
        <v>0.04</v>
      </c>
      <c r="V13" s="36">
        <v>0.152</v>
      </c>
      <c r="X13" s="35">
        <f t="shared" si="0"/>
        <v>0.1485351</v>
      </c>
      <c r="Y13" s="15">
        <f t="shared" si="1"/>
        <v>0.00409752</v>
      </c>
      <c r="Z13" s="36">
        <f t="shared" si="2"/>
        <v>0.70818804</v>
      </c>
      <c r="AA13" s="35">
        <f t="shared" si="3"/>
        <v>0.06955215</v>
      </c>
      <c r="AB13" s="15">
        <f t="shared" si="4"/>
        <v>0.00191868</v>
      </c>
      <c r="AC13" s="36">
        <f t="shared" si="5"/>
        <v>0.33161186</v>
      </c>
      <c r="AD13" s="35">
        <f t="shared" si="6"/>
        <v>0.04361745</v>
      </c>
      <c r="AE13" s="15">
        <f t="shared" si="7"/>
        <v>0.00120324</v>
      </c>
      <c r="AF13" s="36">
        <f t="shared" si="8"/>
        <v>0.20795998</v>
      </c>
      <c r="AG13" s="35">
        <f t="shared" si="9"/>
        <v>0.0730887</v>
      </c>
      <c r="AH13" s="15">
        <f t="shared" si="10"/>
        <v>0.00201624</v>
      </c>
      <c r="AI13" s="36">
        <f t="shared" si="11"/>
        <v>0.34847348</v>
      </c>
      <c r="AJ13" s="35">
        <f t="shared" si="12"/>
        <v>0.188026575</v>
      </c>
      <c r="AK13" s="15">
        <f t="shared" si="13"/>
        <v>0.00518694</v>
      </c>
      <c r="AL13" s="36">
        <f t="shared" si="14"/>
        <v>0.89647613</v>
      </c>
      <c r="AM13" s="35">
        <f t="shared" si="15"/>
        <v>0.2899971</v>
      </c>
      <c r="AN13" s="15">
        <f t="shared" si="16"/>
        <v>0.00799992</v>
      </c>
      <c r="AO13" s="36">
        <f t="shared" si="17"/>
        <v>1.38265284</v>
      </c>
      <c r="AP13" s="35">
        <f t="shared" si="18"/>
        <v>0.329488575</v>
      </c>
      <c r="AQ13" s="15">
        <f t="shared" si="19"/>
        <v>0.00908934</v>
      </c>
      <c r="AR13" s="36">
        <f t="shared" si="20"/>
        <v>1.57094093</v>
      </c>
      <c r="AS13" s="35">
        <f t="shared" si="21"/>
        <v>0.27231435</v>
      </c>
      <c r="AT13" s="15">
        <f t="shared" si="22"/>
        <v>0.00751212</v>
      </c>
      <c r="AU13" s="36">
        <f t="shared" si="23"/>
        <v>1.29834474</v>
      </c>
      <c r="AV13" s="35">
        <f t="shared" si="24"/>
        <v>0.030060675</v>
      </c>
      <c r="AW13" s="15">
        <f t="shared" si="25"/>
        <v>0.00082926</v>
      </c>
      <c r="AX13" s="36">
        <f t="shared" si="26"/>
        <v>0.14332377</v>
      </c>
      <c r="AY13" s="35">
        <f t="shared" si="27"/>
        <v>0.0400809</v>
      </c>
      <c r="AZ13" s="15">
        <f t="shared" si="28"/>
        <v>0.00110568</v>
      </c>
      <c r="BA13" s="36">
        <f t="shared" si="29"/>
        <v>0.19109836</v>
      </c>
      <c r="BB13" s="35">
        <f t="shared" si="30"/>
        <v>0.0683733</v>
      </c>
      <c r="BC13" s="15">
        <f t="shared" si="31"/>
        <v>0.00188616</v>
      </c>
      <c r="BD13" s="36">
        <f t="shared" si="32"/>
        <v>0.32599132</v>
      </c>
      <c r="BE13" s="35">
        <f t="shared" si="33"/>
        <v>0.0377232</v>
      </c>
      <c r="BF13" s="15">
        <f t="shared" si="34"/>
        <v>0.00104064</v>
      </c>
      <c r="BG13" s="36">
        <f t="shared" si="35"/>
        <v>0.17985728</v>
      </c>
      <c r="BH13" s="35">
        <f t="shared" si="36"/>
        <v>0.200993925</v>
      </c>
      <c r="BI13" s="15">
        <f t="shared" si="37"/>
        <v>0.00554466</v>
      </c>
      <c r="BJ13" s="36">
        <f t="shared" si="38"/>
        <v>0.95830207</v>
      </c>
      <c r="BK13" s="35">
        <f t="shared" si="39"/>
        <v>0.023577</v>
      </c>
      <c r="BL13" s="15">
        <f t="shared" si="40"/>
        <v>0.0006504</v>
      </c>
      <c r="BM13" s="36">
        <f t="shared" si="41"/>
        <v>0.1124108</v>
      </c>
      <c r="BN13" s="35">
        <f t="shared" si="42"/>
        <v>0.0895926</v>
      </c>
      <c r="BO13" s="15">
        <f t="shared" si="43"/>
        <v>0.00247152</v>
      </c>
      <c r="BP13" s="36">
        <f t="shared" si="44"/>
        <v>0.42716104</v>
      </c>
      <c r="BR13" s="15">
        <f t="shared" si="45"/>
        <v>0.01626</v>
      </c>
      <c r="BS13" s="36"/>
      <c r="BT13" s="25">
        <v>7</v>
      </c>
      <c r="BU13" s="25"/>
      <c r="BV13" s="25">
        <f>AP91</f>
        <v>33.2637428414098</v>
      </c>
      <c r="BW13" s="25">
        <f>AQ91</f>
        <v>29.4164389690353</v>
      </c>
      <c r="BX13" s="25">
        <f>AR91</f>
        <v>36.8494676746047</v>
      </c>
      <c r="BY13" s="25">
        <f t="shared" si="46"/>
        <v>0.334209383972625</v>
      </c>
      <c r="BZ13" s="25">
        <f t="shared" si="47"/>
        <v>0.295554531953355</v>
      </c>
      <c r="CA13" s="25">
        <f t="shared" si="48"/>
        <v>0.227421563771041</v>
      </c>
      <c r="CB13" s="25">
        <f t="shared" si="49"/>
        <v>0.301676779856467</v>
      </c>
    </row>
    <row r="14" spans="1:80">
      <c r="A14">
        <f>'2. k-data'!A14</f>
        <v>415</v>
      </c>
      <c r="B14">
        <f>'2. k-data'!B14</f>
        <v>34.4</v>
      </c>
      <c r="D14" s="35">
        <v>0.0776</v>
      </c>
      <c r="E14" s="15">
        <v>0.0022</v>
      </c>
      <c r="F14" s="36">
        <v>0.3713</v>
      </c>
      <c r="H14" s="35">
        <v>0.248</v>
      </c>
      <c r="I14" s="15">
        <v>0.12</v>
      </c>
      <c r="J14" s="15">
        <v>0.074</v>
      </c>
      <c r="K14" s="15">
        <v>0.126</v>
      </c>
      <c r="L14" s="15">
        <v>0.322</v>
      </c>
      <c r="M14" s="15">
        <v>0.508</v>
      </c>
      <c r="N14" s="15">
        <v>0.56</v>
      </c>
      <c r="O14" s="15">
        <v>0.482</v>
      </c>
      <c r="P14" s="15">
        <v>0.05</v>
      </c>
      <c r="Q14" s="15">
        <v>0.069</v>
      </c>
      <c r="R14" s="15">
        <v>0.112</v>
      </c>
      <c r="S14" s="15">
        <v>0.065</v>
      </c>
      <c r="T14" s="15">
        <v>0.352</v>
      </c>
      <c r="U14" s="15">
        <v>0.041</v>
      </c>
      <c r="V14" s="36">
        <v>0.155</v>
      </c>
      <c r="X14" s="35">
        <f t="shared" si="0"/>
        <v>0.66202112</v>
      </c>
      <c r="Y14" s="15">
        <f t="shared" si="1"/>
        <v>0.01876864</v>
      </c>
      <c r="Z14" s="36">
        <f t="shared" si="2"/>
        <v>3.16763456</v>
      </c>
      <c r="AA14" s="35">
        <f t="shared" si="3"/>
        <v>0.3203328</v>
      </c>
      <c r="AB14" s="15">
        <f t="shared" si="4"/>
        <v>0.0090816</v>
      </c>
      <c r="AC14" s="36">
        <f t="shared" si="5"/>
        <v>1.5327264</v>
      </c>
      <c r="AD14" s="35">
        <f t="shared" si="6"/>
        <v>0.19753856</v>
      </c>
      <c r="AE14" s="15">
        <f t="shared" si="7"/>
        <v>0.00560032</v>
      </c>
      <c r="AF14" s="36">
        <f t="shared" si="8"/>
        <v>0.94518128</v>
      </c>
      <c r="AG14" s="35">
        <f t="shared" si="9"/>
        <v>0.33634944</v>
      </c>
      <c r="AH14" s="15">
        <f t="shared" si="10"/>
        <v>0.00953568</v>
      </c>
      <c r="AI14" s="36">
        <f t="shared" si="11"/>
        <v>1.60936272</v>
      </c>
      <c r="AJ14" s="35">
        <f t="shared" si="12"/>
        <v>0.85955968</v>
      </c>
      <c r="AK14" s="15">
        <f t="shared" si="13"/>
        <v>0.02436896</v>
      </c>
      <c r="AL14" s="36">
        <f t="shared" si="14"/>
        <v>4.11281584</v>
      </c>
      <c r="AM14" s="35">
        <f t="shared" si="15"/>
        <v>1.35607552</v>
      </c>
      <c r="AN14" s="15">
        <f t="shared" si="16"/>
        <v>0.03844544</v>
      </c>
      <c r="AO14" s="36">
        <f t="shared" si="17"/>
        <v>6.48854176</v>
      </c>
      <c r="AP14" s="35">
        <f t="shared" si="18"/>
        <v>1.4948864</v>
      </c>
      <c r="AQ14" s="15">
        <f t="shared" si="19"/>
        <v>0.0423808</v>
      </c>
      <c r="AR14" s="36">
        <f t="shared" si="20"/>
        <v>7.1527232</v>
      </c>
      <c r="AS14" s="35">
        <f t="shared" si="21"/>
        <v>1.28667008</v>
      </c>
      <c r="AT14" s="15">
        <f t="shared" si="22"/>
        <v>0.03647776</v>
      </c>
      <c r="AU14" s="36">
        <f t="shared" si="23"/>
        <v>6.15645104</v>
      </c>
      <c r="AV14" s="35">
        <f t="shared" si="24"/>
        <v>0.133472</v>
      </c>
      <c r="AW14" s="15">
        <f t="shared" si="25"/>
        <v>0.003784</v>
      </c>
      <c r="AX14" s="36">
        <f t="shared" si="26"/>
        <v>0.638636</v>
      </c>
      <c r="AY14" s="35">
        <f t="shared" si="27"/>
        <v>0.18419136</v>
      </c>
      <c r="AZ14" s="15">
        <f t="shared" si="28"/>
        <v>0.00522192</v>
      </c>
      <c r="BA14" s="36">
        <f t="shared" si="29"/>
        <v>0.88131768</v>
      </c>
      <c r="BB14" s="35">
        <f t="shared" si="30"/>
        <v>0.29897728</v>
      </c>
      <c r="BC14" s="15">
        <f t="shared" si="31"/>
        <v>0.00847616</v>
      </c>
      <c r="BD14" s="36">
        <f t="shared" si="32"/>
        <v>1.43054464</v>
      </c>
      <c r="BE14" s="35">
        <f t="shared" si="33"/>
        <v>0.1735136</v>
      </c>
      <c r="BF14" s="15">
        <f t="shared" si="34"/>
        <v>0.0049192</v>
      </c>
      <c r="BG14" s="36">
        <f t="shared" si="35"/>
        <v>0.8302268</v>
      </c>
      <c r="BH14" s="35">
        <f t="shared" si="36"/>
        <v>0.93964288</v>
      </c>
      <c r="BI14" s="15">
        <f t="shared" si="37"/>
        <v>0.02663936</v>
      </c>
      <c r="BJ14" s="36">
        <f t="shared" si="38"/>
        <v>4.49599744</v>
      </c>
      <c r="BK14" s="35">
        <f t="shared" si="39"/>
        <v>0.10944704</v>
      </c>
      <c r="BL14" s="15">
        <f t="shared" si="40"/>
        <v>0.00310288</v>
      </c>
      <c r="BM14" s="36">
        <f t="shared" si="41"/>
        <v>0.52368152</v>
      </c>
      <c r="BN14" s="35">
        <f t="shared" si="42"/>
        <v>0.4137632</v>
      </c>
      <c r="BO14" s="15">
        <f t="shared" si="43"/>
        <v>0.0117304</v>
      </c>
      <c r="BP14" s="36">
        <f t="shared" si="44"/>
        <v>1.9797716</v>
      </c>
      <c r="BR14" s="15">
        <f t="shared" si="45"/>
        <v>0.07568</v>
      </c>
      <c r="BS14" s="36"/>
      <c r="BT14" s="25">
        <v>8</v>
      </c>
      <c r="BU14" s="25"/>
      <c r="BV14" s="25">
        <f>AS91</f>
        <v>39.1528812364933</v>
      </c>
      <c r="BW14" s="25">
        <f>AT91</f>
        <v>32.003177750834</v>
      </c>
      <c r="BX14" s="25">
        <f>AQ91</f>
        <v>29.4164389690353</v>
      </c>
      <c r="BY14" s="25">
        <f t="shared" si="46"/>
        <v>0.389300077377827</v>
      </c>
      <c r="BZ14" s="25">
        <f t="shared" si="47"/>
        <v>0.3182100315806</v>
      </c>
      <c r="CA14" s="25">
        <f t="shared" si="48"/>
        <v>0.257818026017816</v>
      </c>
      <c r="CB14" s="25">
        <f t="shared" si="49"/>
        <v>0.316106855489608</v>
      </c>
    </row>
    <row r="15" spans="1:80">
      <c r="A15">
        <f>'2. k-data'!A15</f>
        <v>420</v>
      </c>
      <c r="B15">
        <f>'2. k-data'!B15</f>
        <v>69.5</v>
      </c>
      <c r="D15" s="35">
        <v>0.1344</v>
      </c>
      <c r="E15" s="15">
        <v>0.004</v>
      </c>
      <c r="F15" s="36">
        <v>0.6456</v>
      </c>
      <c r="H15" s="35">
        <v>0.244</v>
      </c>
      <c r="I15" s="15">
        <v>0.121</v>
      </c>
      <c r="J15" s="15">
        <v>0.074</v>
      </c>
      <c r="K15" s="15">
        <v>0.128</v>
      </c>
      <c r="L15" s="15">
        <v>0.326</v>
      </c>
      <c r="M15" s="15">
        <v>0.517</v>
      </c>
      <c r="N15" s="15">
        <v>0.561</v>
      </c>
      <c r="O15" s="15">
        <v>0.49</v>
      </c>
      <c r="P15" s="15">
        <v>0.05</v>
      </c>
      <c r="Q15" s="15">
        <v>0.069</v>
      </c>
      <c r="R15" s="15">
        <v>0.108</v>
      </c>
      <c r="S15" s="15">
        <v>0.075</v>
      </c>
      <c r="T15" s="15">
        <v>0.359</v>
      </c>
      <c r="U15" s="15">
        <v>0.042</v>
      </c>
      <c r="V15" s="36">
        <v>0.158</v>
      </c>
      <c r="X15" s="35">
        <f t="shared" si="0"/>
        <v>2.2791552</v>
      </c>
      <c r="Y15" s="15">
        <f t="shared" si="1"/>
        <v>0.067832</v>
      </c>
      <c r="Z15" s="36">
        <f t="shared" si="2"/>
        <v>10.9480848</v>
      </c>
      <c r="AA15" s="35">
        <f t="shared" si="3"/>
        <v>1.1302368</v>
      </c>
      <c r="AB15" s="15">
        <f t="shared" si="4"/>
        <v>0.033638</v>
      </c>
      <c r="AC15" s="36">
        <f t="shared" si="5"/>
        <v>5.4291732</v>
      </c>
      <c r="AD15" s="35">
        <f t="shared" si="6"/>
        <v>0.6912192</v>
      </c>
      <c r="AE15" s="15">
        <f t="shared" si="7"/>
        <v>0.020572</v>
      </c>
      <c r="AF15" s="36">
        <f t="shared" si="8"/>
        <v>3.3203208</v>
      </c>
      <c r="AG15" s="35">
        <f t="shared" si="9"/>
        <v>1.1956224</v>
      </c>
      <c r="AH15" s="15">
        <f t="shared" si="10"/>
        <v>0.035584</v>
      </c>
      <c r="AI15" s="36">
        <f t="shared" si="11"/>
        <v>5.7432576</v>
      </c>
      <c r="AJ15" s="35">
        <f t="shared" si="12"/>
        <v>3.0451008</v>
      </c>
      <c r="AK15" s="15">
        <f t="shared" si="13"/>
        <v>0.090628</v>
      </c>
      <c r="AL15" s="36">
        <f t="shared" si="14"/>
        <v>14.6273592</v>
      </c>
      <c r="AM15" s="35">
        <f t="shared" si="15"/>
        <v>4.8291936</v>
      </c>
      <c r="AN15" s="15">
        <f t="shared" si="16"/>
        <v>0.143726</v>
      </c>
      <c r="AO15" s="36">
        <f t="shared" si="17"/>
        <v>23.1973764</v>
      </c>
      <c r="AP15" s="35">
        <f t="shared" si="18"/>
        <v>5.2401888</v>
      </c>
      <c r="AQ15" s="15">
        <f t="shared" si="19"/>
        <v>0.155958</v>
      </c>
      <c r="AR15" s="36">
        <f t="shared" si="20"/>
        <v>25.1716212</v>
      </c>
      <c r="AS15" s="35">
        <f t="shared" si="21"/>
        <v>4.576992</v>
      </c>
      <c r="AT15" s="15">
        <f t="shared" si="22"/>
        <v>0.13622</v>
      </c>
      <c r="AU15" s="36">
        <f t="shared" si="23"/>
        <v>21.985908</v>
      </c>
      <c r="AV15" s="35">
        <f t="shared" si="24"/>
        <v>0.46704</v>
      </c>
      <c r="AW15" s="15">
        <f t="shared" si="25"/>
        <v>0.0139</v>
      </c>
      <c r="AX15" s="36">
        <f t="shared" si="26"/>
        <v>2.24346</v>
      </c>
      <c r="AY15" s="35">
        <f t="shared" si="27"/>
        <v>0.6445152</v>
      </c>
      <c r="AZ15" s="15">
        <f t="shared" si="28"/>
        <v>0.019182</v>
      </c>
      <c r="BA15" s="36">
        <f t="shared" si="29"/>
        <v>3.0959748</v>
      </c>
      <c r="BB15" s="35">
        <f t="shared" si="30"/>
        <v>1.0088064</v>
      </c>
      <c r="BC15" s="15">
        <f t="shared" si="31"/>
        <v>0.030024</v>
      </c>
      <c r="BD15" s="36">
        <f t="shared" si="32"/>
        <v>4.8458736</v>
      </c>
      <c r="BE15" s="35">
        <f t="shared" si="33"/>
        <v>0.70056</v>
      </c>
      <c r="BF15" s="15">
        <f t="shared" si="34"/>
        <v>0.02085</v>
      </c>
      <c r="BG15" s="36">
        <f t="shared" si="35"/>
        <v>3.36519</v>
      </c>
      <c r="BH15" s="35">
        <f t="shared" si="36"/>
        <v>3.3533472</v>
      </c>
      <c r="BI15" s="15">
        <f t="shared" si="37"/>
        <v>0.099802</v>
      </c>
      <c r="BJ15" s="36">
        <f t="shared" si="38"/>
        <v>16.1080428</v>
      </c>
      <c r="BK15" s="35">
        <f t="shared" si="39"/>
        <v>0.3923136</v>
      </c>
      <c r="BL15" s="15">
        <f t="shared" si="40"/>
        <v>0.011676</v>
      </c>
      <c r="BM15" s="36">
        <f t="shared" si="41"/>
        <v>1.8845064</v>
      </c>
      <c r="BN15" s="35">
        <f t="shared" si="42"/>
        <v>1.4758464</v>
      </c>
      <c r="BO15" s="15">
        <f t="shared" si="43"/>
        <v>0.043924</v>
      </c>
      <c r="BP15" s="36">
        <f t="shared" si="44"/>
        <v>7.0893336</v>
      </c>
      <c r="BR15" s="15">
        <f t="shared" si="45"/>
        <v>0.278</v>
      </c>
      <c r="BS15" s="36"/>
      <c r="BT15" s="25">
        <v>9</v>
      </c>
      <c r="BU15" s="25"/>
      <c r="BV15" s="25">
        <f>AU91</f>
        <v>31.5609773155993</v>
      </c>
      <c r="BW15" s="25">
        <f>AV91</f>
        <v>24.0418632873298</v>
      </c>
      <c r="BX15" s="25">
        <f>AX91</f>
        <v>2.99180235476454</v>
      </c>
      <c r="BY15" s="25">
        <f t="shared" si="46"/>
        <v>0.538632470862343</v>
      </c>
      <c r="BZ15" s="25">
        <f t="shared" si="47"/>
        <v>0.410308213750674</v>
      </c>
      <c r="CA15" s="25">
        <f t="shared" si="48"/>
        <v>0.314693751812949</v>
      </c>
      <c r="CB15" s="25">
        <f t="shared" si="49"/>
        <v>0.359581267848967</v>
      </c>
    </row>
    <row r="16" spans="1:80">
      <c r="A16">
        <f>'2. k-data'!A16</f>
        <v>425</v>
      </c>
      <c r="B16">
        <f>'2. k-data'!B16</f>
        <v>118.1</v>
      </c>
      <c r="D16" s="35">
        <v>0.2148</v>
      </c>
      <c r="E16" s="15">
        <v>0.0073</v>
      </c>
      <c r="F16" s="36">
        <v>1.0391</v>
      </c>
      <c r="H16" s="35">
        <v>0.24</v>
      </c>
      <c r="I16" s="15">
        <v>0.122</v>
      </c>
      <c r="J16" s="15">
        <v>0.073</v>
      </c>
      <c r="K16" s="15">
        <v>0.131</v>
      </c>
      <c r="L16" s="15">
        <v>0.33</v>
      </c>
      <c r="M16" s="15">
        <v>0.524</v>
      </c>
      <c r="N16" s="15">
        <v>0.558</v>
      </c>
      <c r="O16" s="15">
        <v>0.488</v>
      </c>
      <c r="P16" s="15">
        <v>0.049</v>
      </c>
      <c r="Q16" s="15">
        <v>0.07</v>
      </c>
      <c r="R16" s="15">
        <v>0.105</v>
      </c>
      <c r="S16" s="15">
        <v>0.093</v>
      </c>
      <c r="T16" s="15">
        <v>0.361</v>
      </c>
      <c r="U16" s="15">
        <v>0.042</v>
      </c>
      <c r="V16" s="36">
        <v>0.161</v>
      </c>
      <c r="X16" s="35">
        <f t="shared" si="0"/>
        <v>6.0882912</v>
      </c>
      <c r="Y16" s="15">
        <f t="shared" si="1"/>
        <v>0.2069112</v>
      </c>
      <c r="Z16" s="36">
        <f t="shared" si="2"/>
        <v>29.4522504</v>
      </c>
      <c r="AA16" s="35">
        <f t="shared" si="3"/>
        <v>3.09488136</v>
      </c>
      <c r="AB16" s="15">
        <f t="shared" si="4"/>
        <v>0.10517986</v>
      </c>
      <c r="AC16" s="36">
        <f t="shared" si="5"/>
        <v>14.97156062</v>
      </c>
      <c r="AD16" s="35">
        <f t="shared" si="6"/>
        <v>1.85185524</v>
      </c>
      <c r="AE16" s="15">
        <f t="shared" si="7"/>
        <v>0.06293549</v>
      </c>
      <c r="AF16" s="36">
        <f t="shared" si="8"/>
        <v>8.95839283</v>
      </c>
      <c r="AG16" s="35">
        <f t="shared" si="9"/>
        <v>3.32319228</v>
      </c>
      <c r="AH16" s="15">
        <f t="shared" si="10"/>
        <v>0.11293903</v>
      </c>
      <c r="AI16" s="36">
        <f t="shared" si="11"/>
        <v>16.07602001</v>
      </c>
      <c r="AJ16" s="35">
        <f t="shared" si="12"/>
        <v>8.3714004</v>
      </c>
      <c r="AK16" s="15">
        <f t="shared" si="13"/>
        <v>0.2845029</v>
      </c>
      <c r="AL16" s="36">
        <f t="shared" si="14"/>
        <v>40.4968443</v>
      </c>
      <c r="AM16" s="35">
        <f t="shared" si="15"/>
        <v>13.29276912</v>
      </c>
      <c r="AN16" s="15">
        <f t="shared" si="16"/>
        <v>0.45175612</v>
      </c>
      <c r="AO16" s="36">
        <f t="shared" si="17"/>
        <v>64.30408004</v>
      </c>
      <c r="AP16" s="35">
        <f t="shared" si="18"/>
        <v>14.15527704</v>
      </c>
      <c r="AQ16" s="15">
        <f t="shared" si="19"/>
        <v>0.48106854</v>
      </c>
      <c r="AR16" s="36">
        <f t="shared" si="20"/>
        <v>68.47648218</v>
      </c>
      <c r="AS16" s="35">
        <f t="shared" si="21"/>
        <v>12.37952544</v>
      </c>
      <c r="AT16" s="15">
        <f t="shared" si="22"/>
        <v>0.42071944</v>
      </c>
      <c r="AU16" s="36">
        <f t="shared" si="23"/>
        <v>59.88624248</v>
      </c>
      <c r="AV16" s="35">
        <f t="shared" si="24"/>
        <v>1.24302612</v>
      </c>
      <c r="AW16" s="15">
        <f t="shared" si="25"/>
        <v>0.04224437</v>
      </c>
      <c r="AX16" s="36">
        <f t="shared" si="26"/>
        <v>6.01316779</v>
      </c>
      <c r="AY16" s="35">
        <f t="shared" si="27"/>
        <v>1.7757516</v>
      </c>
      <c r="AZ16" s="15">
        <f t="shared" si="28"/>
        <v>0.0603491</v>
      </c>
      <c r="BA16" s="36">
        <f t="shared" si="29"/>
        <v>8.5902397</v>
      </c>
      <c r="BB16" s="35">
        <f t="shared" si="30"/>
        <v>2.6636274</v>
      </c>
      <c r="BC16" s="15">
        <f t="shared" si="31"/>
        <v>0.09052365</v>
      </c>
      <c r="BD16" s="36">
        <f t="shared" si="32"/>
        <v>12.88535955</v>
      </c>
      <c r="BE16" s="35">
        <f t="shared" si="33"/>
        <v>2.35921284</v>
      </c>
      <c r="BF16" s="15">
        <f t="shared" si="34"/>
        <v>0.08017809</v>
      </c>
      <c r="BG16" s="36">
        <f t="shared" si="35"/>
        <v>11.41274703</v>
      </c>
      <c r="BH16" s="35">
        <f t="shared" si="36"/>
        <v>9.15780468</v>
      </c>
      <c r="BI16" s="15">
        <f t="shared" si="37"/>
        <v>0.31122893</v>
      </c>
      <c r="BJ16" s="36">
        <f t="shared" si="38"/>
        <v>44.30109331</v>
      </c>
      <c r="BK16" s="35">
        <f t="shared" si="39"/>
        <v>1.06545096</v>
      </c>
      <c r="BL16" s="15">
        <f t="shared" si="40"/>
        <v>0.03620946</v>
      </c>
      <c r="BM16" s="36">
        <f t="shared" si="41"/>
        <v>5.15414382</v>
      </c>
      <c r="BN16" s="35">
        <f t="shared" si="42"/>
        <v>4.08422868</v>
      </c>
      <c r="BO16" s="15">
        <f t="shared" si="43"/>
        <v>0.13880293</v>
      </c>
      <c r="BP16" s="36">
        <f t="shared" si="44"/>
        <v>19.75755131</v>
      </c>
      <c r="BR16" s="15">
        <f t="shared" si="45"/>
        <v>0.86213</v>
      </c>
      <c r="BS16" s="36"/>
      <c r="BT16" s="25">
        <v>10</v>
      </c>
      <c r="BU16" s="25"/>
      <c r="BV16" s="25">
        <f>AY91</f>
        <v>60.1445386581464</v>
      </c>
      <c r="BW16" s="25">
        <f>AZ91</f>
        <v>60.4966395002371</v>
      </c>
      <c r="BX16" s="25">
        <f>BA91</f>
        <v>8.9200381860551</v>
      </c>
      <c r="BY16" s="25">
        <f t="shared" si="46"/>
        <v>0.464217150433754</v>
      </c>
      <c r="BZ16" s="25">
        <f t="shared" si="47"/>
        <v>0.466934791190959</v>
      </c>
      <c r="CA16" s="25">
        <f t="shared" si="48"/>
        <v>0.241944111636409</v>
      </c>
      <c r="CB16" s="25">
        <f t="shared" si="49"/>
        <v>0.365040767476828</v>
      </c>
    </row>
    <row r="17" spans="1:80">
      <c r="A17">
        <f>'2. k-data'!A17</f>
        <v>430</v>
      </c>
      <c r="B17">
        <f>'2. k-data'!B17</f>
        <v>202.7</v>
      </c>
      <c r="D17" s="35">
        <v>0.2839</v>
      </c>
      <c r="E17" s="15">
        <v>0.0116</v>
      </c>
      <c r="F17" s="36">
        <v>1.3856</v>
      </c>
      <c r="H17" s="35">
        <v>0.237</v>
      </c>
      <c r="I17" s="15">
        <v>0.122</v>
      </c>
      <c r="J17" s="15">
        <v>0.073</v>
      </c>
      <c r="K17" s="15">
        <v>0.135</v>
      </c>
      <c r="L17" s="15">
        <v>0.334</v>
      </c>
      <c r="M17" s="15">
        <v>0.531</v>
      </c>
      <c r="N17" s="15">
        <v>0.556</v>
      </c>
      <c r="O17" s="15">
        <v>0.482</v>
      </c>
      <c r="P17" s="15">
        <v>0.048</v>
      </c>
      <c r="Q17" s="15">
        <v>0.072</v>
      </c>
      <c r="R17" s="15">
        <v>0.104</v>
      </c>
      <c r="S17" s="15">
        <v>0.123</v>
      </c>
      <c r="T17" s="15">
        <v>0.364</v>
      </c>
      <c r="U17" s="15">
        <v>0.043</v>
      </c>
      <c r="V17" s="36">
        <v>0.167</v>
      </c>
      <c r="X17" s="35">
        <f t="shared" si="0"/>
        <v>13.63852761</v>
      </c>
      <c r="Y17" s="15">
        <f t="shared" si="1"/>
        <v>0.55726284</v>
      </c>
      <c r="Z17" s="36">
        <f t="shared" si="2"/>
        <v>66.56408544</v>
      </c>
      <c r="AA17" s="35">
        <f t="shared" si="3"/>
        <v>7.02067666</v>
      </c>
      <c r="AB17" s="15">
        <f t="shared" si="4"/>
        <v>0.28686104</v>
      </c>
      <c r="AC17" s="36">
        <f t="shared" si="5"/>
        <v>34.26505664</v>
      </c>
      <c r="AD17" s="35">
        <f t="shared" si="6"/>
        <v>4.20089669</v>
      </c>
      <c r="AE17" s="15">
        <f t="shared" si="7"/>
        <v>0.17164636</v>
      </c>
      <c r="AF17" s="36">
        <f t="shared" si="8"/>
        <v>20.50286176</v>
      </c>
      <c r="AG17" s="35">
        <f t="shared" si="9"/>
        <v>7.76878155</v>
      </c>
      <c r="AH17" s="15">
        <f t="shared" si="10"/>
        <v>0.3174282</v>
      </c>
      <c r="AI17" s="36">
        <f t="shared" si="11"/>
        <v>37.9162512</v>
      </c>
      <c r="AJ17" s="35">
        <f t="shared" si="12"/>
        <v>19.22054102</v>
      </c>
      <c r="AK17" s="15">
        <f t="shared" si="13"/>
        <v>0.78534088</v>
      </c>
      <c r="AL17" s="36">
        <f t="shared" si="14"/>
        <v>93.80761408</v>
      </c>
      <c r="AM17" s="35">
        <f t="shared" si="15"/>
        <v>30.55720743</v>
      </c>
      <c r="AN17" s="15">
        <f t="shared" si="16"/>
        <v>1.24855092</v>
      </c>
      <c r="AO17" s="36">
        <f t="shared" si="17"/>
        <v>149.13725472</v>
      </c>
      <c r="AP17" s="35">
        <f t="shared" si="18"/>
        <v>31.99587068</v>
      </c>
      <c r="AQ17" s="15">
        <f t="shared" si="19"/>
        <v>1.30733392</v>
      </c>
      <c r="AR17" s="36">
        <f t="shared" si="20"/>
        <v>156.15878272</v>
      </c>
      <c r="AS17" s="35">
        <f t="shared" si="21"/>
        <v>27.73742746</v>
      </c>
      <c r="AT17" s="15">
        <f t="shared" si="22"/>
        <v>1.13333624</v>
      </c>
      <c r="AU17" s="36">
        <f t="shared" si="23"/>
        <v>135.37505984</v>
      </c>
      <c r="AV17" s="35">
        <f t="shared" si="24"/>
        <v>2.76223344</v>
      </c>
      <c r="AW17" s="15">
        <f t="shared" si="25"/>
        <v>0.11286336</v>
      </c>
      <c r="AX17" s="36">
        <f t="shared" si="26"/>
        <v>13.48133376</v>
      </c>
      <c r="AY17" s="35">
        <f t="shared" si="27"/>
        <v>4.14335016</v>
      </c>
      <c r="AZ17" s="15">
        <f t="shared" si="28"/>
        <v>0.16929504</v>
      </c>
      <c r="BA17" s="36">
        <f t="shared" si="29"/>
        <v>20.22200064</v>
      </c>
      <c r="BB17" s="35">
        <f t="shared" si="30"/>
        <v>5.98483912</v>
      </c>
      <c r="BC17" s="15">
        <f t="shared" si="31"/>
        <v>0.24453728</v>
      </c>
      <c r="BD17" s="36">
        <f t="shared" si="32"/>
        <v>29.20955648</v>
      </c>
      <c r="BE17" s="35">
        <f t="shared" si="33"/>
        <v>7.07822319</v>
      </c>
      <c r="BF17" s="15">
        <f t="shared" si="34"/>
        <v>0.28921236</v>
      </c>
      <c r="BG17" s="36">
        <f t="shared" si="35"/>
        <v>34.54591776</v>
      </c>
      <c r="BH17" s="35">
        <f t="shared" si="36"/>
        <v>20.94693692</v>
      </c>
      <c r="BI17" s="15">
        <f t="shared" si="37"/>
        <v>0.85588048</v>
      </c>
      <c r="BJ17" s="36">
        <f t="shared" si="38"/>
        <v>102.23344768</v>
      </c>
      <c r="BK17" s="35">
        <f t="shared" si="39"/>
        <v>2.47450079</v>
      </c>
      <c r="BL17" s="15">
        <f t="shared" si="40"/>
        <v>0.10110676</v>
      </c>
      <c r="BM17" s="36">
        <f t="shared" si="41"/>
        <v>12.07702816</v>
      </c>
      <c r="BN17" s="35">
        <f t="shared" si="42"/>
        <v>9.61027051</v>
      </c>
      <c r="BO17" s="15">
        <f t="shared" si="43"/>
        <v>0.39267044</v>
      </c>
      <c r="BP17" s="36">
        <f t="shared" si="44"/>
        <v>46.90380704</v>
      </c>
      <c r="BR17" s="15">
        <f t="shared" si="45"/>
        <v>2.35132</v>
      </c>
      <c r="BS17" s="36"/>
      <c r="BT17" s="25">
        <v>11</v>
      </c>
      <c r="BU17" s="25"/>
      <c r="BV17" s="25">
        <f>BB91</f>
        <v>12.064419794036</v>
      </c>
      <c r="BW17" s="25">
        <f>BC91</f>
        <v>19.5963942193415</v>
      </c>
      <c r="BX17" s="25">
        <f>BD91</f>
        <v>11.1714765615908</v>
      </c>
      <c r="BY17" s="25">
        <f t="shared" si="46"/>
        <v>0.28166646313066</v>
      </c>
      <c r="BZ17" s="25">
        <f t="shared" si="47"/>
        <v>0.457514504974755</v>
      </c>
      <c r="CA17" s="25">
        <f t="shared" si="48"/>
        <v>0.14213301787648</v>
      </c>
      <c r="CB17" s="25">
        <f t="shared" si="49"/>
        <v>0.346302768484869</v>
      </c>
    </row>
    <row r="18" spans="1:80">
      <c r="A18">
        <f>'2. k-data'!A18</f>
        <v>435</v>
      </c>
      <c r="B18">
        <f>'2. k-data'!B18</f>
        <v>274.5</v>
      </c>
      <c r="D18" s="35">
        <v>0.3285</v>
      </c>
      <c r="E18" s="15">
        <v>0.0168</v>
      </c>
      <c r="F18" s="36">
        <v>1.623</v>
      </c>
      <c r="H18" s="35">
        <v>0.232</v>
      </c>
      <c r="I18" s="15">
        <v>0.122</v>
      </c>
      <c r="J18" s="15">
        <v>0.073</v>
      </c>
      <c r="K18" s="15">
        <v>0.139</v>
      </c>
      <c r="L18" s="15">
        <v>0.339</v>
      </c>
      <c r="M18" s="15">
        <v>0.538</v>
      </c>
      <c r="N18" s="15">
        <v>0.551</v>
      </c>
      <c r="O18" s="15">
        <v>0.473</v>
      </c>
      <c r="P18" s="15">
        <v>0.047</v>
      </c>
      <c r="Q18" s="15">
        <v>0.073</v>
      </c>
      <c r="R18" s="15">
        <v>0.104</v>
      </c>
      <c r="S18" s="15">
        <v>0.16</v>
      </c>
      <c r="T18" s="15">
        <v>0.365</v>
      </c>
      <c r="U18" s="15">
        <v>0.044</v>
      </c>
      <c r="V18" s="36">
        <v>0.175</v>
      </c>
      <c r="X18" s="35">
        <f t="shared" si="0"/>
        <v>20.920194</v>
      </c>
      <c r="Y18" s="15">
        <f t="shared" si="1"/>
        <v>1.0698912</v>
      </c>
      <c r="Z18" s="36">
        <f t="shared" si="2"/>
        <v>103.359132</v>
      </c>
      <c r="AA18" s="35">
        <f t="shared" si="3"/>
        <v>11.0011365</v>
      </c>
      <c r="AB18" s="15">
        <f t="shared" si="4"/>
        <v>0.5626152</v>
      </c>
      <c r="AC18" s="36">
        <f t="shared" si="5"/>
        <v>54.352647</v>
      </c>
      <c r="AD18" s="35">
        <f t="shared" si="6"/>
        <v>6.58264725</v>
      </c>
      <c r="AE18" s="15">
        <f t="shared" si="7"/>
        <v>0.3366468</v>
      </c>
      <c r="AF18" s="36">
        <f t="shared" si="8"/>
        <v>32.5224855</v>
      </c>
      <c r="AG18" s="35">
        <f t="shared" si="9"/>
        <v>12.53408175</v>
      </c>
      <c r="AH18" s="15">
        <f t="shared" si="10"/>
        <v>0.6410124</v>
      </c>
      <c r="AI18" s="36">
        <f t="shared" si="11"/>
        <v>61.9263765</v>
      </c>
      <c r="AJ18" s="35">
        <f t="shared" si="12"/>
        <v>30.56873175</v>
      </c>
      <c r="AK18" s="15">
        <f t="shared" si="13"/>
        <v>1.5633324</v>
      </c>
      <c r="AL18" s="36">
        <f t="shared" si="14"/>
        <v>151.0290765</v>
      </c>
      <c r="AM18" s="35">
        <f t="shared" si="15"/>
        <v>48.5132085</v>
      </c>
      <c r="AN18" s="15">
        <f t="shared" si="16"/>
        <v>2.4810408</v>
      </c>
      <c r="AO18" s="36">
        <f t="shared" si="17"/>
        <v>239.686263</v>
      </c>
      <c r="AP18" s="35">
        <f t="shared" si="18"/>
        <v>49.68546075</v>
      </c>
      <c r="AQ18" s="15">
        <f t="shared" si="19"/>
        <v>2.5409916</v>
      </c>
      <c r="AR18" s="36">
        <f t="shared" si="20"/>
        <v>245.4779385</v>
      </c>
      <c r="AS18" s="35">
        <f t="shared" si="21"/>
        <v>42.65194725</v>
      </c>
      <c r="AT18" s="15">
        <f t="shared" si="22"/>
        <v>2.1812868</v>
      </c>
      <c r="AU18" s="36">
        <f t="shared" si="23"/>
        <v>210.7278855</v>
      </c>
      <c r="AV18" s="35">
        <f t="shared" si="24"/>
        <v>4.23814275</v>
      </c>
      <c r="AW18" s="15">
        <f t="shared" si="25"/>
        <v>0.2167452</v>
      </c>
      <c r="AX18" s="36">
        <f t="shared" si="26"/>
        <v>20.9391345</v>
      </c>
      <c r="AY18" s="35">
        <f t="shared" si="27"/>
        <v>6.58264725</v>
      </c>
      <c r="AZ18" s="15">
        <f t="shared" si="28"/>
        <v>0.3366468</v>
      </c>
      <c r="BA18" s="36">
        <f t="shared" si="29"/>
        <v>32.5224855</v>
      </c>
      <c r="BB18" s="35">
        <f t="shared" si="30"/>
        <v>9.378018</v>
      </c>
      <c r="BC18" s="15">
        <f t="shared" si="31"/>
        <v>0.4796064</v>
      </c>
      <c r="BD18" s="36">
        <f t="shared" si="32"/>
        <v>46.333404</v>
      </c>
      <c r="BE18" s="35">
        <f t="shared" si="33"/>
        <v>14.42772</v>
      </c>
      <c r="BF18" s="15">
        <f t="shared" si="34"/>
        <v>0.737856</v>
      </c>
      <c r="BG18" s="36">
        <f t="shared" si="35"/>
        <v>71.28216</v>
      </c>
      <c r="BH18" s="35">
        <f t="shared" si="36"/>
        <v>32.91323625</v>
      </c>
      <c r="BI18" s="15">
        <f t="shared" si="37"/>
        <v>1.683234</v>
      </c>
      <c r="BJ18" s="36">
        <f t="shared" si="38"/>
        <v>162.6124275</v>
      </c>
      <c r="BK18" s="35">
        <f t="shared" si="39"/>
        <v>3.967623</v>
      </c>
      <c r="BL18" s="15">
        <f t="shared" si="40"/>
        <v>0.2029104</v>
      </c>
      <c r="BM18" s="36">
        <f t="shared" si="41"/>
        <v>19.602594</v>
      </c>
      <c r="BN18" s="35">
        <f t="shared" si="42"/>
        <v>15.78031875</v>
      </c>
      <c r="BO18" s="15">
        <f t="shared" si="43"/>
        <v>0.80703</v>
      </c>
      <c r="BP18" s="36">
        <f t="shared" si="44"/>
        <v>77.9648625</v>
      </c>
      <c r="BR18" s="15">
        <f t="shared" si="45"/>
        <v>4.6116</v>
      </c>
      <c r="BS18" s="36"/>
      <c r="BT18" s="25">
        <v>12</v>
      </c>
      <c r="BU18" s="25"/>
      <c r="BV18" s="25">
        <f>BE91</f>
        <v>5.01405581537733</v>
      </c>
      <c r="BW18" s="25">
        <f>BF91</f>
        <v>5.77074104189016</v>
      </c>
      <c r="BX18" s="25">
        <f>BG91</f>
        <v>19.8716961437231</v>
      </c>
      <c r="BY18" s="25">
        <f t="shared" si="46"/>
        <v>0.16355607979084</v>
      </c>
      <c r="BZ18" s="25">
        <f t="shared" si="47"/>
        <v>0.188238786533858</v>
      </c>
      <c r="CA18" s="25">
        <f t="shared" si="48"/>
        <v>0.132655524754734</v>
      </c>
      <c r="CB18" s="25">
        <f t="shared" si="49"/>
        <v>0.229012413101152</v>
      </c>
    </row>
    <row r="19" spans="1:80">
      <c r="A19">
        <f>'2. k-data'!A19</f>
        <v>440</v>
      </c>
      <c r="B19">
        <f>'2. k-data'!B19</f>
        <v>270.5</v>
      </c>
      <c r="D19" s="35">
        <v>0.3483</v>
      </c>
      <c r="E19" s="15">
        <v>0.023</v>
      </c>
      <c r="F19" s="36">
        <v>1.7471</v>
      </c>
      <c r="H19" s="35">
        <v>0.23</v>
      </c>
      <c r="I19" s="15">
        <v>0.123</v>
      </c>
      <c r="J19" s="15">
        <v>0.073</v>
      </c>
      <c r="K19" s="15">
        <v>0.144</v>
      </c>
      <c r="L19" s="15">
        <v>0.346</v>
      </c>
      <c r="M19" s="15">
        <v>0.544</v>
      </c>
      <c r="N19" s="15">
        <v>0.544</v>
      </c>
      <c r="O19" s="15">
        <v>0.462</v>
      </c>
      <c r="P19" s="15">
        <v>0.046</v>
      </c>
      <c r="Q19" s="15">
        <v>0.076</v>
      </c>
      <c r="R19" s="15">
        <v>0.105</v>
      </c>
      <c r="S19" s="15">
        <v>0.207</v>
      </c>
      <c r="T19" s="15">
        <v>0.367</v>
      </c>
      <c r="U19" s="15">
        <v>0.044</v>
      </c>
      <c r="V19" s="36">
        <v>0.184</v>
      </c>
      <c r="X19" s="35">
        <f t="shared" si="0"/>
        <v>21.6694845</v>
      </c>
      <c r="Y19" s="15">
        <f t="shared" si="1"/>
        <v>1.430945</v>
      </c>
      <c r="Z19" s="36">
        <f t="shared" si="2"/>
        <v>108.6958265</v>
      </c>
      <c r="AA19" s="35">
        <f t="shared" si="3"/>
        <v>11.58846345</v>
      </c>
      <c r="AB19" s="15">
        <f t="shared" si="4"/>
        <v>0.7652445</v>
      </c>
      <c r="AC19" s="36">
        <f t="shared" si="5"/>
        <v>58.12863765</v>
      </c>
      <c r="AD19" s="35">
        <f t="shared" si="6"/>
        <v>6.87770595</v>
      </c>
      <c r="AE19" s="15">
        <f t="shared" si="7"/>
        <v>0.4541695</v>
      </c>
      <c r="AF19" s="36">
        <f t="shared" si="8"/>
        <v>34.49911015</v>
      </c>
      <c r="AG19" s="35">
        <f t="shared" si="9"/>
        <v>13.5669816</v>
      </c>
      <c r="AH19" s="15">
        <f t="shared" si="10"/>
        <v>0.895896</v>
      </c>
      <c r="AI19" s="36">
        <f t="shared" si="11"/>
        <v>68.0530392</v>
      </c>
      <c r="AJ19" s="35">
        <f t="shared" si="12"/>
        <v>32.5984419</v>
      </c>
      <c r="AK19" s="15">
        <f t="shared" si="13"/>
        <v>2.152639</v>
      </c>
      <c r="AL19" s="36">
        <f t="shared" si="14"/>
        <v>163.5163303</v>
      </c>
      <c r="AM19" s="35">
        <f t="shared" si="15"/>
        <v>51.2530416</v>
      </c>
      <c r="AN19" s="15">
        <f t="shared" si="16"/>
        <v>3.384496</v>
      </c>
      <c r="AO19" s="36">
        <f t="shared" si="17"/>
        <v>257.0892592</v>
      </c>
      <c r="AP19" s="35">
        <f t="shared" si="18"/>
        <v>51.2530416</v>
      </c>
      <c r="AQ19" s="15">
        <f t="shared" si="19"/>
        <v>3.384496</v>
      </c>
      <c r="AR19" s="36">
        <f t="shared" si="20"/>
        <v>257.0892592</v>
      </c>
      <c r="AS19" s="35">
        <f t="shared" si="21"/>
        <v>43.5273993</v>
      </c>
      <c r="AT19" s="15">
        <f t="shared" si="22"/>
        <v>2.874333</v>
      </c>
      <c r="AU19" s="36">
        <f t="shared" si="23"/>
        <v>218.3368341</v>
      </c>
      <c r="AV19" s="35">
        <f t="shared" si="24"/>
        <v>4.3338969</v>
      </c>
      <c r="AW19" s="15">
        <f t="shared" si="25"/>
        <v>0.286189</v>
      </c>
      <c r="AX19" s="36">
        <f t="shared" si="26"/>
        <v>21.7391653</v>
      </c>
      <c r="AY19" s="35">
        <f t="shared" si="27"/>
        <v>7.1603514</v>
      </c>
      <c r="AZ19" s="15">
        <f t="shared" si="28"/>
        <v>0.472834</v>
      </c>
      <c r="BA19" s="36">
        <f t="shared" si="29"/>
        <v>35.9168818</v>
      </c>
      <c r="BB19" s="35">
        <f t="shared" si="30"/>
        <v>9.89259075</v>
      </c>
      <c r="BC19" s="15">
        <f t="shared" si="31"/>
        <v>0.6532575</v>
      </c>
      <c r="BD19" s="36">
        <f t="shared" si="32"/>
        <v>49.62200775</v>
      </c>
      <c r="BE19" s="35">
        <f t="shared" si="33"/>
        <v>19.50253605</v>
      </c>
      <c r="BF19" s="15">
        <f t="shared" si="34"/>
        <v>1.2878505</v>
      </c>
      <c r="BG19" s="36">
        <f t="shared" si="35"/>
        <v>97.82624385</v>
      </c>
      <c r="BH19" s="35">
        <f t="shared" si="36"/>
        <v>34.57696005</v>
      </c>
      <c r="BI19" s="15">
        <f t="shared" si="37"/>
        <v>2.2832905</v>
      </c>
      <c r="BJ19" s="36">
        <f t="shared" si="38"/>
        <v>173.44073185</v>
      </c>
      <c r="BK19" s="35">
        <f t="shared" si="39"/>
        <v>4.1454666</v>
      </c>
      <c r="BL19" s="15">
        <f t="shared" si="40"/>
        <v>0.273746</v>
      </c>
      <c r="BM19" s="36">
        <f t="shared" si="41"/>
        <v>20.7939842</v>
      </c>
      <c r="BN19" s="35">
        <f t="shared" si="42"/>
        <v>17.3355876</v>
      </c>
      <c r="BO19" s="15">
        <f t="shared" si="43"/>
        <v>1.144756</v>
      </c>
      <c r="BP19" s="36">
        <f t="shared" si="44"/>
        <v>86.9566612</v>
      </c>
      <c r="BR19" s="15">
        <f t="shared" si="45"/>
        <v>6.2215</v>
      </c>
      <c r="BS19" s="36"/>
      <c r="BT19" s="25">
        <v>13</v>
      </c>
      <c r="BU19" s="25"/>
      <c r="BV19" s="25">
        <f>BH91</f>
        <v>62.8409687229757</v>
      </c>
      <c r="BW19" s="25">
        <f>BI91</f>
        <v>58.375588307228</v>
      </c>
      <c r="BX19" s="25">
        <f>BJ91</f>
        <v>29.3175364960897</v>
      </c>
      <c r="BY19" s="25">
        <f t="shared" si="46"/>
        <v>0.417453397107011</v>
      </c>
      <c r="BZ19" s="25">
        <f t="shared" si="47"/>
        <v>0.38778981518251</v>
      </c>
      <c r="CA19" s="25">
        <f t="shared" si="48"/>
        <v>0.244892014965101</v>
      </c>
      <c r="CB19" s="25">
        <f t="shared" si="49"/>
        <v>0.341235560236601</v>
      </c>
    </row>
    <row r="20" spans="1:80">
      <c r="A20">
        <f>'2. k-data'!A20</f>
        <v>445</v>
      </c>
      <c r="B20">
        <f>'2. k-data'!B20</f>
        <v>265.4</v>
      </c>
      <c r="D20" s="35">
        <v>0.3481</v>
      </c>
      <c r="E20" s="15">
        <v>0.0298</v>
      </c>
      <c r="F20" s="36">
        <v>1.7826</v>
      </c>
      <c r="H20" s="35">
        <v>0.226</v>
      </c>
      <c r="I20" s="15">
        <v>0.124</v>
      </c>
      <c r="J20" s="15">
        <v>0.073</v>
      </c>
      <c r="K20" s="15">
        <v>0.151</v>
      </c>
      <c r="L20" s="15">
        <v>0.352</v>
      </c>
      <c r="M20" s="15">
        <v>0.551</v>
      </c>
      <c r="N20" s="15">
        <v>0.535</v>
      </c>
      <c r="O20" s="15">
        <v>0.45</v>
      </c>
      <c r="P20" s="15">
        <v>0.044</v>
      </c>
      <c r="Q20" s="15">
        <v>0.078</v>
      </c>
      <c r="R20" s="15">
        <v>0.106</v>
      </c>
      <c r="S20" s="15">
        <v>0.256</v>
      </c>
      <c r="T20" s="15">
        <v>0.369</v>
      </c>
      <c r="U20" s="15">
        <v>0.045</v>
      </c>
      <c r="V20" s="36">
        <v>0.193</v>
      </c>
      <c r="X20" s="35">
        <f t="shared" si="0"/>
        <v>20.87917724</v>
      </c>
      <c r="Y20" s="15">
        <f t="shared" si="1"/>
        <v>1.78741592</v>
      </c>
      <c r="Z20" s="36">
        <f t="shared" si="2"/>
        <v>106.92106104</v>
      </c>
      <c r="AA20" s="35">
        <f t="shared" si="3"/>
        <v>11.45583176</v>
      </c>
      <c r="AB20" s="15">
        <f t="shared" si="4"/>
        <v>0.98070608</v>
      </c>
      <c r="AC20" s="36">
        <f t="shared" si="5"/>
        <v>58.66465296</v>
      </c>
      <c r="AD20" s="35">
        <f t="shared" si="6"/>
        <v>6.74415902</v>
      </c>
      <c r="AE20" s="15">
        <f t="shared" si="7"/>
        <v>0.57735116</v>
      </c>
      <c r="AF20" s="36">
        <f t="shared" si="8"/>
        <v>34.53644892</v>
      </c>
      <c r="AG20" s="35">
        <f t="shared" si="9"/>
        <v>13.95024674</v>
      </c>
      <c r="AH20" s="15">
        <f t="shared" si="10"/>
        <v>1.19424692</v>
      </c>
      <c r="AI20" s="36">
        <f t="shared" si="11"/>
        <v>71.43840804</v>
      </c>
      <c r="AJ20" s="35">
        <f t="shared" si="12"/>
        <v>32.51978048</v>
      </c>
      <c r="AK20" s="15">
        <f t="shared" si="13"/>
        <v>2.78393984</v>
      </c>
      <c r="AL20" s="36">
        <f t="shared" si="14"/>
        <v>166.53191808</v>
      </c>
      <c r="AM20" s="35">
        <f t="shared" si="15"/>
        <v>50.90454274</v>
      </c>
      <c r="AN20" s="15">
        <f t="shared" si="16"/>
        <v>4.35781492</v>
      </c>
      <c r="AO20" s="36">
        <f t="shared" si="17"/>
        <v>260.67922404</v>
      </c>
      <c r="AP20" s="35">
        <f t="shared" si="18"/>
        <v>49.4263709</v>
      </c>
      <c r="AQ20" s="15">
        <f t="shared" si="19"/>
        <v>4.2312722</v>
      </c>
      <c r="AR20" s="36">
        <f t="shared" si="20"/>
        <v>253.1095914</v>
      </c>
      <c r="AS20" s="35">
        <f t="shared" si="21"/>
        <v>41.573583</v>
      </c>
      <c r="AT20" s="15">
        <f t="shared" si="22"/>
        <v>3.559014</v>
      </c>
      <c r="AU20" s="36">
        <f t="shared" si="23"/>
        <v>212.895918</v>
      </c>
      <c r="AV20" s="35">
        <f t="shared" si="24"/>
        <v>4.06497256</v>
      </c>
      <c r="AW20" s="15">
        <f t="shared" si="25"/>
        <v>0.34799248</v>
      </c>
      <c r="AX20" s="36">
        <f t="shared" si="26"/>
        <v>20.81648976</v>
      </c>
      <c r="AY20" s="35">
        <f t="shared" si="27"/>
        <v>7.20608772</v>
      </c>
      <c r="AZ20" s="15">
        <f t="shared" si="28"/>
        <v>0.61689576</v>
      </c>
      <c r="BA20" s="36">
        <f t="shared" si="29"/>
        <v>36.90195912</v>
      </c>
      <c r="BB20" s="35">
        <f t="shared" si="30"/>
        <v>9.79288844</v>
      </c>
      <c r="BC20" s="15">
        <f t="shared" si="31"/>
        <v>0.83834552</v>
      </c>
      <c r="BD20" s="36">
        <f t="shared" si="32"/>
        <v>50.14881624</v>
      </c>
      <c r="BE20" s="35">
        <f t="shared" si="33"/>
        <v>23.65074944</v>
      </c>
      <c r="BF20" s="15">
        <f t="shared" si="34"/>
        <v>2.02468352</v>
      </c>
      <c r="BG20" s="36">
        <f t="shared" si="35"/>
        <v>121.11412224</v>
      </c>
      <c r="BH20" s="35">
        <f t="shared" si="36"/>
        <v>34.09033806</v>
      </c>
      <c r="BI20" s="15">
        <f t="shared" si="37"/>
        <v>2.91839148</v>
      </c>
      <c r="BJ20" s="36">
        <f t="shared" si="38"/>
        <v>174.57465276</v>
      </c>
      <c r="BK20" s="35">
        <f t="shared" si="39"/>
        <v>4.1573583</v>
      </c>
      <c r="BL20" s="15">
        <f t="shared" si="40"/>
        <v>0.3559014</v>
      </c>
      <c r="BM20" s="36">
        <f t="shared" si="41"/>
        <v>21.2895918</v>
      </c>
      <c r="BN20" s="35">
        <f t="shared" si="42"/>
        <v>17.83044782</v>
      </c>
      <c r="BO20" s="15">
        <f t="shared" si="43"/>
        <v>1.52642156</v>
      </c>
      <c r="BP20" s="36">
        <f t="shared" si="44"/>
        <v>91.30869372</v>
      </c>
      <c r="BR20" s="15">
        <f t="shared" si="45"/>
        <v>7.90892</v>
      </c>
      <c r="BS20" s="36"/>
      <c r="BT20" s="25">
        <v>14</v>
      </c>
      <c r="BU20" s="25"/>
      <c r="BV20" s="25">
        <f>BK91</f>
        <v>9.78119748576945</v>
      </c>
      <c r="BW20" s="25">
        <f>BL91</f>
        <v>11.6971132734882</v>
      </c>
      <c r="BX20" s="25">
        <f>BM91</f>
        <v>3.88473950831324</v>
      </c>
      <c r="BY20" s="25">
        <f t="shared" si="46"/>
        <v>0.385647521988932</v>
      </c>
      <c r="BZ20" s="25">
        <f t="shared" si="47"/>
        <v>0.461187165979169</v>
      </c>
      <c r="CA20" s="25">
        <f t="shared" si="48"/>
        <v>0.198711816979653</v>
      </c>
      <c r="CB20" s="25">
        <f t="shared" si="49"/>
        <v>0.356452464338852</v>
      </c>
    </row>
    <row r="21" spans="1:80">
      <c r="A21">
        <f>'2. k-data'!A21</f>
        <v>450</v>
      </c>
      <c r="B21">
        <f>'2. k-data'!B21</f>
        <v>265.55</v>
      </c>
      <c r="D21" s="35">
        <v>0.3362</v>
      </c>
      <c r="E21" s="15">
        <v>0.038</v>
      </c>
      <c r="F21" s="36">
        <v>1.7721</v>
      </c>
      <c r="H21" s="35">
        <v>0.225</v>
      </c>
      <c r="I21" s="15">
        <v>0.127</v>
      </c>
      <c r="J21" s="15">
        <v>0.074</v>
      </c>
      <c r="K21" s="15">
        <v>0.161</v>
      </c>
      <c r="L21" s="15">
        <v>0.36</v>
      </c>
      <c r="M21" s="15">
        <v>0.556</v>
      </c>
      <c r="N21" s="15">
        <v>0.522</v>
      </c>
      <c r="O21" s="15">
        <v>0.439</v>
      </c>
      <c r="P21" s="15">
        <v>0.042</v>
      </c>
      <c r="Q21" s="15">
        <v>0.083</v>
      </c>
      <c r="R21" s="15">
        <v>0.11</v>
      </c>
      <c r="S21" s="15">
        <v>0.3</v>
      </c>
      <c r="T21" s="15">
        <v>0.372</v>
      </c>
      <c r="U21" s="15">
        <v>0.045</v>
      </c>
      <c r="V21" s="46">
        <v>0.2</v>
      </c>
      <c r="X21" s="35">
        <f t="shared" si="0"/>
        <v>20.08752975</v>
      </c>
      <c r="Y21" s="15">
        <f t="shared" si="1"/>
        <v>2.2704525</v>
      </c>
      <c r="Z21" s="36">
        <f t="shared" si="2"/>
        <v>105.880759875</v>
      </c>
      <c r="AA21" s="35">
        <f t="shared" si="3"/>
        <v>11.33829457</v>
      </c>
      <c r="AB21" s="15">
        <f t="shared" si="4"/>
        <v>1.2815443</v>
      </c>
      <c r="AC21" s="36">
        <f t="shared" si="5"/>
        <v>59.763806685</v>
      </c>
      <c r="AD21" s="35">
        <f t="shared" si="6"/>
        <v>6.60656534</v>
      </c>
      <c r="AE21" s="15">
        <f t="shared" si="7"/>
        <v>0.7467266</v>
      </c>
      <c r="AF21" s="36">
        <f t="shared" si="8"/>
        <v>34.82300547</v>
      </c>
      <c r="AG21" s="35">
        <f t="shared" si="9"/>
        <v>14.37374351</v>
      </c>
      <c r="AH21" s="15">
        <f t="shared" si="10"/>
        <v>1.6246349</v>
      </c>
      <c r="AI21" s="36">
        <f t="shared" si="11"/>
        <v>75.763565955</v>
      </c>
      <c r="AJ21" s="35">
        <f t="shared" si="12"/>
        <v>32.1400476</v>
      </c>
      <c r="AK21" s="15">
        <f t="shared" si="13"/>
        <v>3.632724</v>
      </c>
      <c r="AL21" s="36">
        <f t="shared" si="14"/>
        <v>169.4092158</v>
      </c>
      <c r="AM21" s="35">
        <f t="shared" si="15"/>
        <v>49.63851796</v>
      </c>
      <c r="AN21" s="15">
        <f t="shared" si="16"/>
        <v>5.6105404</v>
      </c>
      <c r="AO21" s="36">
        <f t="shared" si="17"/>
        <v>261.64312218</v>
      </c>
      <c r="AP21" s="35">
        <f t="shared" si="18"/>
        <v>46.60306902</v>
      </c>
      <c r="AQ21" s="15">
        <f t="shared" si="19"/>
        <v>5.2674498</v>
      </c>
      <c r="AR21" s="36">
        <f t="shared" si="20"/>
        <v>245.64336291</v>
      </c>
      <c r="AS21" s="35">
        <f t="shared" si="21"/>
        <v>39.19300249</v>
      </c>
      <c r="AT21" s="15">
        <f t="shared" si="22"/>
        <v>4.4299051</v>
      </c>
      <c r="AU21" s="36">
        <f t="shared" si="23"/>
        <v>206.585127045</v>
      </c>
      <c r="AV21" s="35">
        <f t="shared" si="24"/>
        <v>3.74967222</v>
      </c>
      <c r="AW21" s="15">
        <f t="shared" si="25"/>
        <v>0.4238178</v>
      </c>
      <c r="AX21" s="36">
        <f t="shared" si="26"/>
        <v>19.76440851</v>
      </c>
      <c r="AY21" s="35">
        <f t="shared" si="27"/>
        <v>7.41006653</v>
      </c>
      <c r="AZ21" s="15">
        <f t="shared" si="28"/>
        <v>0.8375447</v>
      </c>
      <c r="BA21" s="36">
        <f t="shared" si="29"/>
        <v>39.058235865</v>
      </c>
      <c r="BB21" s="35">
        <f t="shared" si="30"/>
        <v>9.8205701</v>
      </c>
      <c r="BC21" s="15">
        <f t="shared" si="31"/>
        <v>1.109999</v>
      </c>
      <c r="BD21" s="36">
        <f t="shared" si="32"/>
        <v>51.76392705</v>
      </c>
      <c r="BE21" s="35">
        <f t="shared" si="33"/>
        <v>26.783373</v>
      </c>
      <c r="BF21" s="15">
        <f t="shared" si="34"/>
        <v>3.02727</v>
      </c>
      <c r="BG21" s="36">
        <f t="shared" si="35"/>
        <v>141.1743465</v>
      </c>
      <c r="BH21" s="35">
        <f t="shared" si="36"/>
        <v>33.21138252</v>
      </c>
      <c r="BI21" s="15">
        <f t="shared" si="37"/>
        <v>3.7538148</v>
      </c>
      <c r="BJ21" s="36">
        <f t="shared" si="38"/>
        <v>175.05618966</v>
      </c>
      <c r="BK21" s="35">
        <f t="shared" si="39"/>
        <v>4.01750595</v>
      </c>
      <c r="BL21" s="15">
        <f t="shared" si="40"/>
        <v>0.4540905</v>
      </c>
      <c r="BM21" s="36">
        <f t="shared" si="41"/>
        <v>21.176151975</v>
      </c>
      <c r="BN21" s="35">
        <f t="shared" si="42"/>
        <v>17.855582</v>
      </c>
      <c r="BO21" s="15">
        <f t="shared" si="43"/>
        <v>2.01818</v>
      </c>
      <c r="BP21" s="36">
        <f t="shared" si="44"/>
        <v>94.116231</v>
      </c>
      <c r="BR21" s="15">
        <f t="shared" si="45"/>
        <v>10.0909</v>
      </c>
      <c r="BS21" s="36"/>
      <c r="BT21" s="25">
        <v>15</v>
      </c>
      <c r="BU21" s="25"/>
      <c r="BV21" s="25">
        <f>BN91</f>
        <v>33.805336243483</v>
      </c>
      <c r="BW21" s="25">
        <f>BO91</f>
        <v>29.8092351827999</v>
      </c>
      <c r="BX21" s="25">
        <f>BP91</f>
        <v>15.8768027037399</v>
      </c>
      <c r="BY21" s="25">
        <f t="shared" si="46"/>
        <v>0.425270497754739</v>
      </c>
      <c r="BZ21" s="25">
        <f t="shared" si="47"/>
        <v>0.374999621141803</v>
      </c>
      <c r="CA21" s="25">
        <f t="shared" si="48"/>
        <v>0.255822789931769</v>
      </c>
      <c r="CB21" s="25">
        <f t="shared" si="49"/>
        <v>0.33837328174777</v>
      </c>
    </row>
    <row r="22" spans="1:71">
      <c r="A22">
        <f>'2. k-data'!A22</f>
        <v>455</v>
      </c>
      <c r="B22">
        <f>'2. k-data'!B22</f>
        <v>232.5</v>
      </c>
      <c r="D22" s="35">
        <v>0.3187</v>
      </c>
      <c r="E22" s="15">
        <v>0.048</v>
      </c>
      <c r="F22" s="36">
        <v>1.7441</v>
      </c>
      <c r="H22" s="35">
        <v>0.222</v>
      </c>
      <c r="I22" s="15">
        <v>0.128</v>
      </c>
      <c r="J22" s="15">
        <v>0.075</v>
      </c>
      <c r="K22" s="15">
        <v>0.172</v>
      </c>
      <c r="L22" s="15">
        <v>0.369</v>
      </c>
      <c r="M22" s="15">
        <v>0.556</v>
      </c>
      <c r="N22" s="15">
        <v>0.506</v>
      </c>
      <c r="O22" s="15">
        <v>0.426</v>
      </c>
      <c r="P22" s="15">
        <v>0.041</v>
      </c>
      <c r="Q22" s="15">
        <v>0.088</v>
      </c>
      <c r="R22" s="15">
        <v>0.115</v>
      </c>
      <c r="S22" s="15">
        <v>0.331</v>
      </c>
      <c r="T22" s="15">
        <v>0.374</v>
      </c>
      <c r="U22" s="15">
        <v>0.046</v>
      </c>
      <c r="V22" s="36">
        <v>0.207</v>
      </c>
      <c r="X22" s="35">
        <f t="shared" si="0"/>
        <v>16.4497005</v>
      </c>
      <c r="Y22" s="15">
        <f t="shared" si="1"/>
        <v>2.47752</v>
      </c>
      <c r="Z22" s="36">
        <f t="shared" si="2"/>
        <v>90.0217215</v>
      </c>
      <c r="AA22" s="35">
        <f t="shared" si="3"/>
        <v>9.484512</v>
      </c>
      <c r="AB22" s="15">
        <f t="shared" si="4"/>
        <v>1.42848</v>
      </c>
      <c r="AC22" s="36">
        <f t="shared" si="5"/>
        <v>51.904416</v>
      </c>
      <c r="AD22" s="35">
        <f t="shared" si="6"/>
        <v>5.55733125</v>
      </c>
      <c r="AE22" s="15">
        <f t="shared" si="7"/>
        <v>0.837</v>
      </c>
      <c r="AF22" s="36">
        <f t="shared" si="8"/>
        <v>30.41274375</v>
      </c>
      <c r="AG22" s="35">
        <f t="shared" si="9"/>
        <v>12.744813</v>
      </c>
      <c r="AH22" s="15">
        <f t="shared" si="10"/>
        <v>1.91952</v>
      </c>
      <c r="AI22" s="36">
        <f t="shared" si="11"/>
        <v>69.746559</v>
      </c>
      <c r="AJ22" s="35">
        <f t="shared" si="12"/>
        <v>27.34206975</v>
      </c>
      <c r="AK22" s="15">
        <f t="shared" si="13"/>
        <v>4.11804</v>
      </c>
      <c r="AL22" s="36">
        <f t="shared" si="14"/>
        <v>149.63069925</v>
      </c>
      <c r="AM22" s="35">
        <f t="shared" si="15"/>
        <v>41.198349</v>
      </c>
      <c r="AN22" s="15">
        <f t="shared" si="16"/>
        <v>6.20496</v>
      </c>
      <c r="AO22" s="36">
        <f t="shared" si="17"/>
        <v>225.459807</v>
      </c>
      <c r="AP22" s="35">
        <f t="shared" si="18"/>
        <v>37.4934615</v>
      </c>
      <c r="AQ22" s="15">
        <f t="shared" si="19"/>
        <v>5.64696</v>
      </c>
      <c r="AR22" s="36">
        <f t="shared" si="20"/>
        <v>205.1846445</v>
      </c>
      <c r="AS22" s="35">
        <f t="shared" si="21"/>
        <v>31.5656415</v>
      </c>
      <c r="AT22" s="15">
        <f t="shared" si="22"/>
        <v>4.75416</v>
      </c>
      <c r="AU22" s="36">
        <f t="shared" si="23"/>
        <v>172.7443845</v>
      </c>
      <c r="AV22" s="35">
        <f t="shared" si="24"/>
        <v>3.03800775</v>
      </c>
      <c r="AW22" s="15">
        <f t="shared" si="25"/>
        <v>0.45756</v>
      </c>
      <c r="AX22" s="36">
        <f t="shared" si="26"/>
        <v>16.62563325</v>
      </c>
      <c r="AY22" s="35">
        <f t="shared" si="27"/>
        <v>6.520602</v>
      </c>
      <c r="AZ22" s="15">
        <f t="shared" si="28"/>
        <v>0.98208</v>
      </c>
      <c r="BA22" s="36">
        <f t="shared" si="29"/>
        <v>35.684286</v>
      </c>
      <c r="BB22" s="35">
        <f t="shared" si="30"/>
        <v>8.52124125</v>
      </c>
      <c r="BC22" s="15">
        <f t="shared" si="31"/>
        <v>1.2834</v>
      </c>
      <c r="BD22" s="36">
        <f t="shared" si="32"/>
        <v>46.63287375</v>
      </c>
      <c r="BE22" s="35">
        <f t="shared" si="33"/>
        <v>24.52635525</v>
      </c>
      <c r="BF22" s="15">
        <f t="shared" si="34"/>
        <v>3.69396</v>
      </c>
      <c r="BG22" s="36">
        <f t="shared" si="35"/>
        <v>134.22157575</v>
      </c>
      <c r="BH22" s="35">
        <f t="shared" si="36"/>
        <v>27.7125585</v>
      </c>
      <c r="BI22" s="15">
        <f t="shared" si="37"/>
        <v>4.17384</v>
      </c>
      <c r="BJ22" s="36">
        <f t="shared" si="38"/>
        <v>151.6582155</v>
      </c>
      <c r="BK22" s="35">
        <f t="shared" si="39"/>
        <v>3.4084965</v>
      </c>
      <c r="BL22" s="15">
        <f t="shared" si="40"/>
        <v>0.51336</v>
      </c>
      <c r="BM22" s="36">
        <f t="shared" si="41"/>
        <v>18.6531495</v>
      </c>
      <c r="BN22" s="35">
        <f t="shared" si="42"/>
        <v>15.33823425</v>
      </c>
      <c r="BO22" s="15">
        <f t="shared" si="43"/>
        <v>2.31012</v>
      </c>
      <c r="BP22" s="36">
        <f t="shared" si="44"/>
        <v>83.93917275</v>
      </c>
      <c r="BR22" s="15">
        <f t="shared" si="45"/>
        <v>11.16</v>
      </c>
      <c r="BS22" s="36"/>
    </row>
    <row r="23" spans="1:71">
      <c r="A23">
        <f>'2. k-data'!A23</f>
        <v>460</v>
      </c>
      <c r="B23">
        <f>'2. k-data'!B23</f>
        <v>212.8</v>
      </c>
      <c r="D23" s="35">
        <v>0.2908</v>
      </c>
      <c r="E23" s="15">
        <v>0.06</v>
      </c>
      <c r="F23" s="36">
        <v>1.6692</v>
      </c>
      <c r="H23" s="35">
        <v>0.22</v>
      </c>
      <c r="I23" s="15">
        <v>0.131</v>
      </c>
      <c r="J23" s="15">
        <v>0.077</v>
      </c>
      <c r="K23" s="15">
        <v>0.186</v>
      </c>
      <c r="L23" s="15">
        <v>0.381</v>
      </c>
      <c r="M23" s="15">
        <v>0.554</v>
      </c>
      <c r="N23" s="15">
        <v>0.488</v>
      </c>
      <c r="O23" s="15">
        <v>0.413</v>
      </c>
      <c r="P23" s="15">
        <v>0.038</v>
      </c>
      <c r="Q23" s="15">
        <v>0.095</v>
      </c>
      <c r="R23" s="15">
        <v>0.123</v>
      </c>
      <c r="S23" s="15">
        <v>0.346</v>
      </c>
      <c r="T23" s="15">
        <v>0.376</v>
      </c>
      <c r="U23" s="15">
        <v>0.047</v>
      </c>
      <c r="V23" s="36">
        <v>0.213</v>
      </c>
      <c r="X23" s="35">
        <f t="shared" si="0"/>
        <v>13.6140928</v>
      </c>
      <c r="Y23" s="15">
        <f t="shared" si="1"/>
        <v>2.80896</v>
      </c>
      <c r="Z23" s="36">
        <f t="shared" si="2"/>
        <v>78.1452672</v>
      </c>
      <c r="AA23" s="35">
        <f t="shared" si="3"/>
        <v>8.10657344</v>
      </c>
      <c r="AB23" s="15">
        <f t="shared" si="4"/>
        <v>1.672608</v>
      </c>
      <c r="AC23" s="36">
        <f t="shared" si="5"/>
        <v>46.53195456</v>
      </c>
      <c r="AD23" s="35">
        <f t="shared" si="6"/>
        <v>4.76493248</v>
      </c>
      <c r="AE23" s="15">
        <f t="shared" si="7"/>
        <v>0.983136</v>
      </c>
      <c r="AF23" s="36">
        <f t="shared" si="8"/>
        <v>27.35084352</v>
      </c>
      <c r="AG23" s="35">
        <f t="shared" si="9"/>
        <v>11.51009664</v>
      </c>
      <c r="AH23" s="15">
        <f t="shared" si="10"/>
        <v>2.374848</v>
      </c>
      <c r="AI23" s="36">
        <f t="shared" si="11"/>
        <v>66.06827136</v>
      </c>
      <c r="AJ23" s="35">
        <f t="shared" si="12"/>
        <v>23.57713344</v>
      </c>
      <c r="AK23" s="15">
        <f t="shared" si="13"/>
        <v>4.864608</v>
      </c>
      <c r="AL23" s="36">
        <f t="shared" si="14"/>
        <v>135.33339456</v>
      </c>
      <c r="AM23" s="35">
        <f t="shared" si="15"/>
        <v>34.28276096</v>
      </c>
      <c r="AN23" s="15">
        <f t="shared" si="16"/>
        <v>7.073472</v>
      </c>
      <c r="AO23" s="36">
        <f t="shared" si="17"/>
        <v>196.78399104</v>
      </c>
      <c r="AP23" s="35">
        <f t="shared" si="18"/>
        <v>30.19853312</v>
      </c>
      <c r="AQ23" s="15">
        <f t="shared" si="19"/>
        <v>6.230784</v>
      </c>
      <c r="AR23" s="36">
        <f t="shared" si="20"/>
        <v>173.34041088</v>
      </c>
      <c r="AS23" s="35">
        <f t="shared" si="21"/>
        <v>25.55736512</v>
      </c>
      <c r="AT23" s="15">
        <f t="shared" si="22"/>
        <v>5.273184</v>
      </c>
      <c r="AU23" s="36">
        <f t="shared" si="23"/>
        <v>146.69997888</v>
      </c>
      <c r="AV23" s="35">
        <f t="shared" si="24"/>
        <v>2.35152512</v>
      </c>
      <c r="AW23" s="15">
        <f t="shared" si="25"/>
        <v>0.485184</v>
      </c>
      <c r="AX23" s="36">
        <f t="shared" si="26"/>
        <v>13.49781888</v>
      </c>
      <c r="AY23" s="35">
        <f t="shared" si="27"/>
        <v>5.8788128</v>
      </c>
      <c r="AZ23" s="15">
        <f t="shared" si="28"/>
        <v>1.21296</v>
      </c>
      <c r="BA23" s="36">
        <f t="shared" si="29"/>
        <v>33.7445472</v>
      </c>
      <c r="BB23" s="35">
        <f t="shared" si="30"/>
        <v>7.61151552</v>
      </c>
      <c r="BC23" s="15">
        <f t="shared" si="31"/>
        <v>1.570464</v>
      </c>
      <c r="BD23" s="36">
        <f t="shared" si="32"/>
        <v>43.69030848</v>
      </c>
      <c r="BE23" s="35">
        <f t="shared" si="33"/>
        <v>21.41125504</v>
      </c>
      <c r="BF23" s="15">
        <f t="shared" si="34"/>
        <v>4.417728</v>
      </c>
      <c r="BG23" s="36">
        <f t="shared" si="35"/>
        <v>122.90119296</v>
      </c>
      <c r="BH23" s="35">
        <f t="shared" si="36"/>
        <v>23.26772224</v>
      </c>
      <c r="BI23" s="15">
        <f t="shared" si="37"/>
        <v>4.800768</v>
      </c>
      <c r="BJ23" s="36">
        <f t="shared" si="38"/>
        <v>133.55736576</v>
      </c>
      <c r="BK23" s="35">
        <f t="shared" si="39"/>
        <v>2.90846528</v>
      </c>
      <c r="BL23" s="15">
        <f t="shared" si="40"/>
        <v>0.600096</v>
      </c>
      <c r="BM23" s="36">
        <f t="shared" si="41"/>
        <v>16.69467072</v>
      </c>
      <c r="BN23" s="35">
        <f t="shared" si="42"/>
        <v>13.18091712</v>
      </c>
      <c r="BO23" s="15">
        <f t="shared" si="43"/>
        <v>2.719584</v>
      </c>
      <c r="BP23" s="36">
        <f t="shared" si="44"/>
        <v>75.65882688</v>
      </c>
      <c r="BR23" s="15">
        <f t="shared" si="45"/>
        <v>12.768</v>
      </c>
      <c r="BS23" s="36"/>
    </row>
    <row r="24" spans="1:71">
      <c r="A24">
        <f>'2. k-data'!A24</f>
        <v>465</v>
      </c>
      <c r="B24">
        <f>'2. k-data'!B24</f>
        <v>245.1</v>
      </c>
      <c r="D24" s="35">
        <v>0.2511</v>
      </c>
      <c r="E24" s="15">
        <v>0.0739</v>
      </c>
      <c r="F24" s="36">
        <v>1.5281</v>
      </c>
      <c r="H24" s="35">
        <v>0.218</v>
      </c>
      <c r="I24" s="15">
        <v>0.134</v>
      </c>
      <c r="J24" s="15">
        <v>0.08</v>
      </c>
      <c r="K24" s="15">
        <v>0.205</v>
      </c>
      <c r="L24" s="15">
        <v>0.394</v>
      </c>
      <c r="M24" s="15">
        <v>0.549</v>
      </c>
      <c r="N24" s="15">
        <v>0.469</v>
      </c>
      <c r="O24" s="15">
        <v>0.397</v>
      </c>
      <c r="P24" s="15">
        <v>0.035</v>
      </c>
      <c r="Q24" s="15">
        <v>0.103</v>
      </c>
      <c r="R24" s="15">
        <v>0.134</v>
      </c>
      <c r="S24" s="15">
        <v>0.347</v>
      </c>
      <c r="T24" s="15">
        <v>0.379</v>
      </c>
      <c r="U24" s="15">
        <v>0.048</v>
      </c>
      <c r="V24" s="36">
        <v>0.219</v>
      </c>
      <c r="X24" s="35">
        <f t="shared" si="0"/>
        <v>13.41672498</v>
      </c>
      <c r="Y24" s="15">
        <f t="shared" si="1"/>
        <v>3.94861002</v>
      </c>
      <c r="Z24" s="36">
        <f t="shared" si="2"/>
        <v>81.64913358</v>
      </c>
      <c r="AA24" s="35">
        <f t="shared" si="3"/>
        <v>8.24697774</v>
      </c>
      <c r="AB24" s="15">
        <f t="shared" si="4"/>
        <v>2.42712726</v>
      </c>
      <c r="AC24" s="36">
        <f t="shared" si="5"/>
        <v>50.18799954</v>
      </c>
      <c r="AD24" s="35">
        <f t="shared" si="6"/>
        <v>4.9235688</v>
      </c>
      <c r="AE24" s="15">
        <f t="shared" si="7"/>
        <v>1.4490312</v>
      </c>
      <c r="AF24" s="36">
        <f t="shared" si="8"/>
        <v>29.9629848</v>
      </c>
      <c r="AG24" s="35">
        <f t="shared" si="9"/>
        <v>12.61664505</v>
      </c>
      <c r="AH24" s="15">
        <f t="shared" si="10"/>
        <v>3.71314245</v>
      </c>
      <c r="AI24" s="36">
        <f t="shared" si="11"/>
        <v>76.78014855</v>
      </c>
      <c r="AJ24" s="35">
        <f t="shared" si="12"/>
        <v>24.24857634</v>
      </c>
      <c r="AK24" s="15">
        <f t="shared" si="13"/>
        <v>7.13647866</v>
      </c>
      <c r="AL24" s="36">
        <f t="shared" si="14"/>
        <v>147.56770014</v>
      </c>
      <c r="AM24" s="35">
        <f t="shared" si="15"/>
        <v>33.78799089</v>
      </c>
      <c r="AN24" s="15">
        <f t="shared" si="16"/>
        <v>9.94397661</v>
      </c>
      <c r="AO24" s="36">
        <f t="shared" si="17"/>
        <v>205.62098319</v>
      </c>
      <c r="AP24" s="35">
        <f t="shared" si="18"/>
        <v>28.86442209</v>
      </c>
      <c r="AQ24" s="15">
        <f t="shared" si="19"/>
        <v>8.49494541</v>
      </c>
      <c r="AR24" s="36">
        <f t="shared" si="20"/>
        <v>175.65799839</v>
      </c>
      <c r="AS24" s="35">
        <f t="shared" si="21"/>
        <v>24.43321017</v>
      </c>
      <c r="AT24" s="15">
        <f t="shared" si="22"/>
        <v>7.19081733</v>
      </c>
      <c r="AU24" s="36">
        <f t="shared" si="23"/>
        <v>148.69131207</v>
      </c>
      <c r="AV24" s="35">
        <f t="shared" si="24"/>
        <v>2.15406135</v>
      </c>
      <c r="AW24" s="15">
        <f t="shared" si="25"/>
        <v>0.63395115</v>
      </c>
      <c r="AX24" s="36">
        <f t="shared" si="26"/>
        <v>13.10880585</v>
      </c>
      <c r="AY24" s="35">
        <f t="shared" si="27"/>
        <v>6.33909483</v>
      </c>
      <c r="AZ24" s="15">
        <f t="shared" si="28"/>
        <v>1.86562767</v>
      </c>
      <c r="BA24" s="36">
        <f t="shared" si="29"/>
        <v>38.57734293</v>
      </c>
      <c r="BB24" s="35">
        <f t="shared" si="30"/>
        <v>8.24697774</v>
      </c>
      <c r="BC24" s="15">
        <f t="shared" si="31"/>
        <v>2.42712726</v>
      </c>
      <c r="BD24" s="36">
        <f t="shared" si="32"/>
        <v>50.18799954</v>
      </c>
      <c r="BE24" s="35">
        <f t="shared" si="33"/>
        <v>21.35597967</v>
      </c>
      <c r="BF24" s="15">
        <f t="shared" si="34"/>
        <v>6.28517283</v>
      </c>
      <c r="BG24" s="36">
        <f t="shared" si="35"/>
        <v>129.96444657</v>
      </c>
      <c r="BH24" s="35">
        <f t="shared" si="36"/>
        <v>23.32540719</v>
      </c>
      <c r="BI24" s="15">
        <f t="shared" si="37"/>
        <v>6.86478531</v>
      </c>
      <c r="BJ24" s="36">
        <f t="shared" si="38"/>
        <v>141.94964049</v>
      </c>
      <c r="BK24" s="35">
        <f t="shared" si="39"/>
        <v>2.95414128</v>
      </c>
      <c r="BL24" s="15">
        <f t="shared" si="40"/>
        <v>0.86941872</v>
      </c>
      <c r="BM24" s="36">
        <f t="shared" si="41"/>
        <v>17.97779088</v>
      </c>
      <c r="BN24" s="35">
        <f t="shared" si="42"/>
        <v>13.47826959</v>
      </c>
      <c r="BO24" s="15">
        <f t="shared" si="43"/>
        <v>3.96672291</v>
      </c>
      <c r="BP24" s="36">
        <f t="shared" si="44"/>
        <v>82.02367089</v>
      </c>
      <c r="BR24" s="15">
        <f t="shared" si="45"/>
        <v>18.11289</v>
      </c>
      <c r="BS24" s="36"/>
    </row>
    <row r="25" spans="1:71">
      <c r="A25">
        <f>'2. k-data'!A25</f>
        <v>470</v>
      </c>
      <c r="B25">
        <f>'2. k-data'!B25</f>
        <v>284.55</v>
      </c>
      <c r="D25" s="35">
        <v>0.1954</v>
      </c>
      <c r="E25" s="15">
        <v>0.091</v>
      </c>
      <c r="F25" s="36">
        <v>1.2876</v>
      </c>
      <c r="H25" s="35">
        <v>0.216</v>
      </c>
      <c r="I25" s="15">
        <v>0.138</v>
      </c>
      <c r="J25" s="15">
        <v>0.085</v>
      </c>
      <c r="K25" s="15">
        <v>0.229</v>
      </c>
      <c r="L25" s="15">
        <v>0.403</v>
      </c>
      <c r="M25" s="15">
        <v>0.541</v>
      </c>
      <c r="N25" s="15">
        <v>0.448</v>
      </c>
      <c r="O25" s="15">
        <v>0.382</v>
      </c>
      <c r="P25" s="15">
        <v>0.033</v>
      </c>
      <c r="Q25" s="15">
        <v>0.113</v>
      </c>
      <c r="R25" s="15">
        <v>0.148</v>
      </c>
      <c r="S25" s="15">
        <v>0.341</v>
      </c>
      <c r="T25" s="15">
        <v>0.384</v>
      </c>
      <c r="U25" s="15">
        <v>0.05</v>
      </c>
      <c r="V25" s="36">
        <v>0.225</v>
      </c>
      <c r="X25" s="35">
        <f t="shared" si="0"/>
        <v>12.00983112</v>
      </c>
      <c r="Y25" s="15">
        <f t="shared" si="1"/>
        <v>5.5931148</v>
      </c>
      <c r="Z25" s="36">
        <f t="shared" si="2"/>
        <v>79.13950128</v>
      </c>
      <c r="AA25" s="35">
        <f t="shared" si="3"/>
        <v>7.67294766</v>
      </c>
      <c r="AB25" s="15">
        <f t="shared" si="4"/>
        <v>3.5733789</v>
      </c>
      <c r="AC25" s="36">
        <f t="shared" si="5"/>
        <v>50.56134804</v>
      </c>
      <c r="AD25" s="35">
        <f t="shared" si="6"/>
        <v>4.72609095</v>
      </c>
      <c r="AE25" s="15">
        <f t="shared" si="7"/>
        <v>2.20099425</v>
      </c>
      <c r="AF25" s="36">
        <f t="shared" si="8"/>
        <v>31.1428593</v>
      </c>
      <c r="AG25" s="35">
        <f t="shared" si="9"/>
        <v>12.73264503</v>
      </c>
      <c r="AH25" s="15">
        <f t="shared" si="10"/>
        <v>5.92973745</v>
      </c>
      <c r="AI25" s="36">
        <f t="shared" si="11"/>
        <v>83.90252682</v>
      </c>
      <c r="AJ25" s="35">
        <f t="shared" si="12"/>
        <v>22.40723121</v>
      </c>
      <c r="AK25" s="15">
        <f t="shared" si="13"/>
        <v>10.43530215</v>
      </c>
      <c r="AL25" s="36">
        <f t="shared" si="14"/>
        <v>147.65379174</v>
      </c>
      <c r="AM25" s="35">
        <f t="shared" si="15"/>
        <v>30.08017887</v>
      </c>
      <c r="AN25" s="15">
        <f t="shared" si="16"/>
        <v>14.00868105</v>
      </c>
      <c r="AO25" s="36">
        <f t="shared" si="17"/>
        <v>198.21513978</v>
      </c>
      <c r="AP25" s="35">
        <f t="shared" si="18"/>
        <v>24.90927936</v>
      </c>
      <c r="AQ25" s="15">
        <f t="shared" si="19"/>
        <v>11.6005344</v>
      </c>
      <c r="AR25" s="36">
        <f t="shared" si="20"/>
        <v>164.14118784</v>
      </c>
      <c r="AS25" s="35">
        <f t="shared" si="21"/>
        <v>21.23960874</v>
      </c>
      <c r="AT25" s="15">
        <f t="shared" si="22"/>
        <v>9.8915271</v>
      </c>
      <c r="AU25" s="36">
        <f t="shared" si="23"/>
        <v>139.95967356</v>
      </c>
      <c r="AV25" s="35">
        <f t="shared" si="24"/>
        <v>1.83483531</v>
      </c>
      <c r="AW25" s="15">
        <f t="shared" si="25"/>
        <v>0.85450365</v>
      </c>
      <c r="AX25" s="36">
        <f t="shared" si="26"/>
        <v>12.09075714</v>
      </c>
      <c r="AY25" s="35">
        <f t="shared" si="27"/>
        <v>6.28292091</v>
      </c>
      <c r="AZ25" s="15">
        <f t="shared" si="28"/>
        <v>2.92602765</v>
      </c>
      <c r="BA25" s="36">
        <f t="shared" si="29"/>
        <v>41.40168354</v>
      </c>
      <c r="BB25" s="35">
        <f t="shared" si="30"/>
        <v>8.22895836</v>
      </c>
      <c r="BC25" s="15">
        <f t="shared" si="31"/>
        <v>3.8323194</v>
      </c>
      <c r="BD25" s="36">
        <f t="shared" si="32"/>
        <v>54.22521384</v>
      </c>
      <c r="BE25" s="35">
        <f t="shared" si="33"/>
        <v>18.95996487</v>
      </c>
      <c r="BF25" s="15">
        <f t="shared" si="34"/>
        <v>8.82987105</v>
      </c>
      <c r="BG25" s="36">
        <f t="shared" si="35"/>
        <v>124.93782378</v>
      </c>
      <c r="BH25" s="35">
        <f t="shared" si="36"/>
        <v>21.35081088</v>
      </c>
      <c r="BI25" s="15">
        <f t="shared" si="37"/>
        <v>9.9433152</v>
      </c>
      <c r="BJ25" s="36">
        <f t="shared" si="38"/>
        <v>140.69244672</v>
      </c>
      <c r="BK25" s="35">
        <f t="shared" si="39"/>
        <v>2.7800535</v>
      </c>
      <c r="BL25" s="15">
        <f t="shared" si="40"/>
        <v>1.2947025</v>
      </c>
      <c r="BM25" s="36">
        <f t="shared" si="41"/>
        <v>18.319329</v>
      </c>
      <c r="BN25" s="35">
        <f t="shared" si="42"/>
        <v>12.51024075</v>
      </c>
      <c r="BO25" s="15">
        <f t="shared" si="43"/>
        <v>5.82616125</v>
      </c>
      <c r="BP25" s="36">
        <f t="shared" si="44"/>
        <v>82.4369805</v>
      </c>
      <c r="BR25" s="15">
        <f t="shared" si="45"/>
        <v>25.89405</v>
      </c>
      <c r="BS25" s="36"/>
    </row>
    <row r="26" spans="1:71">
      <c r="A26">
        <f>'2. k-data'!A26</f>
        <v>475</v>
      </c>
      <c r="B26">
        <f>'2. k-data'!B26</f>
        <v>300.7</v>
      </c>
      <c r="D26" s="35">
        <v>0.1421</v>
      </c>
      <c r="E26" s="15">
        <v>0.1126</v>
      </c>
      <c r="F26" s="36">
        <v>1.0419</v>
      </c>
      <c r="H26" s="35">
        <v>0.214</v>
      </c>
      <c r="I26" s="15">
        <v>0.143</v>
      </c>
      <c r="J26" s="15">
        <v>0.094</v>
      </c>
      <c r="K26" s="15">
        <v>0.254</v>
      </c>
      <c r="L26" s="15">
        <v>0.41</v>
      </c>
      <c r="M26" s="15">
        <v>0.531</v>
      </c>
      <c r="N26" s="15">
        <v>0.429</v>
      </c>
      <c r="O26" s="15">
        <v>0.366</v>
      </c>
      <c r="P26" s="15">
        <v>0.031</v>
      </c>
      <c r="Q26" s="15">
        <v>0.125</v>
      </c>
      <c r="R26" s="15">
        <v>0.167</v>
      </c>
      <c r="S26" s="15">
        <v>0.328</v>
      </c>
      <c r="T26" s="15">
        <v>0.389</v>
      </c>
      <c r="U26" s="15">
        <v>0.052</v>
      </c>
      <c r="V26" s="36">
        <v>0.229</v>
      </c>
      <c r="X26" s="35">
        <f t="shared" si="0"/>
        <v>9.14410658</v>
      </c>
      <c r="Y26" s="15">
        <f t="shared" si="1"/>
        <v>7.24578748</v>
      </c>
      <c r="Z26" s="36">
        <f t="shared" si="2"/>
        <v>67.04605662</v>
      </c>
      <c r="AA26" s="35">
        <f t="shared" si="3"/>
        <v>6.11031421</v>
      </c>
      <c r="AB26" s="15">
        <f t="shared" si="4"/>
        <v>4.84181126</v>
      </c>
      <c r="AC26" s="36">
        <f t="shared" si="5"/>
        <v>44.80180419</v>
      </c>
      <c r="AD26" s="35">
        <f t="shared" si="6"/>
        <v>4.01657018</v>
      </c>
      <c r="AE26" s="15">
        <f t="shared" si="7"/>
        <v>3.18272908</v>
      </c>
      <c r="AF26" s="36">
        <f t="shared" si="8"/>
        <v>29.45013702</v>
      </c>
      <c r="AG26" s="35">
        <f t="shared" si="9"/>
        <v>10.85328538</v>
      </c>
      <c r="AH26" s="15">
        <f t="shared" si="10"/>
        <v>8.60014028</v>
      </c>
      <c r="AI26" s="36">
        <f t="shared" si="11"/>
        <v>79.57802982</v>
      </c>
      <c r="AJ26" s="35">
        <f t="shared" si="12"/>
        <v>17.5190827</v>
      </c>
      <c r="AK26" s="15">
        <f t="shared" si="13"/>
        <v>13.8821162</v>
      </c>
      <c r="AL26" s="36">
        <f t="shared" si="14"/>
        <v>128.4527253</v>
      </c>
      <c r="AM26" s="35">
        <f t="shared" si="15"/>
        <v>22.68934857</v>
      </c>
      <c r="AN26" s="15">
        <f t="shared" si="16"/>
        <v>17.97903342</v>
      </c>
      <c r="AO26" s="36">
        <f t="shared" si="17"/>
        <v>166.36194423</v>
      </c>
      <c r="AP26" s="35">
        <f t="shared" si="18"/>
        <v>18.33094263</v>
      </c>
      <c r="AQ26" s="15">
        <f t="shared" si="19"/>
        <v>14.52543378</v>
      </c>
      <c r="AR26" s="36">
        <f t="shared" si="20"/>
        <v>134.40541257</v>
      </c>
      <c r="AS26" s="35">
        <f t="shared" si="21"/>
        <v>15.63898602</v>
      </c>
      <c r="AT26" s="15">
        <f t="shared" si="22"/>
        <v>12.39232812</v>
      </c>
      <c r="AU26" s="36">
        <f t="shared" si="23"/>
        <v>114.66755478</v>
      </c>
      <c r="AV26" s="35">
        <f t="shared" si="24"/>
        <v>1.32461357</v>
      </c>
      <c r="AW26" s="15">
        <f t="shared" si="25"/>
        <v>1.04962342</v>
      </c>
      <c r="AX26" s="36">
        <f t="shared" si="26"/>
        <v>9.71227923</v>
      </c>
      <c r="AY26" s="35">
        <f t="shared" si="27"/>
        <v>5.34118375</v>
      </c>
      <c r="AZ26" s="15">
        <f t="shared" si="28"/>
        <v>4.2323525</v>
      </c>
      <c r="BA26" s="36">
        <f t="shared" si="29"/>
        <v>39.16241625</v>
      </c>
      <c r="BB26" s="35">
        <f t="shared" si="30"/>
        <v>7.13582149</v>
      </c>
      <c r="BC26" s="15">
        <f t="shared" si="31"/>
        <v>5.65442294</v>
      </c>
      <c r="BD26" s="36">
        <f t="shared" si="32"/>
        <v>52.32098811</v>
      </c>
      <c r="BE26" s="35">
        <f t="shared" si="33"/>
        <v>14.01526616</v>
      </c>
      <c r="BF26" s="15">
        <f t="shared" si="34"/>
        <v>11.10569296</v>
      </c>
      <c r="BG26" s="36">
        <f t="shared" si="35"/>
        <v>102.76218024</v>
      </c>
      <c r="BH26" s="35">
        <f t="shared" si="36"/>
        <v>16.62176383</v>
      </c>
      <c r="BI26" s="15">
        <f t="shared" si="37"/>
        <v>13.17108098</v>
      </c>
      <c r="BJ26" s="36">
        <f t="shared" si="38"/>
        <v>121.87343937</v>
      </c>
      <c r="BK26" s="35">
        <f t="shared" si="39"/>
        <v>2.22193244</v>
      </c>
      <c r="BL26" s="15">
        <f t="shared" si="40"/>
        <v>1.76065864</v>
      </c>
      <c r="BM26" s="36">
        <f t="shared" si="41"/>
        <v>16.29156516</v>
      </c>
      <c r="BN26" s="35">
        <f t="shared" si="42"/>
        <v>9.78504863</v>
      </c>
      <c r="BO26" s="15">
        <f t="shared" si="43"/>
        <v>7.75366978</v>
      </c>
      <c r="BP26" s="36">
        <f t="shared" si="44"/>
        <v>71.74554657</v>
      </c>
      <c r="BR26" s="15">
        <f t="shared" si="45"/>
        <v>33.85882</v>
      </c>
      <c r="BS26" s="36"/>
    </row>
    <row r="27" spans="1:71">
      <c r="A27">
        <f>'2. k-data'!A27</f>
        <v>480</v>
      </c>
      <c r="B27">
        <f>'2. k-data'!B27</f>
        <v>294.25</v>
      </c>
      <c r="D27" s="35">
        <v>0.0956</v>
      </c>
      <c r="E27" s="15">
        <v>0.139</v>
      </c>
      <c r="F27" s="36">
        <v>0.813</v>
      </c>
      <c r="H27" s="35">
        <v>0.214</v>
      </c>
      <c r="I27" s="15">
        <v>0.15</v>
      </c>
      <c r="J27" s="15">
        <v>0.109</v>
      </c>
      <c r="K27" s="15">
        <v>0.281</v>
      </c>
      <c r="L27" s="15">
        <v>0.415</v>
      </c>
      <c r="M27" s="15">
        <v>0.519</v>
      </c>
      <c r="N27" s="15">
        <v>0.408</v>
      </c>
      <c r="O27" s="15">
        <v>0.352</v>
      </c>
      <c r="P27" s="15">
        <v>0.03</v>
      </c>
      <c r="Q27" s="15">
        <v>0.142</v>
      </c>
      <c r="R27" s="15">
        <v>0.192</v>
      </c>
      <c r="S27" s="15">
        <v>0.307</v>
      </c>
      <c r="T27" s="15">
        <v>0.397</v>
      </c>
      <c r="U27" s="15">
        <v>0.055</v>
      </c>
      <c r="V27" s="36">
        <v>0.233</v>
      </c>
      <c r="X27" s="35">
        <f t="shared" si="0"/>
        <v>6.0198842</v>
      </c>
      <c r="Y27" s="15">
        <f t="shared" si="1"/>
        <v>8.7527605</v>
      </c>
      <c r="Z27" s="36">
        <f t="shared" si="2"/>
        <v>51.1942035</v>
      </c>
      <c r="AA27" s="35">
        <f t="shared" si="3"/>
        <v>4.219545</v>
      </c>
      <c r="AB27" s="15">
        <f t="shared" si="4"/>
        <v>6.1351125</v>
      </c>
      <c r="AC27" s="36">
        <f t="shared" si="5"/>
        <v>35.8837875</v>
      </c>
      <c r="AD27" s="35">
        <f t="shared" si="6"/>
        <v>3.0662027</v>
      </c>
      <c r="AE27" s="15">
        <f t="shared" si="7"/>
        <v>4.45818175</v>
      </c>
      <c r="AF27" s="36">
        <f t="shared" si="8"/>
        <v>26.07555225</v>
      </c>
      <c r="AG27" s="35">
        <f t="shared" si="9"/>
        <v>7.9046143</v>
      </c>
      <c r="AH27" s="15">
        <f t="shared" si="10"/>
        <v>11.49311075</v>
      </c>
      <c r="AI27" s="36">
        <f t="shared" si="11"/>
        <v>67.22229525</v>
      </c>
      <c r="AJ27" s="35">
        <f t="shared" si="12"/>
        <v>11.6740745</v>
      </c>
      <c r="AK27" s="15">
        <f t="shared" si="13"/>
        <v>16.97381125</v>
      </c>
      <c r="AL27" s="36">
        <f t="shared" si="14"/>
        <v>99.27847875</v>
      </c>
      <c r="AM27" s="35">
        <f t="shared" si="15"/>
        <v>14.5996257</v>
      </c>
      <c r="AN27" s="15">
        <f t="shared" si="16"/>
        <v>21.22748925</v>
      </c>
      <c r="AO27" s="36">
        <f t="shared" si="17"/>
        <v>124.15790475</v>
      </c>
      <c r="AP27" s="35">
        <f t="shared" si="18"/>
        <v>11.4771624</v>
      </c>
      <c r="AQ27" s="15">
        <f t="shared" si="19"/>
        <v>16.687506</v>
      </c>
      <c r="AR27" s="36">
        <f t="shared" si="20"/>
        <v>97.603902</v>
      </c>
      <c r="AS27" s="35">
        <f t="shared" si="21"/>
        <v>9.9018656</v>
      </c>
      <c r="AT27" s="15">
        <f t="shared" si="22"/>
        <v>14.397064</v>
      </c>
      <c r="AU27" s="36">
        <f t="shared" si="23"/>
        <v>84.207288</v>
      </c>
      <c r="AV27" s="35">
        <f t="shared" si="24"/>
        <v>0.843909</v>
      </c>
      <c r="AW27" s="15">
        <f t="shared" si="25"/>
        <v>1.2270225</v>
      </c>
      <c r="AX27" s="36">
        <f t="shared" si="26"/>
        <v>7.1767575</v>
      </c>
      <c r="AY27" s="35">
        <f t="shared" si="27"/>
        <v>3.9945026</v>
      </c>
      <c r="AZ27" s="15">
        <f t="shared" si="28"/>
        <v>5.8079065</v>
      </c>
      <c r="BA27" s="36">
        <f t="shared" si="29"/>
        <v>33.9699855</v>
      </c>
      <c r="BB27" s="35">
        <f t="shared" si="30"/>
        <v>5.4010176</v>
      </c>
      <c r="BC27" s="15">
        <f t="shared" si="31"/>
        <v>7.852944</v>
      </c>
      <c r="BD27" s="36">
        <f t="shared" si="32"/>
        <v>45.931248</v>
      </c>
      <c r="BE27" s="35">
        <f t="shared" si="33"/>
        <v>8.6360021</v>
      </c>
      <c r="BF27" s="15">
        <f t="shared" si="34"/>
        <v>12.55653025</v>
      </c>
      <c r="BG27" s="36">
        <f t="shared" si="35"/>
        <v>73.44215175</v>
      </c>
      <c r="BH27" s="35">
        <f t="shared" si="36"/>
        <v>11.1677291</v>
      </c>
      <c r="BI27" s="15">
        <f t="shared" si="37"/>
        <v>16.23759775</v>
      </c>
      <c r="BJ27" s="36">
        <f t="shared" si="38"/>
        <v>94.97242425</v>
      </c>
      <c r="BK27" s="35">
        <f t="shared" si="39"/>
        <v>1.5471665</v>
      </c>
      <c r="BL27" s="15">
        <f t="shared" si="40"/>
        <v>2.24954125</v>
      </c>
      <c r="BM27" s="36">
        <f t="shared" si="41"/>
        <v>13.15738875</v>
      </c>
      <c r="BN27" s="35">
        <f t="shared" si="42"/>
        <v>6.5543599</v>
      </c>
      <c r="BO27" s="15">
        <f t="shared" si="43"/>
        <v>9.52987475</v>
      </c>
      <c r="BP27" s="36">
        <f t="shared" si="44"/>
        <v>55.73948325</v>
      </c>
      <c r="BR27" s="15">
        <f t="shared" si="45"/>
        <v>40.90075</v>
      </c>
      <c r="BS27" s="36"/>
    </row>
    <row r="28" spans="1:71">
      <c r="A28">
        <f>'2. k-data'!A28</f>
        <v>485</v>
      </c>
      <c r="B28">
        <f>'2. k-data'!B28</f>
        <v>293.65</v>
      </c>
      <c r="D28" s="35">
        <v>0.058</v>
      </c>
      <c r="E28" s="15">
        <v>0.1693</v>
      </c>
      <c r="F28" s="36">
        <v>0.6162</v>
      </c>
      <c r="H28" s="35">
        <v>0.214</v>
      </c>
      <c r="I28" s="15">
        <v>0.159</v>
      </c>
      <c r="J28" s="15">
        <v>0.126</v>
      </c>
      <c r="K28" s="15">
        <v>0.308</v>
      </c>
      <c r="L28" s="15">
        <v>0.418</v>
      </c>
      <c r="M28" s="15">
        <v>0.504</v>
      </c>
      <c r="N28" s="15">
        <v>0.385</v>
      </c>
      <c r="O28" s="15">
        <v>0.337</v>
      </c>
      <c r="P28" s="15">
        <v>0.029</v>
      </c>
      <c r="Q28" s="15">
        <v>0.162</v>
      </c>
      <c r="R28" s="15">
        <v>0.219</v>
      </c>
      <c r="S28" s="15">
        <v>0.282</v>
      </c>
      <c r="T28" s="15">
        <v>0.405</v>
      </c>
      <c r="U28" s="15">
        <v>0.057</v>
      </c>
      <c r="V28" s="36">
        <v>0.238</v>
      </c>
      <c r="X28" s="35">
        <f t="shared" si="0"/>
        <v>3.6447838</v>
      </c>
      <c r="Y28" s="15">
        <f t="shared" si="1"/>
        <v>10.63899823</v>
      </c>
      <c r="Z28" s="36">
        <f t="shared" si="2"/>
        <v>38.72268582</v>
      </c>
      <c r="AA28" s="35">
        <f t="shared" si="3"/>
        <v>2.7080403</v>
      </c>
      <c r="AB28" s="15">
        <f t="shared" si="4"/>
        <v>7.904676255</v>
      </c>
      <c r="AC28" s="36">
        <f t="shared" si="5"/>
        <v>28.77059367</v>
      </c>
      <c r="AD28" s="35">
        <f t="shared" si="6"/>
        <v>2.1459942</v>
      </c>
      <c r="AE28" s="15">
        <f t="shared" si="7"/>
        <v>6.26408307</v>
      </c>
      <c r="AF28" s="36">
        <f t="shared" si="8"/>
        <v>22.79933838</v>
      </c>
      <c r="AG28" s="35">
        <f t="shared" si="9"/>
        <v>5.2457636</v>
      </c>
      <c r="AH28" s="15">
        <f t="shared" si="10"/>
        <v>15.31220306</v>
      </c>
      <c r="AI28" s="36">
        <f t="shared" si="11"/>
        <v>55.73171604</v>
      </c>
      <c r="AJ28" s="35">
        <f t="shared" si="12"/>
        <v>7.1192506</v>
      </c>
      <c r="AK28" s="15">
        <f t="shared" si="13"/>
        <v>20.78084701</v>
      </c>
      <c r="AL28" s="36">
        <f t="shared" si="14"/>
        <v>75.63590034</v>
      </c>
      <c r="AM28" s="35">
        <f t="shared" si="15"/>
        <v>8.5839768</v>
      </c>
      <c r="AN28" s="15">
        <f t="shared" si="16"/>
        <v>25.05633228</v>
      </c>
      <c r="AO28" s="36">
        <f t="shared" si="17"/>
        <v>91.19735352</v>
      </c>
      <c r="AP28" s="35">
        <f t="shared" si="18"/>
        <v>6.5572045</v>
      </c>
      <c r="AQ28" s="15">
        <f t="shared" si="19"/>
        <v>19.140253825</v>
      </c>
      <c r="AR28" s="36">
        <f t="shared" si="20"/>
        <v>69.66464505</v>
      </c>
      <c r="AS28" s="35">
        <f t="shared" si="21"/>
        <v>5.7396829</v>
      </c>
      <c r="AT28" s="15">
        <f t="shared" si="22"/>
        <v>16.753936465</v>
      </c>
      <c r="AU28" s="36">
        <f t="shared" si="23"/>
        <v>60.97918281</v>
      </c>
      <c r="AV28" s="35">
        <f t="shared" si="24"/>
        <v>0.4939193</v>
      </c>
      <c r="AW28" s="15">
        <f t="shared" si="25"/>
        <v>1.441733405</v>
      </c>
      <c r="AX28" s="36">
        <f t="shared" si="26"/>
        <v>5.24746677</v>
      </c>
      <c r="AY28" s="35">
        <f t="shared" si="27"/>
        <v>2.7591354</v>
      </c>
      <c r="AZ28" s="15">
        <f t="shared" si="28"/>
        <v>8.05382109</v>
      </c>
      <c r="BA28" s="36">
        <f t="shared" si="29"/>
        <v>29.31343506</v>
      </c>
      <c r="BB28" s="35">
        <f t="shared" si="30"/>
        <v>3.7299423</v>
      </c>
      <c r="BC28" s="15">
        <f t="shared" si="31"/>
        <v>10.887572955</v>
      </c>
      <c r="BD28" s="36">
        <f t="shared" si="32"/>
        <v>39.62742147</v>
      </c>
      <c r="BE28" s="35">
        <f t="shared" si="33"/>
        <v>4.8029394</v>
      </c>
      <c r="BF28" s="15">
        <f t="shared" si="34"/>
        <v>14.01961449</v>
      </c>
      <c r="BG28" s="36">
        <f t="shared" si="35"/>
        <v>51.02709066</v>
      </c>
      <c r="BH28" s="35">
        <f t="shared" si="36"/>
        <v>6.8978385</v>
      </c>
      <c r="BI28" s="15">
        <f t="shared" si="37"/>
        <v>20.134552725</v>
      </c>
      <c r="BJ28" s="36">
        <f t="shared" si="38"/>
        <v>73.28358765</v>
      </c>
      <c r="BK28" s="35">
        <f t="shared" si="39"/>
        <v>0.9708069</v>
      </c>
      <c r="BL28" s="15">
        <f t="shared" si="40"/>
        <v>2.833751865</v>
      </c>
      <c r="BM28" s="36">
        <f t="shared" si="41"/>
        <v>10.31398641</v>
      </c>
      <c r="BN28" s="35">
        <f t="shared" si="42"/>
        <v>4.0535446</v>
      </c>
      <c r="BO28" s="15">
        <f t="shared" si="43"/>
        <v>11.83215691</v>
      </c>
      <c r="BP28" s="36">
        <f t="shared" si="44"/>
        <v>43.06541694</v>
      </c>
      <c r="BR28" s="15">
        <f t="shared" si="45"/>
        <v>49.714945</v>
      </c>
      <c r="BS28" s="36"/>
    </row>
    <row r="29" spans="1:71">
      <c r="A29">
        <f>'2. k-data'!A29</f>
        <v>490</v>
      </c>
      <c r="B29">
        <f>'2. k-data'!B29</f>
        <v>289.75</v>
      </c>
      <c r="D29" s="35">
        <v>0.032</v>
      </c>
      <c r="E29" s="15">
        <v>0.208</v>
      </c>
      <c r="F29" s="36">
        <v>0.4652</v>
      </c>
      <c r="H29" s="35">
        <v>0.216</v>
      </c>
      <c r="I29" s="15">
        <v>0.174</v>
      </c>
      <c r="J29" s="15">
        <v>0.148</v>
      </c>
      <c r="K29" s="15">
        <v>0.332</v>
      </c>
      <c r="L29" s="15">
        <v>0.419</v>
      </c>
      <c r="M29" s="15">
        <v>0.488</v>
      </c>
      <c r="N29" s="15">
        <v>0.363</v>
      </c>
      <c r="O29" s="15">
        <v>0.325</v>
      </c>
      <c r="P29" s="15">
        <v>0.028</v>
      </c>
      <c r="Q29" s="15">
        <v>0.189</v>
      </c>
      <c r="R29" s="15">
        <v>0.252</v>
      </c>
      <c r="S29" s="15">
        <v>0.257</v>
      </c>
      <c r="T29" s="15">
        <v>0.416</v>
      </c>
      <c r="U29" s="15">
        <v>0.062</v>
      </c>
      <c r="V29" s="36">
        <v>0.244</v>
      </c>
      <c r="X29" s="35">
        <f t="shared" si="0"/>
        <v>2.002752</v>
      </c>
      <c r="Y29" s="15">
        <f t="shared" si="1"/>
        <v>13.017888</v>
      </c>
      <c r="Z29" s="36">
        <f t="shared" si="2"/>
        <v>29.1150072</v>
      </c>
      <c r="AA29" s="35">
        <f t="shared" si="3"/>
        <v>1.613328</v>
      </c>
      <c r="AB29" s="15">
        <f t="shared" si="4"/>
        <v>10.486632</v>
      </c>
      <c r="AC29" s="36">
        <f t="shared" si="5"/>
        <v>23.4537558</v>
      </c>
      <c r="AD29" s="35">
        <f t="shared" si="6"/>
        <v>1.372256</v>
      </c>
      <c r="AE29" s="15">
        <f t="shared" si="7"/>
        <v>8.919664</v>
      </c>
      <c r="AF29" s="36">
        <f t="shared" si="8"/>
        <v>19.9491716</v>
      </c>
      <c r="AG29" s="35">
        <f t="shared" si="9"/>
        <v>3.078304</v>
      </c>
      <c r="AH29" s="15">
        <f t="shared" si="10"/>
        <v>20.008976</v>
      </c>
      <c r="AI29" s="36">
        <f t="shared" si="11"/>
        <v>44.7508444</v>
      </c>
      <c r="AJ29" s="35">
        <f t="shared" si="12"/>
        <v>3.884968</v>
      </c>
      <c r="AK29" s="15">
        <f t="shared" si="13"/>
        <v>25.252292</v>
      </c>
      <c r="AL29" s="36">
        <f t="shared" si="14"/>
        <v>56.4777223</v>
      </c>
      <c r="AM29" s="35">
        <f t="shared" si="15"/>
        <v>4.524736</v>
      </c>
      <c r="AN29" s="15">
        <f t="shared" si="16"/>
        <v>29.410784</v>
      </c>
      <c r="AO29" s="36">
        <f t="shared" si="17"/>
        <v>65.7783496</v>
      </c>
      <c r="AP29" s="35">
        <f t="shared" si="18"/>
        <v>3.365736</v>
      </c>
      <c r="AQ29" s="15">
        <f t="shared" si="19"/>
        <v>21.877284</v>
      </c>
      <c r="AR29" s="36">
        <f t="shared" si="20"/>
        <v>48.9293871</v>
      </c>
      <c r="AS29" s="35">
        <f t="shared" si="21"/>
        <v>3.0134</v>
      </c>
      <c r="AT29" s="15">
        <f t="shared" si="22"/>
        <v>19.5871</v>
      </c>
      <c r="AU29" s="36">
        <f t="shared" si="23"/>
        <v>43.8073025</v>
      </c>
      <c r="AV29" s="35">
        <f t="shared" si="24"/>
        <v>0.259616</v>
      </c>
      <c r="AW29" s="15">
        <f t="shared" si="25"/>
        <v>1.687504</v>
      </c>
      <c r="AX29" s="36">
        <f t="shared" si="26"/>
        <v>3.7741676</v>
      </c>
      <c r="AY29" s="35">
        <f t="shared" si="27"/>
        <v>1.752408</v>
      </c>
      <c r="AZ29" s="15">
        <f t="shared" si="28"/>
        <v>11.390652</v>
      </c>
      <c r="BA29" s="36">
        <f t="shared" si="29"/>
        <v>25.4756313</v>
      </c>
      <c r="BB29" s="35">
        <f t="shared" si="30"/>
        <v>2.336544</v>
      </c>
      <c r="BC29" s="15">
        <f t="shared" si="31"/>
        <v>15.187536</v>
      </c>
      <c r="BD29" s="36">
        <f t="shared" si="32"/>
        <v>33.9675084</v>
      </c>
      <c r="BE29" s="35">
        <f t="shared" si="33"/>
        <v>2.382904</v>
      </c>
      <c r="BF29" s="15">
        <f t="shared" si="34"/>
        <v>15.488876</v>
      </c>
      <c r="BG29" s="36">
        <f t="shared" si="35"/>
        <v>34.6414669</v>
      </c>
      <c r="BH29" s="35">
        <f t="shared" si="36"/>
        <v>3.857152</v>
      </c>
      <c r="BI29" s="15">
        <f t="shared" si="37"/>
        <v>25.071488</v>
      </c>
      <c r="BJ29" s="36">
        <f t="shared" si="38"/>
        <v>56.0733472</v>
      </c>
      <c r="BK29" s="35">
        <f t="shared" si="39"/>
        <v>0.574864</v>
      </c>
      <c r="BL29" s="15">
        <f t="shared" si="40"/>
        <v>3.736616</v>
      </c>
      <c r="BM29" s="36">
        <f t="shared" si="41"/>
        <v>8.3570854</v>
      </c>
      <c r="BN29" s="35">
        <f t="shared" si="42"/>
        <v>2.262368</v>
      </c>
      <c r="BO29" s="15">
        <f t="shared" si="43"/>
        <v>14.705392</v>
      </c>
      <c r="BP29" s="36">
        <f t="shared" si="44"/>
        <v>32.8891748</v>
      </c>
      <c r="BR29" s="15">
        <f t="shared" si="45"/>
        <v>60.268</v>
      </c>
      <c r="BS29" s="36"/>
    </row>
    <row r="30" spans="1:71">
      <c r="A30">
        <f>'2. k-data'!A30</f>
        <v>495</v>
      </c>
      <c r="B30">
        <f>'2. k-data'!B30</f>
        <v>287.8</v>
      </c>
      <c r="D30" s="35">
        <v>0.0147</v>
      </c>
      <c r="E30" s="15">
        <v>0.2586</v>
      </c>
      <c r="F30" s="36">
        <v>0.3533</v>
      </c>
      <c r="H30" s="35">
        <v>0.218</v>
      </c>
      <c r="I30" s="15">
        <v>0.19</v>
      </c>
      <c r="J30" s="15">
        <v>0.172</v>
      </c>
      <c r="K30" s="15">
        <v>0.352</v>
      </c>
      <c r="L30" s="15">
        <v>0.417</v>
      </c>
      <c r="M30" s="15">
        <v>0.469</v>
      </c>
      <c r="N30" s="15">
        <v>0.341</v>
      </c>
      <c r="O30" s="15">
        <v>0.31</v>
      </c>
      <c r="P30" s="15">
        <v>0.028</v>
      </c>
      <c r="Q30" s="15">
        <v>0.219</v>
      </c>
      <c r="R30" s="15">
        <v>0.291</v>
      </c>
      <c r="S30" s="15">
        <v>0.23</v>
      </c>
      <c r="T30" s="15">
        <v>0.429</v>
      </c>
      <c r="U30" s="15">
        <v>0.067</v>
      </c>
      <c r="V30" s="36">
        <v>0.248</v>
      </c>
      <c r="X30" s="35">
        <f t="shared" si="0"/>
        <v>0.92228388</v>
      </c>
      <c r="Y30" s="15">
        <f t="shared" si="1"/>
        <v>16.22466744</v>
      </c>
      <c r="Z30" s="36">
        <f t="shared" si="2"/>
        <v>22.16618332</v>
      </c>
      <c r="AA30" s="35">
        <f t="shared" si="3"/>
        <v>0.8038254</v>
      </c>
      <c r="AB30" s="15">
        <f t="shared" si="4"/>
        <v>14.1407652</v>
      </c>
      <c r="AC30" s="36">
        <f t="shared" si="5"/>
        <v>19.3191506</v>
      </c>
      <c r="AD30" s="35">
        <f t="shared" si="6"/>
        <v>0.72767352</v>
      </c>
      <c r="AE30" s="15">
        <f t="shared" si="7"/>
        <v>12.80111376</v>
      </c>
      <c r="AF30" s="36">
        <f t="shared" si="8"/>
        <v>17.48891528</v>
      </c>
      <c r="AG30" s="35">
        <f t="shared" si="9"/>
        <v>1.48919232</v>
      </c>
      <c r="AH30" s="15">
        <f t="shared" si="10"/>
        <v>26.19762816</v>
      </c>
      <c r="AI30" s="36">
        <f t="shared" si="11"/>
        <v>35.79126848</v>
      </c>
      <c r="AJ30" s="35">
        <f t="shared" si="12"/>
        <v>1.76418522</v>
      </c>
      <c r="AK30" s="15">
        <f t="shared" si="13"/>
        <v>31.03525836</v>
      </c>
      <c r="AL30" s="36">
        <f t="shared" si="14"/>
        <v>42.40045158</v>
      </c>
      <c r="AM30" s="35">
        <f t="shared" si="15"/>
        <v>1.98417954</v>
      </c>
      <c r="AN30" s="15">
        <f t="shared" si="16"/>
        <v>34.90536252</v>
      </c>
      <c r="AO30" s="36">
        <f t="shared" si="17"/>
        <v>47.68779806</v>
      </c>
      <c r="AP30" s="35">
        <f t="shared" si="18"/>
        <v>1.44265506</v>
      </c>
      <c r="AQ30" s="15">
        <f t="shared" si="19"/>
        <v>25.37895228</v>
      </c>
      <c r="AR30" s="36">
        <f t="shared" si="20"/>
        <v>34.67279134</v>
      </c>
      <c r="AS30" s="35">
        <f t="shared" si="21"/>
        <v>1.3115046</v>
      </c>
      <c r="AT30" s="15">
        <f t="shared" si="22"/>
        <v>23.0717748</v>
      </c>
      <c r="AU30" s="36">
        <f t="shared" si="23"/>
        <v>31.5207194</v>
      </c>
      <c r="AV30" s="35">
        <f t="shared" si="24"/>
        <v>0.11845848</v>
      </c>
      <c r="AW30" s="15">
        <f t="shared" si="25"/>
        <v>2.08390224</v>
      </c>
      <c r="AX30" s="36">
        <f t="shared" si="26"/>
        <v>2.84703272</v>
      </c>
      <c r="AY30" s="35">
        <f t="shared" si="27"/>
        <v>0.92651454</v>
      </c>
      <c r="AZ30" s="15">
        <f t="shared" si="28"/>
        <v>16.29909252</v>
      </c>
      <c r="BA30" s="36">
        <f t="shared" si="29"/>
        <v>22.26786306</v>
      </c>
      <c r="BB30" s="35">
        <f t="shared" si="30"/>
        <v>1.23112206</v>
      </c>
      <c r="BC30" s="15">
        <f t="shared" si="31"/>
        <v>21.65769828</v>
      </c>
      <c r="BD30" s="36">
        <f t="shared" si="32"/>
        <v>29.58880434</v>
      </c>
      <c r="BE30" s="35">
        <f t="shared" si="33"/>
        <v>0.9730518</v>
      </c>
      <c r="BF30" s="15">
        <f t="shared" si="34"/>
        <v>17.1177684</v>
      </c>
      <c r="BG30" s="36">
        <f t="shared" si="35"/>
        <v>23.3863402</v>
      </c>
      <c r="BH30" s="35">
        <f t="shared" si="36"/>
        <v>1.81495314</v>
      </c>
      <c r="BI30" s="15">
        <f t="shared" si="37"/>
        <v>31.92835932</v>
      </c>
      <c r="BJ30" s="36">
        <f t="shared" si="38"/>
        <v>43.62060846</v>
      </c>
      <c r="BK30" s="35">
        <f t="shared" si="39"/>
        <v>0.28345422</v>
      </c>
      <c r="BL30" s="15">
        <f t="shared" si="40"/>
        <v>4.98648036</v>
      </c>
      <c r="BM30" s="36">
        <f t="shared" si="41"/>
        <v>6.81254258</v>
      </c>
      <c r="BN30" s="35">
        <f t="shared" si="42"/>
        <v>1.04920368</v>
      </c>
      <c r="BO30" s="15">
        <f t="shared" si="43"/>
        <v>18.45741984</v>
      </c>
      <c r="BP30" s="36">
        <f t="shared" si="44"/>
        <v>25.21657552</v>
      </c>
      <c r="BR30" s="15">
        <f t="shared" si="45"/>
        <v>74.42508</v>
      </c>
      <c r="BS30" s="36"/>
    </row>
    <row r="31" spans="1:71">
      <c r="A31">
        <f>'2. k-data'!A31</f>
        <v>500</v>
      </c>
      <c r="B31">
        <f>'2. k-data'!B31</f>
        <v>286.65</v>
      </c>
      <c r="D31" s="35">
        <v>0.0049</v>
      </c>
      <c r="E31" s="15">
        <v>0.323</v>
      </c>
      <c r="F31" s="36">
        <v>0.272</v>
      </c>
      <c r="H31" s="35">
        <v>0.223</v>
      </c>
      <c r="I31" s="15">
        <v>0.207</v>
      </c>
      <c r="J31" s="15">
        <v>0.198</v>
      </c>
      <c r="K31" s="15">
        <v>0.37</v>
      </c>
      <c r="L31" s="15">
        <v>0.413</v>
      </c>
      <c r="M31" s="15">
        <v>0.45</v>
      </c>
      <c r="N31" s="15">
        <v>0.324</v>
      </c>
      <c r="O31" s="15">
        <v>0.299</v>
      </c>
      <c r="P31" s="15">
        <v>0.028</v>
      </c>
      <c r="Q31" s="15">
        <v>0.262</v>
      </c>
      <c r="R31" s="15">
        <v>0.325</v>
      </c>
      <c r="S31" s="15">
        <v>0.204</v>
      </c>
      <c r="T31" s="15">
        <v>0.443</v>
      </c>
      <c r="U31" s="15">
        <v>0.075</v>
      </c>
      <c r="V31" s="36">
        <v>0.253</v>
      </c>
      <c r="X31" s="35">
        <f t="shared" si="0"/>
        <v>0.313222455</v>
      </c>
      <c r="Y31" s="15">
        <f t="shared" si="1"/>
        <v>20.64711285</v>
      </c>
      <c r="Z31" s="36">
        <f t="shared" si="2"/>
        <v>17.3870424</v>
      </c>
      <c r="AA31" s="35">
        <f t="shared" si="3"/>
        <v>0.290749095</v>
      </c>
      <c r="AB31" s="15">
        <f t="shared" si="4"/>
        <v>19.16570565</v>
      </c>
      <c r="AC31" s="36">
        <f t="shared" si="5"/>
        <v>16.1395416</v>
      </c>
      <c r="AD31" s="35">
        <f t="shared" si="6"/>
        <v>0.27810783</v>
      </c>
      <c r="AE31" s="15">
        <f t="shared" si="7"/>
        <v>18.3324141</v>
      </c>
      <c r="AF31" s="36">
        <f t="shared" si="8"/>
        <v>15.4378224</v>
      </c>
      <c r="AG31" s="35">
        <f t="shared" si="9"/>
        <v>0.51969645</v>
      </c>
      <c r="AH31" s="15">
        <f t="shared" si="10"/>
        <v>34.2575415</v>
      </c>
      <c r="AI31" s="36">
        <f t="shared" si="11"/>
        <v>28.848456</v>
      </c>
      <c r="AJ31" s="35">
        <f t="shared" si="12"/>
        <v>0.580093605</v>
      </c>
      <c r="AK31" s="15">
        <f t="shared" si="13"/>
        <v>38.23882335</v>
      </c>
      <c r="AL31" s="36">
        <f t="shared" si="14"/>
        <v>32.2011144</v>
      </c>
      <c r="AM31" s="35">
        <f t="shared" si="15"/>
        <v>0.63206325</v>
      </c>
      <c r="AN31" s="15">
        <f t="shared" si="16"/>
        <v>41.6645775</v>
      </c>
      <c r="AO31" s="36">
        <f t="shared" si="17"/>
        <v>35.08596</v>
      </c>
      <c r="AP31" s="35">
        <f t="shared" si="18"/>
        <v>0.45508554</v>
      </c>
      <c r="AQ31" s="15">
        <f t="shared" si="19"/>
        <v>29.9984958</v>
      </c>
      <c r="AR31" s="36">
        <f t="shared" si="20"/>
        <v>25.2618912</v>
      </c>
      <c r="AS31" s="35">
        <f t="shared" si="21"/>
        <v>0.419970915</v>
      </c>
      <c r="AT31" s="15">
        <f t="shared" si="22"/>
        <v>27.68379705</v>
      </c>
      <c r="AU31" s="36">
        <f t="shared" si="23"/>
        <v>23.3126712</v>
      </c>
      <c r="AV31" s="35">
        <f t="shared" si="24"/>
        <v>0.03932838</v>
      </c>
      <c r="AW31" s="15">
        <f t="shared" si="25"/>
        <v>2.5924626</v>
      </c>
      <c r="AX31" s="36">
        <f t="shared" si="26"/>
        <v>2.1831264</v>
      </c>
      <c r="AY31" s="35">
        <f t="shared" si="27"/>
        <v>0.36800127</v>
      </c>
      <c r="AZ31" s="15">
        <f t="shared" si="28"/>
        <v>24.2580429</v>
      </c>
      <c r="BA31" s="36">
        <f t="shared" si="29"/>
        <v>20.4278256</v>
      </c>
      <c r="BB31" s="35">
        <f t="shared" si="30"/>
        <v>0.456490125</v>
      </c>
      <c r="BC31" s="15">
        <f t="shared" si="31"/>
        <v>30.09108375</v>
      </c>
      <c r="BD31" s="36">
        <f t="shared" si="32"/>
        <v>25.33986</v>
      </c>
      <c r="BE31" s="35">
        <f t="shared" si="33"/>
        <v>0.28653534</v>
      </c>
      <c r="BF31" s="15">
        <f t="shared" si="34"/>
        <v>18.8879418</v>
      </c>
      <c r="BG31" s="36">
        <f t="shared" si="35"/>
        <v>15.9056352</v>
      </c>
      <c r="BH31" s="35">
        <f t="shared" si="36"/>
        <v>0.622231155</v>
      </c>
      <c r="BI31" s="15">
        <f t="shared" si="37"/>
        <v>41.01646185</v>
      </c>
      <c r="BJ31" s="36">
        <f t="shared" si="38"/>
        <v>34.5401784</v>
      </c>
      <c r="BK31" s="35">
        <f t="shared" si="39"/>
        <v>0.105343875</v>
      </c>
      <c r="BL31" s="15">
        <f t="shared" si="40"/>
        <v>6.94409625</v>
      </c>
      <c r="BM31" s="36">
        <f t="shared" si="41"/>
        <v>5.84766</v>
      </c>
      <c r="BN31" s="35">
        <f t="shared" si="42"/>
        <v>0.355360005</v>
      </c>
      <c r="BO31" s="15">
        <f t="shared" si="43"/>
        <v>23.42475135</v>
      </c>
      <c r="BP31" s="36">
        <f t="shared" si="44"/>
        <v>19.7261064</v>
      </c>
      <c r="BR31" s="15">
        <f t="shared" si="45"/>
        <v>92.58795</v>
      </c>
      <c r="BS31" s="36"/>
    </row>
    <row r="32" spans="1:71">
      <c r="A32">
        <f>'2. k-data'!A32</f>
        <v>505</v>
      </c>
      <c r="B32">
        <f>'2. k-data'!B32</f>
        <v>292.6</v>
      </c>
      <c r="D32" s="35">
        <v>0.0024</v>
      </c>
      <c r="E32" s="15">
        <v>0.4073</v>
      </c>
      <c r="F32" s="36">
        <v>0.2123</v>
      </c>
      <c r="H32" s="35">
        <v>0.225</v>
      </c>
      <c r="I32" s="15">
        <v>0.225</v>
      </c>
      <c r="J32" s="15">
        <v>0.221</v>
      </c>
      <c r="K32" s="15">
        <v>0.383</v>
      </c>
      <c r="L32" s="15">
        <v>0.409</v>
      </c>
      <c r="M32" s="15">
        <v>0.431</v>
      </c>
      <c r="N32" s="15">
        <v>0.311</v>
      </c>
      <c r="O32" s="15">
        <v>0.289</v>
      </c>
      <c r="P32" s="15">
        <v>0.029</v>
      </c>
      <c r="Q32" s="15">
        <v>0.305</v>
      </c>
      <c r="R32" s="15">
        <v>0.347</v>
      </c>
      <c r="S32" s="15">
        <v>0.178</v>
      </c>
      <c r="T32" s="15">
        <v>0.454</v>
      </c>
      <c r="U32" s="15">
        <v>0.083</v>
      </c>
      <c r="V32" s="36">
        <v>0.257</v>
      </c>
      <c r="X32" s="35">
        <f t="shared" si="0"/>
        <v>0.158004</v>
      </c>
      <c r="Y32" s="15">
        <f t="shared" si="1"/>
        <v>26.8145955</v>
      </c>
      <c r="Z32" s="36">
        <f t="shared" si="2"/>
        <v>13.9767705</v>
      </c>
      <c r="AA32" s="35">
        <f t="shared" si="3"/>
        <v>0.158004</v>
      </c>
      <c r="AB32" s="15">
        <f t="shared" si="4"/>
        <v>26.8145955</v>
      </c>
      <c r="AC32" s="36">
        <f t="shared" si="5"/>
        <v>13.9767705</v>
      </c>
      <c r="AD32" s="35">
        <f t="shared" si="6"/>
        <v>0.15519504</v>
      </c>
      <c r="AE32" s="15">
        <f t="shared" si="7"/>
        <v>26.33789158</v>
      </c>
      <c r="AF32" s="36">
        <f t="shared" si="8"/>
        <v>13.72829458</v>
      </c>
      <c r="AG32" s="35">
        <f t="shared" si="9"/>
        <v>0.26895792</v>
      </c>
      <c r="AH32" s="15">
        <f t="shared" si="10"/>
        <v>45.64440034</v>
      </c>
      <c r="AI32" s="36">
        <f t="shared" si="11"/>
        <v>23.79156934</v>
      </c>
      <c r="AJ32" s="35">
        <f t="shared" si="12"/>
        <v>0.28721616</v>
      </c>
      <c r="AK32" s="15">
        <f t="shared" si="13"/>
        <v>48.74297582</v>
      </c>
      <c r="AL32" s="36">
        <f t="shared" si="14"/>
        <v>25.40666282</v>
      </c>
      <c r="AM32" s="35">
        <f t="shared" si="15"/>
        <v>0.30266544</v>
      </c>
      <c r="AN32" s="15">
        <f t="shared" si="16"/>
        <v>51.36484738</v>
      </c>
      <c r="AO32" s="36">
        <f t="shared" si="17"/>
        <v>26.77328038</v>
      </c>
      <c r="AP32" s="35">
        <f t="shared" si="18"/>
        <v>0.21839664</v>
      </c>
      <c r="AQ32" s="15">
        <f t="shared" si="19"/>
        <v>37.06372978</v>
      </c>
      <c r="AR32" s="36">
        <f t="shared" si="20"/>
        <v>19.31900278</v>
      </c>
      <c r="AS32" s="35">
        <f t="shared" si="21"/>
        <v>0.20294736</v>
      </c>
      <c r="AT32" s="15">
        <f t="shared" si="22"/>
        <v>34.44185822</v>
      </c>
      <c r="AU32" s="36">
        <f t="shared" si="23"/>
        <v>17.95238522</v>
      </c>
      <c r="AV32" s="35">
        <f t="shared" si="24"/>
        <v>0.02036496</v>
      </c>
      <c r="AW32" s="15">
        <f t="shared" si="25"/>
        <v>3.45610342</v>
      </c>
      <c r="AX32" s="36">
        <f t="shared" si="26"/>
        <v>1.80145042</v>
      </c>
      <c r="AY32" s="35">
        <f t="shared" si="27"/>
        <v>0.2141832</v>
      </c>
      <c r="AZ32" s="15">
        <f t="shared" si="28"/>
        <v>36.3486739</v>
      </c>
      <c r="BA32" s="36">
        <f t="shared" si="29"/>
        <v>18.9462889</v>
      </c>
      <c r="BB32" s="35">
        <f t="shared" si="30"/>
        <v>0.24367728</v>
      </c>
      <c r="BC32" s="15">
        <f t="shared" si="31"/>
        <v>41.35406506</v>
      </c>
      <c r="BD32" s="36">
        <f t="shared" si="32"/>
        <v>21.55528606</v>
      </c>
      <c r="BE32" s="35">
        <f t="shared" si="33"/>
        <v>0.12499872</v>
      </c>
      <c r="BF32" s="15">
        <f t="shared" si="34"/>
        <v>21.21332444</v>
      </c>
      <c r="BG32" s="36">
        <f t="shared" si="35"/>
        <v>11.05717844</v>
      </c>
      <c r="BH32" s="35">
        <f t="shared" si="36"/>
        <v>0.31881696</v>
      </c>
      <c r="BI32" s="15">
        <f t="shared" si="37"/>
        <v>54.10589492</v>
      </c>
      <c r="BJ32" s="36">
        <f t="shared" si="38"/>
        <v>28.20201692</v>
      </c>
      <c r="BK32" s="35">
        <f t="shared" si="39"/>
        <v>0.05828592</v>
      </c>
      <c r="BL32" s="15">
        <f t="shared" si="40"/>
        <v>9.89160634</v>
      </c>
      <c r="BM32" s="36">
        <f t="shared" si="41"/>
        <v>5.15587534</v>
      </c>
      <c r="BN32" s="35">
        <f t="shared" si="42"/>
        <v>0.18047568</v>
      </c>
      <c r="BO32" s="15">
        <f t="shared" si="43"/>
        <v>30.62822686</v>
      </c>
      <c r="BP32" s="36">
        <f t="shared" si="44"/>
        <v>15.96457786</v>
      </c>
      <c r="BR32" s="15">
        <f t="shared" si="45"/>
        <v>119.17598</v>
      </c>
      <c r="BS32" s="36"/>
    </row>
    <row r="33" spans="1:71">
      <c r="A33">
        <f>'2. k-data'!A33</f>
        <v>510</v>
      </c>
      <c r="B33">
        <f>'2. k-data'!B33</f>
        <v>298.45</v>
      </c>
      <c r="D33" s="35">
        <v>0.0093</v>
      </c>
      <c r="E33" s="15">
        <v>0.503</v>
      </c>
      <c r="F33" s="36">
        <v>0.1582</v>
      </c>
      <c r="H33" s="35">
        <v>0.226</v>
      </c>
      <c r="I33" s="15">
        <v>0.242</v>
      </c>
      <c r="J33" s="15">
        <v>0.241</v>
      </c>
      <c r="K33" s="15">
        <v>0.39</v>
      </c>
      <c r="L33" s="15">
        <v>0.403</v>
      </c>
      <c r="M33" s="15">
        <v>0.414</v>
      </c>
      <c r="N33" s="15">
        <v>0.301</v>
      </c>
      <c r="O33" s="15">
        <v>0.283</v>
      </c>
      <c r="P33" s="15">
        <v>0.03</v>
      </c>
      <c r="Q33" s="15">
        <v>0.365</v>
      </c>
      <c r="R33" s="15">
        <v>0.356</v>
      </c>
      <c r="S33" s="15">
        <v>0.154</v>
      </c>
      <c r="T33" s="15">
        <v>0.461</v>
      </c>
      <c r="U33" s="15">
        <v>0.092</v>
      </c>
      <c r="V33" s="36">
        <v>0.262</v>
      </c>
      <c r="X33" s="35">
        <f t="shared" si="0"/>
        <v>0.62728221</v>
      </c>
      <c r="Y33" s="15">
        <f t="shared" si="1"/>
        <v>33.9271991</v>
      </c>
      <c r="Z33" s="36">
        <f t="shared" si="2"/>
        <v>10.67054254</v>
      </c>
      <c r="AA33" s="35">
        <f t="shared" si="3"/>
        <v>0.67169157</v>
      </c>
      <c r="AB33" s="15">
        <f t="shared" si="4"/>
        <v>36.3291247</v>
      </c>
      <c r="AC33" s="36">
        <f t="shared" si="5"/>
        <v>11.42597918</v>
      </c>
      <c r="AD33" s="35">
        <f t="shared" si="6"/>
        <v>0.668915985</v>
      </c>
      <c r="AE33" s="15">
        <f t="shared" si="7"/>
        <v>36.17900435</v>
      </c>
      <c r="AF33" s="36">
        <f t="shared" si="8"/>
        <v>11.37876439</v>
      </c>
      <c r="AG33" s="35">
        <f t="shared" si="9"/>
        <v>1.08247815</v>
      </c>
      <c r="AH33" s="15">
        <f t="shared" si="10"/>
        <v>58.5469365</v>
      </c>
      <c r="AI33" s="36">
        <f t="shared" si="11"/>
        <v>18.4137681</v>
      </c>
      <c r="AJ33" s="35">
        <f t="shared" si="12"/>
        <v>1.118560755</v>
      </c>
      <c r="AK33" s="15">
        <f t="shared" si="13"/>
        <v>60.49850105</v>
      </c>
      <c r="AL33" s="36">
        <f t="shared" si="14"/>
        <v>19.02756037</v>
      </c>
      <c r="AM33" s="35">
        <f t="shared" si="15"/>
        <v>1.14909219</v>
      </c>
      <c r="AN33" s="15">
        <f t="shared" si="16"/>
        <v>62.1498249</v>
      </c>
      <c r="AO33" s="36">
        <f t="shared" si="17"/>
        <v>19.54692306</v>
      </c>
      <c r="AP33" s="35">
        <f t="shared" si="18"/>
        <v>0.835451085</v>
      </c>
      <c r="AQ33" s="15">
        <f t="shared" si="19"/>
        <v>45.18622535</v>
      </c>
      <c r="AR33" s="36">
        <f t="shared" si="20"/>
        <v>14.21165179</v>
      </c>
      <c r="AS33" s="35">
        <f t="shared" si="21"/>
        <v>0.785490555</v>
      </c>
      <c r="AT33" s="15">
        <f t="shared" si="22"/>
        <v>42.48405905</v>
      </c>
      <c r="AU33" s="36">
        <f t="shared" si="23"/>
        <v>13.36178557</v>
      </c>
      <c r="AV33" s="35">
        <f t="shared" si="24"/>
        <v>0.08326755</v>
      </c>
      <c r="AW33" s="15">
        <f t="shared" si="25"/>
        <v>4.5036105</v>
      </c>
      <c r="AX33" s="36">
        <f t="shared" si="26"/>
        <v>1.4164437</v>
      </c>
      <c r="AY33" s="35">
        <f t="shared" si="27"/>
        <v>1.013088525</v>
      </c>
      <c r="AZ33" s="15">
        <f t="shared" si="28"/>
        <v>54.79392775</v>
      </c>
      <c r="BA33" s="36">
        <f t="shared" si="29"/>
        <v>17.23339835</v>
      </c>
      <c r="BB33" s="35">
        <f t="shared" si="30"/>
        <v>0.98810826</v>
      </c>
      <c r="BC33" s="15">
        <f t="shared" si="31"/>
        <v>53.4428446</v>
      </c>
      <c r="BD33" s="36">
        <f t="shared" si="32"/>
        <v>16.80846524</v>
      </c>
      <c r="BE33" s="35">
        <f t="shared" si="33"/>
        <v>0.42744009</v>
      </c>
      <c r="BF33" s="15">
        <f t="shared" si="34"/>
        <v>23.1185339</v>
      </c>
      <c r="BG33" s="36">
        <f t="shared" si="35"/>
        <v>7.27107766</v>
      </c>
      <c r="BH33" s="35">
        <f t="shared" si="36"/>
        <v>1.279544685</v>
      </c>
      <c r="BI33" s="15">
        <f t="shared" si="37"/>
        <v>69.20548135</v>
      </c>
      <c r="BJ33" s="36">
        <f t="shared" si="38"/>
        <v>21.76601819</v>
      </c>
      <c r="BK33" s="35">
        <f t="shared" si="39"/>
        <v>0.25535382</v>
      </c>
      <c r="BL33" s="15">
        <f t="shared" si="40"/>
        <v>13.8110722</v>
      </c>
      <c r="BM33" s="36">
        <f t="shared" si="41"/>
        <v>4.34376068</v>
      </c>
      <c r="BN33" s="35">
        <f t="shared" si="42"/>
        <v>0.72720327</v>
      </c>
      <c r="BO33" s="15">
        <f t="shared" si="43"/>
        <v>39.3315317</v>
      </c>
      <c r="BP33" s="36">
        <f t="shared" si="44"/>
        <v>12.37027498</v>
      </c>
      <c r="BR33" s="15">
        <f t="shared" si="45"/>
        <v>150.12035</v>
      </c>
      <c r="BS33" s="36"/>
    </row>
    <row r="34" spans="1:71">
      <c r="A34">
        <f>'2. k-data'!A34</f>
        <v>515</v>
      </c>
      <c r="B34">
        <f>'2. k-data'!B34</f>
        <v>306.1</v>
      </c>
      <c r="D34" s="35">
        <v>0.0291</v>
      </c>
      <c r="E34" s="15">
        <v>0.6082</v>
      </c>
      <c r="F34" s="36">
        <v>0.1117</v>
      </c>
      <c r="H34" s="35">
        <v>0.226</v>
      </c>
      <c r="I34" s="15">
        <v>0.253</v>
      </c>
      <c r="J34" s="15">
        <v>0.26</v>
      </c>
      <c r="K34" s="15">
        <v>0.394</v>
      </c>
      <c r="L34" s="15">
        <v>0.396</v>
      </c>
      <c r="M34" s="15">
        <v>0.395</v>
      </c>
      <c r="N34" s="15">
        <v>0.291</v>
      </c>
      <c r="O34" s="15">
        <v>0.276</v>
      </c>
      <c r="P34" s="15">
        <v>0.03</v>
      </c>
      <c r="Q34" s="15">
        <v>0.416</v>
      </c>
      <c r="R34" s="15">
        <v>0.353</v>
      </c>
      <c r="S34" s="15">
        <v>0.129</v>
      </c>
      <c r="T34" s="15">
        <v>0.466</v>
      </c>
      <c r="U34" s="15">
        <v>0.1</v>
      </c>
      <c r="V34" s="36">
        <v>0.261</v>
      </c>
      <c r="X34" s="35">
        <f t="shared" si="0"/>
        <v>2.01309726</v>
      </c>
      <c r="Y34" s="15">
        <f t="shared" si="1"/>
        <v>42.07442452</v>
      </c>
      <c r="Z34" s="36">
        <f t="shared" si="2"/>
        <v>7.72724962</v>
      </c>
      <c r="AA34" s="35">
        <f t="shared" si="3"/>
        <v>2.25360003</v>
      </c>
      <c r="AB34" s="15">
        <f t="shared" si="4"/>
        <v>47.10101506</v>
      </c>
      <c r="AC34" s="36">
        <f t="shared" si="5"/>
        <v>8.65041661</v>
      </c>
      <c r="AD34" s="35">
        <f t="shared" si="6"/>
        <v>2.3159526</v>
      </c>
      <c r="AE34" s="15">
        <f t="shared" si="7"/>
        <v>48.4042052</v>
      </c>
      <c r="AF34" s="36">
        <f t="shared" si="8"/>
        <v>8.8897562</v>
      </c>
      <c r="AG34" s="35">
        <f t="shared" si="9"/>
        <v>3.50955894</v>
      </c>
      <c r="AH34" s="15">
        <f t="shared" si="10"/>
        <v>73.35098788</v>
      </c>
      <c r="AI34" s="36">
        <f t="shared" si="11"/>
        <v>13.47139978</v>
      </c>
      <c r="AJ34" s="35">
        <f t="shared" si="12"/>
        <v>3.52737396</v>
      </c>
      <c r="AK34" s="15">
        <f t="shared" si="13"/>
        <v>73.72332792</v>
      </c>
      <c r="AL34" s="36">
        <f t="shared" si="14"/>
        <v>13.53978252</v>
      </c>
      <c r="AM34" s="35">
        <f t="shared" si="15"/>
        <v>3.51846645</v>
      </c>
      <c r="AN34" s="15">
        <f t="shared" si="16"/>
        <v>73.5371579</v>
      </c>
      <c r="AO34" s="36">
        <f t="shared" si="17"/>
        <v>13.50559115</v>
      </c>
      <c r="AP34" s="35">
        <f t="shared" si="18"/>
        <v>2.59208541</v>
      </c>
      <c r="AQ34" s="15">
        <f t="shared" si="19"/>
        <v>54.17547582</v>
      </c>
      <c r="AR34" s="36">
        <f t="shared" si="20"/>
        <v>9.94968867</v>
      </c>
      <c r="AS34" s="35">
        <f t="shared" si="21"/>
        <v>2.45847276</v>
      </c>
      <c r="AT34" s="15">
        <f t="shared" si="22"/>
        <v>51.38292552</v>
      </c>
      <c r="AU34" s="36">
        <f t="shared" si="23"/>
        <v>9.43681812</v>
      </c>
      <c r="AV34" s="35">
        <f t="shared" si="24"/>
        <v>0.2672253</v>
      </c>
      <c r="AW34" s="15">
        <f t="shared" si="25"/>
        <v>5.5851006</v>
      </c>
      <c r="AX34" s="36">
        <f t="shared" si="26"/>
        <v>1.0257411</v>
      </c>
      <c r="AY34" s="35">
        <f t="shared" si="27"/>
        <v>3.70552416</v>
      </c>
      <c r="AZ34" s="15">
        <f t="shared" si="28"/>
        <v>77.44672832</v>
      </c>
      <c r="BA34" s="36">
        <f t="shared" si="29"/>
        <v>14.22360992</v>
      </c>
      <c r="BB34" s="35">
        <f t="shared" si="30"/>
        <v>3.14435103</v>
      </c>
      <c r="BC34" s="15">
        <f t="shared" si="31"/>
        <v>65.71801706</v>
      </c>
      <c r="BD34" s="36">
        <f t="shared" si="32"/>
        <v>12.06955361</v>
      </c>
      <c r="BE34" s="35">
        <f t="shared" si="33"/>
        <v>1.14906879</v>
      </c>
      <c r="BF34" s="15">
        <f t="shared" si="34"/>
        <v>24.01593258</v>
      </c>
      <c r="BG34" s="36">
        <f t="shared" si="35"/>
        <v>4.41068673</v>
      </c>
      <c r="BH34" s="35">
        <f t="shared" si="36"/>
        <v>4.15089966</v>
      </c>
      <c r="BI34" s="15">
        <f t="shared" si="37"/>
        <v>86.75522932</v>
      </c>
      <c r="BJ34" s="36">
        <f t="shared" si="38"/>
        <v>15.93317842</v>
      </c>
      <c r="BK34" s="35">
        <f t="shared" si="39"/>
        <v>0.890751</v>
      </c>
      <c r="BL34" s="15">
        <f t="shared" si="40"/>
        <v>18.617002</v>
      </c>
      <c r="BM34" s="36">
        <f t="shared" si="41"/>
        <v>3.419137</v>
      </c>
      <c r="BN34" s="35">
        <f t="shared" si="42"/>
        <v>2.32486011</v>
      </c>
      <c r="BO34" s="15">
        <f t="shared" si="43"/>
        <v>48.59037522</v>
      </c>
      <c r="BP34" s="36">
        <f t="shared" si="44"/>
        <v>8.92394757</v>
      </c>
      <c r="BR34" s="15">
        <f t="shared" si="45"/>
        <v>186.17002</v>
      </c>
      <c r="BS34" s="36"/>
    </row>
    <row r="35" spans="1:71">
      <c r="A35">
        <f>'2. k-data'!A35</f>
        <v>520</v>
      </c>
      <c r="B35">
        <f>'2. k-data'!B35</f>
        <v>309.95</v>
      </c>
      <c r="D35" s="35">
        <v>0.0633</v>
      </c>
      <c r="E35" s="15">
        <v>0.71</v>
      </c>
      <c r="F35" s="36">
        <v>0.0782</v>
      </c>
      <c r="H35" s="35">
        <v>0.225</v>
      </c>
      <c r="I35" s="15">
        <v>0.26</v>
      </c>
      <c r="J35" s="15">
        <v>0.278</v>
      </c>
      <c r="K35" s="15">
        <v>0.395</v>
      </c>
      <c r="L35" s="15">
        <v>0.389</v>
      </c>
      <c r="M35" s="15">
        <v>0.377</v>
      </c>
      <c r="N35" s="15">
        <v>0.283</v>
      </c>
      <c r="O35" s="15">
        <v>0.27</v>
      </c>
      <c r="P35" s="15">
        <v>0.031</v>
      </c>
      <c r="Q35" s="15">
        <v>0.465</v>
      </c>
      <c r="R35" s="15">
        <v>0.346</v>
      </c>
      <c r="S35" s="15">
        <v>0.109</v>
      </c>
      <c r="T35" s="15">
        <v>0.469</v>
      </c>
      <c r="U35" s="15">
        <v>0.108</v>
      </c>
      <c r="V35" s="36">
        <v>0.259</v>
      </c>
      <c r="X35" s="35">
        <f t="shared" si="0"/>
        <v>4.414462875</v>
      </c>
      <c r="Y35" s="15">
        <f t="shared" si="1"/>
        <v>49.5145125</v>
      </c>
      <c r="Z35" s="36">
        <f t="shared" si="2"/>
        <v>5.45357025</v>
      </c>
      <c r="AA35" s="35">
        <f t="shared" si="3"/>
        <v>5.1011571</v>
      </c>
      <c r="AB35" s="15">
        <f t="shared" si="4"/>
        <v>57.21677</v>
      </c>
      <c r="AC35" s="36">
        <f t="shared" si="5"/>
        <v>6.3019034</v>
      </c>
      <c r="AD35" s="35">
        <f t="shared" si="6"/>
        <v>5.45431413</v>
      </c>
      <c r="AE35" s="15">
        <f t="shared" si="7"/>
        <v>61.177931</v>
      </c>
      <c r="AF35" s="36">
        <f t="shared" si="8"/>
        <v>6.73818902</v>
      </c>
      <c r="AG35" s="35">
        <f t="shared" si="9"/>
        <v>7.749834825</v>
      </c>
      <c r="AH35" s="15">
        <f t="shared" si="10"/>
        <v>86.9254775</v>
      </c>
      <c r="AI35" s="36">
        <f t="shared" si="11"/>
        <v>9.57404555</v>
      </c>
      <c r="AJ35" s="35">
        <f t="shared" si="12"/>
        <v>7.632115815</v>
      </c>
      <c r="AK35" s="15">
        <f t="shared" si="13"/>
        <v>85.6050905</v>
      </c>
      <c r="AL35" s="36">
        <f t="shared" si="14"/>
        <v>9.42861701</v>
      </c>
      <c r="AM35" s="35">
        <f t="shared" si="15"/>
        <v>7.396677795</v>
      </c>
      <c r="AN35" s="15">
        <f t="shared" si="16"/>
        <v>82.9643165</v>
      </c>
      <c r="AO35" s="36">
        <f t="shared" si="17"/>
        <v>9.13775993</v>
      </c>
      <c r="AP35" s="35">
        <f t="shared" si="18"/>
        <v>5.552413305</v>
      </c>
      <c r="AQ35" s="15">
        <f t="shared" si="19"/>
        <v>62.2782535</v>
      </c>
      <c r="AR35" s="36">
        <f t="shared" si="20"/>
        <v>6.85937947</v>
      </c>
      <c r="AS35" s="35">
        <f t="shared" si="21"/>
        <v>5.29735545</v>
      </c>
      <c r="AT35" s="15">
        <f t="shared" si="22"/>
        <v>59.417415</v>
      </c>
      <c r="AU35" s="36">
        <f t="shared" si="23"/>
        <v>6.5442843</v>
      </c>
      <c r="AV35" s="35">
        <f t="shared" si="24"/>
        <v>0.608214885</v>
      </c>
      <c r="AW35" s="15">
        <f t="shared" si="25"/>
        <v>6.8219995</v>
      </c>
      <c r="AX35" s="36">
        <f t="shared" si="26"/>
        <v>0.75138079</v>
      </c>
      <c r="AY35" s="35">
        <f t="shared" si="27"/>
        <v>9.123223275</v>
      </c>
      <c r="AZ35" s="15">
        <f t="shared" si="28"/>
        <v>102.3299925</v>
      </c>
      <c r="BA35" s="36">
        <f t="shared" si="29"/>
        <v>11.27071185</v>
      </c>
      <c r="BB35" s="35">
        <f t="shared" si="30"/>
        <v>6.78846291</v>
      </c>
      <c r="BC35" s="15">
        <f t="shared" si="31"/>
        <v>76.142317</v>
      </c>
      <c r="BD35" s="36">
        <f t="shared" si="32"/>
        <v>8.38637914</v>
      </c>
      <c r="BE35" s="35">
        <f t="shared" si="33"/>
        <v>2.138562015</v>
      </c>
      <c r="BF35" s="15">
        <f t="shared" si="34"/>
        <v>23.9870305</v>
      </c>
      <c r="BG35" s="36">
        <f t="shared" si="35"/>
        <v>2.64195181</v>
      </c>
      <c r="BH35" s="35">
        <f t="shared" si="36"/>
        <v>9.201702615</v>
      </c>
      <c r="BI35" s="15">
        <f t="shared" si="37"/>
        <v>103.2102505</v>
      </c>
      <c r="BJ35" s="36">
        <f t="shared" si="38"/>
        <v>11.36766421</v>
      </c>
      <c r="BK35" s="35">
        <f t="shared" si="39"/>
        <v>2.11894218</v>
      </c>
      <c r="BL35" s="15">
        <f t="shared" si="40"/>
        <v>23.766966</v>
      </c>
      <c r="BM35" s="36">
        <f t="shared" si="41"/>
        <v>2.61771372</v>
      </c>
      <c r="BN35" s="35">
        <f t="shared" si="42"/>
        <v>5.081537265</v>
      </c>
      <c r="BO35" s="15">
        <f t="shared" si="43"/>
        <v>56.9967055</v>
      </c>
      <c r="BP35" s="36">
        <f t="shared" si="44"/>
        <v>6.27766531</v>
      </c>
      <c r="BR35" s="15">
        <f t="shared" si="45"/>
        <v>220.0645</v>
      </c>
      <c r="BS35" s="36"/>
    </row>
    <row r="36" spans="1:71">
      <c r="A36">
        <f>'2. k-data'!A36</f>
        <v>525</v>
      </c>
      <c r="B36">
        <f>'2. k-data'!B36</f>
        <v>314.6</v>
      </c>
      <c r="D36" s="35">
        <v>0.1096</v>
      </c>
      <c r="E36" s="15">
        <v>0.7932</v>
      </c>
      <c r="F36" s="36">
        <v>0.0573</v>
      </c>
      <c r="H36" s="35">
        <v>0.225</v>
      </c>
      <c r="I36" s="15">
        <v>0.264</v>
      </c>
      <c r="J36" s="15">
        <v>0.302</v>
      </c>
      <c r="K36" s="15">
        <v>0.392</v>
      </c>
      <c r="L36" s="15">
        <v>0.381</v>
      </c>
      <c r="M36" s="15">
        <v>0.358</v>
      </c>
      <c r="N36" s="15">
        <v>0.273</v>
      </c>
      <c r="O36" s="15">
        <v>0.262</v>
      </c>
      <c r="P36" s="15">
        <v>0.031</v>
      </c>
      <c r="Q36" s="15">
        <v>0.509</v>
      </c>
      <c r="R36" s="15">
        <v>0.333</v>
      </c>
      <c r="S36" s="15">
        <v>0.09</v>
      </c>
      <c r="T36" s="15">
        <v>0.471</v>
      </c>
      <c r="U36" s="15">
        <v>0.121</v>
      </c>
      <c r="V36" s="36">
        <v>0.254</v>
      </c>
      <c r="X36" s="35">
        <f t="shared" si="0"/>
        <v>7.758036</v>
      </c>
      <c r="Y36" s="15">
        <f t="shared" si="1"/>
        <v>56.146662</v>
      </c>
      <c r="Z36" s="36">
        <f t="shared" si="2"/>
        <v>4.0559805</v>
      </c>
      <c r="AA36" s="35">
        <f t="shared" si="3"/>
        <v>9.10276224</v>
      </c>
      <c r="AB36" s="15">
        <f t="shared" si="4"/>
        <v>65.87875008</v>
      </c>
      <c r="AC36" s="36">
        <f t="shared" si="5"/>
        <v>4.75901712</v>
      </c>
      <c r="AD36" s="35">
        <f t="shared" si="6"/>
        <v>10.41300832</v>
      </c>
      <c r="AE36" s="15">
        <f t="shared" si="7"/>
        <v>75.36129744</v>
      </c>
      <c r="AF36" s="36">
        <f t="shared" si="8"/>
        <v>5.44402716</v>
      </c>
      <c r="AG36" s="35">
        <f t="shared" si="9"/>
        <v>13.51622272</v>
      </c>
      <c r="AH36" s="15">
        <f t="shared" si="10"/>
        <v>97.81996224</v>
      </c>
      <c r="AI36" s="36">
        <f t="shared" si="11"/>
        <v>7.06641936</v>
      </c>
      <c r="AJ36" s="35">
        <f t="shared" si="12"/>
        <v>13.13694096</v>
      </c>
      <c r="AK36" s="15">
        <f t="shared" si="13"/>
        <v>95.07501432</v>
      </c>
      <c r="AL36" s="36">
        <f t="shared" si="14"/>
        <v>6.86812698</v>
      </c>
      <c r="AM36" s="35">
        <f t="shared" si="15"/>
        <v>12.34389728</v>
      </c>
      <c r="AN36" s="15">
        <f t="shared" si="16"/>
        <v>89.33557776</v>
      </c>
      <c r="AO36" s="36">
        <f t="shared" si="17"/>
        <v>6.45351564</v>
      </c>
      <c r="AP36" s="35">
        <f t="shared" si="18"/>
        <v>9.41308368</v>
      </c>
      <c r="AQ36" s="15">
        <f t="shared" si="19"/>
        <v>68.12461656</v>
      </c>
      <c r="AR36" s="36">
        <f t="shared" si="20"/>
        <v>4.92125634</v>
      </c>
      <c r="AS36" s="35">
        <f t="shared" si="21"/>
        <v>9.03380192</v>
      </c>
      <c r="AT36" s="15">
        <f t="shared" si="22"/>
        <v>65.37966864</v>
      </c>
      <c r="AU36" s="36">
        <f t="shared" si="23"/>
        <v>4.72296396</v>
      </c>
      <c r="AV36" s="35">
        <f t="shared" si="24"/>
        <v>1.06888496</v>
      </c>
      <c r="AW36" s="15">
        <f t="shared" si="25"/>
        <v>7.73576232</v>
      </c>
      <c r="AX36" s="36">
        <f t="shared" si="26"/>
        <v>0.55882398</v>
      </c>
      <c r="AY36" s="35">
        <f t="shared" si="27"/>
        <v>17.55040144</v>
      </c>
      <c r="AZ36" s="15">
        <f t="shared" si="28"/>
        <v>127.01622648</v>
      </c>
      <c r="BA36" s="36">
        <f t="shared" si="29"/>
        <v>9.17552922</v>
      </c>
      <c r="BB36" s="35">
        <f t="shared" si="30"/>
        <v>11.48189328</v>
      </c>
      <c r="BC36" s="15">
        <f t="shared" si="31"/>
        <v>83.09705976</v>
      </c>
      <c r="BD36" s="36">
        <f t="shared" si="32"/>
        <v>6.00285114</v>
      </c>
      <c r="BE36" s="35">
        <f t="shared" si="33"/>
        <v>3.1032144</v>
      </c>
      <c r="BF36" s="15">
        <f t="shared" si="34"/>
        <v>22.4586648</v>
      </c>
      <c r="BG36" s="36">
        <f t="shared" si="35"/>
        <v>1.6223922</v>
      </c>
      <c r="BH36" s="35">
        <f t="shared" si="36"/>
        <v>16.24015536</v>
      </c>
      <c r="BI36" s="15">
        <f t="shared" si="37"/>
        <v>117.53367912</v>
      </c>
      <c r="BJ36" s="36">
        <f t="shared" si="38"/>
        <v>8.49051918</v>
      </c>
      <c r="BK36" s="35">
        <f t="shared" si="39"/>
        <v>4.17209936</v>
      </c>
      <c r="BL36" s="15">
        <f t="shared" si="40"/>
        <v>30.19442712</v>
      </c>
      <c r="BM36" s="36">
        <f t="shared" si="41"/>
        <v>2.18121618</v>
      </c>
      <c r="BN36" s="35">
        <f t="shared" si="42"/>
        <v>8.75796064</v>
      </c>
      <c r="BO36" s="15">
        <f t="shared" si="43"/>
        <v>63.38334288</v>
      </c>
      <c r="BP36" s="36">
        <f t="shared" si="44"/>
        <v>4.57875132</v>
      </c>
      <c r="BR36" s="15">
        <f t="shared" si="45"/>
        <v>249.54072</v>
      </c>
      <c r="BS36" s="36"/>
    </row>
    <row r="37" spans="1:71">
      <c r="A37">
        <f>'2. k-data'!A37</f>
        <v>530</v>
      </c>
      <c r="B37">
        <f>'2. k-data'!B37</f>
        <v>317.55</v>
      </c>
      <c r="D37" s="35">
        <v>0.1655</v>
      </c>
      <c r="E37" s="15">
        <v>0.862</v>
      </c>
      <c r="F37" s="36">
        <v>0.0422</v>
      </c>
      <c r="H37" s="35">
        <v>0.227</v>
      </c>
      <c r="I37" s="15">
        <v>0.267</v>
      </c>
      <c r="J37" s="15">
        <v>0.339</v>
      </c>
      <c r="K37" s="15">
        <v>0.385</v>
      </c>
      <c r="L37" s="15">
        <v>0.372</v>
      </c>
      <c r="M37" s="15">
        <v>0.341</v>
      </c>
      <c r="N37" s="15">
        <v>0.265</v>
      </c>
      <c r="O37" s="15">
        <v>0.256</v>
      </c>
      <c r="P37" s="15">
        <v>0.032</v>
      </c>
      <c r="Q37" s="15">
        <v>0.546</v>
      </c>
      <c r="R37" s="15">
        <v>0.314</v>
      </c>
      <c r="S37" s="15">
        <v>0.075</v>
      </c>
      <c r="T37" s="15">
        <v>0.474</v>
      </c>
      <c r="U37" s="15">
        <v>0.133</v>
      </c>
      <c r="V37" s="36">
        <v>0.248</v>
      </c>
      <c r="X37" s="35">
        <f t="shared" si="0"/>
        <v>11.929877175</v>
      </c>
      <c r="Y37" s="15">
        <f t="shared" si="1"/>
        <v>62.1362787</v>
      </c>
      <c r="Z37" s="36">
        <f t="shared" si="2"/>
        <v>3.04193847</v>
      </c>
      <c r="AA37" s="35">
        <f t="shared" si="3"/>
        <v>14.032058175</v>
      </c>
      <c r="AB37" s="15">
        <f t="shared" si="4"/>
        <v>73.0854027</v>
      </c>
      <c r="AC37" s="36">
        <f t="shared" si="5"/>
        <v>3.57796287</v>
      </c>
      <c r="AD37" s="35">
        <f t="shared" si="6"/>
        <v>17.815983975</v>
      </c>
      <c r="AE37" s="15">
        <f t="shared" si="7"/>
        <v>92.7938259</v>
      </c>
      <c r="AF37" s="36">
        <f t="shared" si="8"/>
        <v>4.54280679</v>
      </c>
      <c r="AG37" s="35">
        <f t="shared" si="9"/>
        <v>20.233492125</v>
      </c>
      <c r="AH37" s="15">
        <f t="shared" si="10"/>
        <v>105.3853185</v>
      </c>
      <c r="AI37" s="36">
        <f t="shared" si="11"/>
        <v>5.15923485</v>
      </c>
      <c r="AJ37" s="35">
        <f t="shared" si="12"/>
        <v>19.5502833</v>
      </c>
      <c r="AK37" s="15">
        <f t="shared" si="13"/>
        <v>101.8268532</v>
      </c>
      <c r="AL37" s="36">
        <f t="shared" si="14"/>
        <v>4.98502692</v>
      </c>
      <c r="AM37" s="35">
        <f t="shared" si="15"/>
        <v>17.921093025</v>
      </c>
      <c r="AN37" s="15">
        <f t="shared" si="16"/>
        <v>93.3412821</v>
      </c>
      <c r="AO37" s="36">
        <f t="shared" si="17"/>
        <v>4.56960801</v>
      </c>
      <c r="AP37" s="35">
        <f t="shared" si="18"/>
        <v>13.926949125</v>
      </c>
      <c r="AQ37" s="15">
        <f t="shared" si="19"/>
        <v>72.5379465</v>
      </c>
      <c r="AR37" s="36">
        <f t="shared" si="20"/>
        <v>3.55116165</v>
      </c>
      <c r="AS37" s="35">
        <f t="shared" si="21"/>
        <v>13.4539584</v>
      </c>
      <c r="AT37" s="15">
        <f t="shared" si="22"/>
        <v>70.0743936</v>
      </c>
      <c r="AU37" s="36">
        <f t="shared" si="23"/>
        <v>3.43055616</v>
      </c>
      <c r="AV37" s="35">
        <f t="shared" si="24"/>
        <v>1.6817448</v>
      </c>
      <c r="AW37" s="15">
        <f t="shared" si="25"/>
        <v>8.7592992</v>
      </c>
      <c r="AX37" s="36">
        <f t="shared" si="26"/>
        <v>0.42881952</v>
      </c>
      <c r="AY37" s="35">
        <f t="shared" si="27"/>
        <v>28.69477065</v>
      </c>
      <c r="AZ37" s="15">
        <f t="shared" si="28"/>
        <v>149.4555426</v>
      </c>
      <c r="BA37" s="36">
        <f t="shared" si="29"/>
        <v>7.31673306</v>
      </c>
      <c r="BB37" s="35">
        <f t="shared" si="30"/>
        <v>16.50212085</v>
      </c>
      <c r="BC37" s="15">
        <f t="shared" si="31"/>
        <v>85.9506234</v>
      </c>
      <c r="BD37" s="36">
        <f t="shared" si="32"/>
        <v>4.20779154</v>
      </c>
      <c r="BE37" s="35">
        <f t="shared" si="33"/>
        <v>3.941589375</v>
      </c>
      <c r="BF37" s="15">
        <f t="shared" si="34"/>
        <v>20.5296075</v>
      </c>
      <c r="BG37" s="36">
        <f t="shared" si="35"/>
        <v>1.00504575</v>
      </c>
      <c r="BH37" s="35">
        <f t="shared" si="36"/>
        <v>24.91084485</v>
      </c>
      <c r="BI37" s="15">
        <f t="shared" si="37"/>
        <v>129.7471194</v>
      </c>
      <c r="BJ37" s="36">
        <f t="shared" si="38"/>
        <v>6.35188914</v>
      </c>
      <c r="BK37" s="35">
        <f t="shared" si="39"/>
        <v>6.989751825</v>
      </c>
      <c r="BL37" s="15">
        <f t="shared" si="40"/>
        <v>36.4058373</v>
      </c>
      <c r="BM37" s="36">
        <f t="shared" si="41"/>
        <v>1.78228113</v>
      </c>
      <c r="BN37" s="35">
        <f t="shared" si="42"/>
        <v>13.0335222</v>
      </c>
      <c r="BO37" s="15">
        <f t="shared" si="43"/>
        <v>67.8845688</v>
      </c>
      <c r="BP37" s="36">
        <f t="shared" si="44"/>
        <v>3.32335128</v>
      </c>
      <c r="BR37" s="15">
        <f t="shared" si="45"/>
        <v>273.7281</v>
      </c>
      <c r="BS37" s="36"/>
    </row>
    <row r="38" spans="1:71">
      <c r="A38">
        <f>'2. k-data'!A38</f>
        <v>535</v>
      </c>
      <c r="B38">
        <f>'2. k-data'!B38</f>
        <v>316.4</v>
      </c>
      <c r="D38" s="35">
        <v>0.2257</v>
      </c>
      <c r="E38" s="15">
        <v>0.9149</v>
      </c>
      <c r="F38" s="36">
        <v>0.0298</v>
      </c>
      <c r="H38" s="35">
        <v>0.23</v>
      </c>
      <c r="I38" s="15">
        <v>0.269</v>
      </c>
      <c r="J38" s="15">
        <v>0.37</v>
      </c>
      <c r="K38" s="15">
        <v>0.377</v>
      </c>
      <c r="L38" s="15">
        <v>0.363</v>
      </c>
      <c r="M38" s="15">
        <v>0.325</v>
      </c>
      <c r="N38" s="15">
        <v>0.26</v>
      </c>
      <c r="O38" s="15">
        <v>0.251</v>
      </c>
      <c r="P38" s="15">
        <v>0.032</v>
      </c>
      <c r="Q38" s="15">
        <v>0.581</v>
      </c>
      <c r="R38" s="15">
        <v>0.294</v>
      </c>
      <c r="S38" s="15">
        <v>0.062</v>
      </c>
      <c r="T38" s="15">
        <v>0.476</v>
      </c>
      <c r="U38" s="15">
        <v>0.142</v>
      </c>
      <c r="V38" s="36">
        <v>0.245</v>
      </c>
      <c r="X38" s="35">
        <f t="shared" si="0"/>
        <v>16.4246404</v>
      </c>
      <c r="Y38" s="15">
        <f t="shared" si="1"/>
        <v>66.5791028</v>
      </c>
      <c r="Z38" s="36">
        <f t="shared" si="2"/>
        <v>2.1686056</v>
      </c>
      <c r="AA38" s="35">
        <f t="shared" si="3"/>
        <v>19.20968812</v>
      </c>
      <c r="AB38" s="15">
        <f t="shared" si="4"/>
        <v>77.86860284</v>
      </c>
      <c r="AC38" s="36">
        <f t="shared" si="5"/>
        <v>2.53632568</v>
      </c>
      <c r="AD38" s="35">
        <f t="shared" si="6"/>
        <v>26.4222476</v>
      </c>
      <c r="AE38" s="15">
        <f t="shared" si="7"/>
        <v>107.1055132</v>
      </c>
      <c r="AF38" s="36">
        <f t="shared" si="8"/>
        <v>3.4886264</v>
      </c>
      <c r="AG38" s="35">
        <f t="shared" si="9"/>
        <v>26.92212796</v>
      </c>
      <c r="AH38" s="15">
        <f t="shared" si="10"/>
        <v>109.13183372</v>
      </c>
      <c r="AI38" s="36">
        <f t="shared" si="11"/>
        <v>3.55462744</v>
      </c>
      <c r="AJ38" s="35">
        <f t="shared" si="12"/>
        <v>25.92236724</v>
      </c>
      <c r="AK38" s="15">
        <f t="shared" si="13"/>
        <v>105.07919268</v>
      </c>
      <c r="AL38" s="36">
        <f t="shared" si="14"/>
        <v>3.42262536</v>
      </c>
      <c r="AM38" s="35">
        <f t="shared" si="15"/>
        <v>23.208731</v>
      </c>
      <c r="AN38" s="15">
        <f t="shared" si="16"/>
        <v>94.079167</v>
      </c>
      <c r="AO38" s="36">
        <f t="shared" si="17"/>
        <v>3.064334</v>
      </c>
      <c r="AP38" s="35">
        <f t="shared" si="18"/>
        <v>18.5669848</v>
      </c>
      <c r="AQ38" s="15">
        <f t="shared" si="19"/>
        <v>75.2633336</v>
      </c>
      <c r="AR38" s="36">
        <f t="shared" si="20"/>
        <v>2.4514672</v>
      </c>
      <c r="AS38" s="35">
        <f t="shared" si="21"/>
        <v>17.92428148</v>
      </c>
      <c r="AT38" s="15">
        <f t="shared" si="22"/>
        <v>72.65806436</v>
      </c>
      <c r="AU38" s="36">
        <f t="shared" si="23"/>
        <v>2.36660872</v>
      </c>
      <c r="AV38" s="35">
        <f t="shared" si="24"/>
        <v>2.28516736</v>
      </c>
      <c r="AW38" s="15">
        <f t="shared" si="25"/>
        <v>9.26317952</v>
      </c>
      <c r="AX38" s="36">
        <f t="shared" si="26"/>
        <v>0.30171904</v>
      </c>
      <c r="AY38" s="35">
        <f t="shared" si="27"/>
        <v>41.49006988</v>
      </c>
      <c r="AZ38" s="15">
        <f t="shared" si="28"/>
        <v>168.18460316</v>
      </c>
      <c r="BA38" s="36">
        <f t="shared" si="29"/>
        <v>5.47808632</v>
      </c>
      <c r="BB38" s="35">
        <f t="shared" si="30"/>
        <v>20.99497512</v>
      </c>
      <c r="BC38" s="15">
        <f t="shared" si="31"/>
        <v>85.10546184</v>
      </c>
      <c r="BD38" s="36">
        <f t="shared" si="32"/>
        <v>2.77204368</v>
      </c>
      <c r="BE38" s="35">
        <f t="shared" si="33"/>
        <v>4.42751176</v>
      </c>
      <c r="BF38" s="15">
        <f t="shared" si="34"/>
        <v>17.94741032</v>
      </c>
      <c r="BG38" s="36">
        <f t="shared" si="35"/>
        <v>0.58458064</v>
      </c>
      <c r="BH38" s="35">
        <f t="shared" si="36"/>
        <v>33.99186448</v>
      </c>
      <c r="BI38" s="15">
        <f t="shared" si="37"/>
        <v>137.78979536</v>
      </c>
      <c r="BJ38" s="36">
        <f t="shared" si="38"/>
        <v>4.48807072</v>
      </c>
      <c r="BK38" s="35">
        <f t="shared" si="39"/>
        <v>10.14043016</v>
      </c>
      <c r="BL38" s="15">
        <f t="shared" si="40"/>
        <v>41.10535912</v>
      </c>
      <c r="BM38" s="36">
        <f t="shared" si="41"/>
        <v>1.33887824</v>
      </c>
      <c r="BN38" s="35">
        <f t="shared" si="42"/>
        <v>17.4958126</v>
      </c>
      <c r="BO38" s="15">
        <f t="shared" si="43"/>
        <v>70.9212182</v>
      </c>
      <c r="BP38" s="36">
        <f t="shared" si="44"/>
        <v>2.3100364</v>
      </c>
      <c r="BR38" s="15">
        <f t="shared" si="45"/>
        <v>289.47436</v>
      </c>
      <c r="BS38" s="36"/>
    </row>
    <row r="39" spans="1:71">
      <c r="A39">
        <f>'2. k-data'!A39</f>
        <v>540</v>
      </c>
      <c r="B39">
        <f>'2. k-data'!B39</f>
        <v>309.9</v>
      </c>
      <c r="D39" s="35">
        <v>0.2904</v>
      </c>
      <c r="E39" s="15">
        <v>0.954</v>
      </c>
      <c r="F39" s="36">
        <v>0.0203</v>
      </c>
      <c r="H39" s="35">
        <v>0.236</v>
      </c>
      <c r="I39" s="15">
        <v>0.272</v>
      </c>
      <c r="J39" s="15">
        <v>0.392</v>
      </c>
      <c r="K39" s="15">
        <v>0.367</v>
      </c>
      <c r="L39" s="15">
        <v>0.353</v>
      </c>
      <c r="M39" s="15">
        <v>0.309</v>
      </c>
      <c r="N39" s="15">
        <v>0.257</v>
      </c>
      <c r="O39" s="15">
        <v>0.25</v>
      </c>
      <c r="P39" s="15">
        <v>0.033</v>
      </c>
      <c r="Q39" s="15">
        <v>0.61</v>
      </c>
      <c r="R39" s="15">
        <v>0.271</v>
      </c>
      <c r="S39" s="15">
        <v>0.051</v>
      </c>
      <c r="T39" s="15">
        <v>0.483</v>
      </c>
      <c r="U39" s="15">
        <v>0.15</v>
      </c>
      <c r="V39" s="36">
        <v>0.241</v>
      </c>
      <c r="X39" s="35">
        <f t="shared" si="0"/>
        <v>21.23881056</v>
      </c>
      <c r="Y39" s="15">
        <f t="shared" si="1"/>
        <v>69.7721256</v>
      </c>
      <c r="Z39" s="36">
        <f t="shared" si="2"/>
        <v>1.48466892</v>
      </c>
      <c r="AA39" s="35">
        <f t="shared" si="3"/>
        <v>24.47862912</v>
      </c>
      <c r="AB39" s="15">
        <f t="shared" si="4"/>
        <v>80.4153312</v>
      </c>
      <c r="AC39" s="36">
        <f t="shared" si="5"/>
        <v>1.71114384</v>
      </c>
      <c r="AD39" s="35">
        <f t="shared" si="6"/>
        <v>35.27802432</v>
      </c>
      <c r="AE39" s="15">
        <f t="shared" si="7"/>
        <v>115.8926832</v>
      </c>
      <c r="AF39" s="36">
        <f t="shared" si="8"/>
        <v>2.46606024</v>
      </c>
      <c r="AG39" s="35">
        <f t="shared" si="9"/>
        <v>33.02815032</v>
      </c>
      <c r="AH39" s="15">
        <f t="shared" si="10"/>
        <v>108.5015682</v>
      </c>
      <c r="AI39" s="36">
        <f t="shared" si="11"/>
        <v>2.30878599</v>
      </c>
      <c r="AJ39" s="35">
        <f t="shared" si="12"/>
        <v>31.76822088</v>
      </c>
      <c r="AK39" s="15">
        <f t="shared" si="13"/>
        <v>104.3625438</v>
      </c>
      <c r="AL39" s="36">
        <f t="shared" si="14"/>
        <v>2.22071241</v>
      </c>
      <c r="AM39" s="35">
        <f t="shared" si="15"/>
        <v>27.80844264</v>
      </c>
      <c r="AN39" s="15">
        <f t="shared" si="16"/>
        <v>91.3541814</v>
      </c>
      <c r="AO39" s="36">
        <f t="shared" si="17"/>
        <v>1.94390973</v>
      </c>
      <c r="AP39" s="35">
        <f t="shared" si="18"/>
        <v>23.12870472</v>
      </c>
      <c r="AQ39" s="15">
        <f t="shared" si="19"/>
        <v>75.9806622</v>
      </c>
      <c r="AR39" s="36">
        <f t="shared" si="20"/>
        <v>1.61677929</v>
      </c>
      <c r="AS39" s="35">
        <f t="shared" si="21"/>
        <v>22.49874</v>
      </c>
      <c r="AT39" s="15">
        <f t="shared" si="22"/>
        <v>73.91115</v>
      </c>
      <c r="AU39" s="36">
        <f t="shared" si="23"/>
        <v>1.5727425</v>
      </c>
      <c r="AV39" s="35">
        <f t="shared" si="24"/>
        <v>2.96983368</v>
      </c>
      <c r="AW39" s="15">
        <f t="shared" si="25"/>
        <v>9.7562718</v>
      </c>
      <c r="AX39" s="36">
        <f t="shared" si="26"/>
        <v>0.20760201</v>
      </c>
      <c r="AY39" s="35">
        <f t="shared" si="27"/>
        <v>54.8969256</v>
      </c>
      <c r="AZ39" s="15">
        <f t="shared" si="28"/>
        <v>180.343206</v>
      </c>
      <c r="BA39" s="36">
        <f t="shared" si="29"/>
        <v>3.8374917</v>
      </c>
      <c r="BB39" s="35">
        <f t="shared" si="30"/>
        <v>24.38863416</v>
      </c>
      <c r="BC39" s="15">
        <f t="shared" si="31"/>
        <v>80.1196866</v>
      </c>
      <c r="BD39" s="36">
        <f t="shared" si="32"/>
        <v>1.70485287</v>
      </c>
      <c r="BE39" s="35">
        <f t="shared" si="33"/>
        <v>4.58974296</v>
      </c>
      <c r="BF39" s="15">
        <f t="shared" si="34"/>
        <v>15.0778746</v>
      </c>
      <c r="BG39" s="36">
        <f t="shared" si="35"/>
        <v>0.32083947</v>
      </c>
      <c r="BH39" s="35">
        <f t="shared" si="36"/>
        <v>43.46756568</v>
      </c>
      <c r="BI39" s="15">
        <f t="shared" si="37"/>
        <v>142.7963418</v>
      </c>
      <c r="BJ39" s="36">
        <f t="shared" si="38"/>
        <v>3.03853851</v>
      </c>
      <c r="BK39" s="35">
        <f t="shared" si="39"/>
        <v>13.499244</v>
      </c>
      <c r="BL39" s="15">
        <f t="shared" si="40"/>
        <v>44.34669</v>
      </c>
      <c r="BM39" s="36">
        <f t="shared" si="41"/>
        <v>0.9436455</v>
      </c>
      <c r="BN39" s="35">
        <f t="shared" si="42"/>
        <v>21.68878536</v>
      </c>
      <c r="BO39" s="15">
        <f t="shared" si="43"/>
        <v>71.2503486</v>
      </c>
      <c r="BP39" s="36">
        <f t="shared" si="44"/>
        <v>1.51612377</v>
      </c>
      <c r="BR39" s="15">
        <f t="shared" si="45"/>
        <v>295.6446</v>
      </c>
      <c r="BS39" s="36"/>
    </row>
    <row r="40" spans="1:71">
      <c r="A40">
        <f>'2. k-data'!A40</f>
        <v>545</v>
      </c>
      <c r="B40">
        <f>'2. k-data'!B40</f>
        <v>310.9</v>
      </c>
      <c r="D40" s="35">
        <v>0.3597</v>
      </c>
      <c r="E40" s="15">
        <v>0.9803</v>
      </c>
      <c r="F40" s="36">
        <v>0.0134</v>
      </c>
      <c r="H40" s="35">
        <v>0.245</v>
      </c>
      <c r="I40" s="15">
        <v>0.276</v>
      </c>
      <c r="J40" s="15">
        <v>0.399</v>
      </c>
      <c r="K40" s="15">
        <v>0.354</v>
      </c>
      <c r="L40" s="15">
        <v>0.342</v>
      </c>
      <c r="M40" s="15">
        <v>0.293</v>
      </c>
      <c r="N40" s="15">
        <v>0.257</v>
      </c>
      <c r="O40" s="15">
        <v>0.251</v>
      </c>
      <c r="P40" s="15">
        <v>0.034</v>
      </c>
      <c r="Q40" s="15">
        <v>0.634</v>
      </c>
      <c r="R40" s="15">
        <v>0.248</v>
      </c>
      <c r="S40" s="15">
        <v>0.041</v>
      </c>
      <c r="T40" s="15">
        <v>0.49</v>
      </c>
      <c r="U40" s="15">
        <v>0.154</v>
      </c>
      <c r="V40" s="36">
        <v>0.243</v>
      </c>
      <c r="X40" s="35">
        <f t="shared" si="0"/>
        <v>27.39852885</v>
      </c>
      <c r="Y40" s="15">
        <f t="shared" si="1"/>
        <v>74.66994115</v>
      </c>
      <c r="Z40" s="36">
        <f t="shared" si="2"/>
        <v>1.0206847</v>
      </c>
      <c r="AA40" s="35">
        <f t="shared" si="3"/>
        <v>30.86528148</v>
      </c>
      <c r="AB40" s="15">
        <f t="shared" si="4"/>
        <v>84.11797452</v>
      </c>
      <c r="AC40" s="36">
        <f t="shared" si="5"/>
        <v>1.14983256</v>
      </c>
      <c r="AD40" s="35">
        <f t="shared" si="6"/>
        <v>44.62046127</v>
      </c>
      <c r="AE40" s="15">
        <f t="shared" si="7"/>
        <v>121.60533273</v>
      </c>
      <c r="AF40" s="36">
        <f t="shared" si="8"/>
        <v>1.66225794</v>
      </c>
      <c r="AG40" s="35">
        <f t="shared" si="9"/>
        <v>39.58807842</v>
      </c>
      <c r="AH40" s="15">
        <f t="shared" si="10"/>
        <v>107.89044558</v>
      </c>
      <c r="AI40" s="36">
        <f t="shared" si="11"/>
        <v>1.47478524</v>
      </c>
      <c r="AJ40" s="35">
        <f t="shared" si="12"/>
        <v>38.24610966</v>
      </c>
      <c r="AK40" s="15">
        <f t="shared" si="13"/>
        <v>104.23314234</v>
      </c>
      <c r="AL40" s="36">
        <f t="shared" si="14"/>
        <v>1.42479252</v>
      </c>
      <c r="AM40" s="35">
        <f t="shared" si="15"/>
        <v>32.76640389</v>
      </c>
      <c r="AN40" s="15">
        <f t="shared" si="16"/>
        <v>89.29915411</v>
      </c>
      <c r="AO40" s="36">
        <f t="shared" si="17"/>
        <v>1.22065558</v>
      </c>
      <c r="AP40" s="35">
        <f t="shared" si="18"/>
        <v>28.74049761</v>
      </c>
      <c r="AQ40" s="15">
        <f t="shared" si="19"/>
        <v>78.32724439</v>
      </c>
      <c r="AR40" s="36">
        <f t="shared" si="20"/>
        <v>1.07067742</v>
      </c>
      <c r="AS40" s="35">
        <f t="shared" si="21"/>
        <v>28.06951323</v>
      </c>
      <c r="AT40" s="15">
        <f t="shared" si="22"/>
        <v>76.49859277</v>
      </c>
      <c r="AU40" s="36">
        <f t="shared" si="23"/>
        <v>1.04568106</v>
      </c>
      <c r="AV40" s="35">
        <f t="shared" si="24"/>
        <v>3.80224482</v>
      </c>
      <c r="AW40" s="15">
        <f t="shared" si="25"/>
        <v>10.36235918</v>
      </c>
      <c r="AX40" s="36">
        <f t="shared" si="26"/>
        <v>0.14164604</v>
      </c>
      <c r="AY40" s="35">
        <f t="shared" si="27"/>
        <v>70.90068282</v>
      </c>
      <c r="AZ40" s="15">
        <f t="shared" si="28"/>
        <v>193.22752118</v>
      </c>
      <c r="BA40" s="36">
        <f t="shared" si="29"/>
        <v>2.64128204</v>
      </c>
      <c r="BB40" s="35">
        <f t="shared" si="30"/>
        <v>27.73402104</v>
      </c>
      <c r="BC40" s="15">
        <f t="shared" si="31"/>
        <v>75.58426696</v>
      </c>
      <c r="BD40" s="36">
        <f t="shared" si="32"/>
        <v>1.03318288</v>
      </c>
      <c r="BE40" s="35">
        <f t="shared" si="33"/>
        <v>4.58505993</v>
      </c>
      <c r="BF40" s="15">
        <f t="shared" si="34"/>
        <v>12.49578607</v>
      </c>
      <c r="BG40" s="36">
        <f t="shared" si="35"/>
        <v>0.17080846</v>
      </c>
      <c r="BH40" s="35">
        <f t="shared" si="36"/>
        <v>54.7970577</v>
      </c>
      <c r="BI40" s="15">
        <f t="shared" si="37"/>
        <v>149.3398823</v>
      </c>
      <c r="BJ40" s="36">
        <f t="shared" si="38"/>
        <v>2.0413694</v>
      </c>
      <c r="BK40" s="35">
        <f t="shared" si="39"/>
        <v>17.22193242</v>
      </c>
      <c r="BL40" s="15">
        <f t="shared" si="40"/>
        <v>46.93539158</v>
      </c>
      <c r="BM40" s="36">
        <f t="shared" si="41"/>
        <v>0.64157324</v>
      </c>
      <c r="BN40" s="35">
        <f t="shared" si="42"/>
        <v>27.17486739</v>
      </c>
      <c r="BO40" s="15">
        <f t="shared" si="43"/>
        <v>74.06039061</v>
      </c>
      <c r="BP40" s="36">
        <f t="shared" si="44"/>
        <v>1.01235258</v>
      </c>
      <c r="BR40" s="15">
        <f t="shared" si="45"/>
        <v>304.77527</v>
      </c>
      <c r="BS40" s="36"/>
    </row>
    <row r="41" spans="1:71">
      <c r="A41">
        <f>'2. k-data'!A41</f>
        <v>550</v>
      </c>
      <c r="B41">
        <f>'2. k-data'!B41</f>
        <v>314.2</v>
      </c>
      <c r="D41" s="35">
        <v>0.4334</v>
      </c>
      <c r="E41" s="15">
        <v>0.995</v>
      </c>
      <c r="F41" s="36">
        <v>0.0087</v>
      </c>
      <c r="H41" s="35">
        <v>0.253</v>
      </c>
      <c r="I41" s="15">
        <v>0.282</v>
      </c>
      <c r="J41" s="15">
        <v>0.4</v>
      </c>
      <c r="K41" s="15">
        <v>0.341</v>
      </c>
      <c r="L41" s="15">
        <v>0.331</v>
      </c>
      <c r="M41" s="15">
        <v>0.279</v>
      </c>
      <c r="N41" s="15">
        <v>0.259</v>
      </c>
      <c r="O41" s="15">
        <v>0.254</v>
      </c>
      <c r="P41" s="15">
        <v>0.035</v>
      </c>
      <c r="Q41" s="15">
        <v>0.653</v>
      </c>
      <c r="R41" s="15">
        <v>0.227</v>
      </c>
      <c r="S41" s="15">
        <v>0.035</v>
      </c>
      <c r="T41" s="15">
        <v>0.506</v>
      </c>
      <c r="U41" s="15">
        <v>0.155</v>
      </c>
      <c r="V41" s="36">
        <v>0.246</v>
      </c>
      <c r="X41" s="35">
        <f t="shared" si="0"/>
        <v>34.45209284</v>
      </c>
      <c r="Y41" s="15">
        <f t="shared" si="1"/>
        <v>79.095137</v>
      </c>
      <c r="Z41" s="36">
        <f t="shared" si="2"/>
        <v>0.69158562</v>
      </c>
      <c r="AA41" s="35">
        <f t="shared" si="3"/>
        <v>38.40114696</v>
      </c>
      <c r="AB41" s="15">
        <f t="shared" si="4"/>
        <v>88.161378</v>
      </c>
      <c r="AC41" s="36">
        <f t="shared" si="5"/>
        <v>0.77085828</v>
      </c>
      <c r="AD41" s="35">
        <f t="shared" si="6"/>
        <v>54.469712</v>
      </c>
      <c r="AE41" s="15">
        <f t="shared" si="7"/>
        <v>125.0516</v>
      </c>
      <c r="AF41" s="36">
        <f t="shared" si="8"/>
        <v>1.093416</v>
      </c>
      <c r="AG41" s="35">
        <f t="shared" si="9"/>
        <v>46.43542948</v>
      </c>
      <c r="AH41" s="15">
        <f t="shared" si="10"/>
        <v>106.606489</v>
      </c>
      <c r="AI41" s="36">
        <f t="shared" si="11"/>
        <v>0.93213714</v>
      </c>
      <c r="AJ41" s="35">
        <f t="shared" si="12"/>
        <v>45.07368668</v>
      </c>
      <c r="AK41" s="15">
        <f t="shared" si="13"/>
        <v>103.480199</v>
      </c>
      <c r="AL41" s="36">
        <f t="shared" si="14"/>
        <v>0.90480174</v>
      </c>
      <c r="AM41" s="35">
        <f t="shared" si="15"/>
        <v>37.99262412</v>
      </c>
      <c r="AN41" s="15">
        <f t="shared" si="16"/>
        <v>87.223491</v>
      </c>
      <c r="AO41" s="36">
        <f t="shared" si="17"/>
        <v>0.76265766</v>
      </c>
      <c r="AP41" s="35">
        <f t="shared" si="18"/>
        <v>35.26913852</v>
      </c>
      <c r="AQ41" s="15">
        <f t="shared" si="19"/>
        <v>80.970911</v>
      </c>
      <c r="AR41" s="36">
        <f t="shared" si="20"/>
        <v>0.70798686</v>
      </c>
      <c r="AS41" s="35">
        <f t="shared" si="21"/>
        <v>34.58826712</v>
      </c>
      <c r="AT41" s="15">
        <f t="shared" si="22"/>
        <v>79.407766</v>
      </c>
      <c r="AU41" s="36">
        <f t="shared" si="23"/>
        <v>0.69431916</v>
      </c>
      <c r="AV41" s="35">
        <f t="shared" si="24"/>
        <v>4.7660998</v>
      </c>
      <c r="AW41" s="15">
        <f t="shared" si="25"/>
        <v>10.942015</v>
      </c>
      <c r="AX41" s="36">
        <f t="shared" si="26"/>
        <v>0.0956739</v>
      </c>
      <c r="AY41" s="35">
        <f t="shared" si="27"/>
        <v>88.92180484</v>
      </c>
      <c r="AZ41" s="15">
        <f t="shared" si="28"/>
        <v>204.146737</v>
      </c>
      <c r="BA41" s="36">
        <f t="shared" si="29"/>
        <v>1.78500162</v>
      </c>
      <c r="BB41" s="35">
        <f t="shared" si="30"/>
        <v>30.91156156</v>
      </c>
      <c r="BC41" s="15">
        <f t="shared" si="31"/>
        <v>70.966783</v>
      </c>
      <c r="BD41" s="36">
        <f t="shared" si="32"/>
        <v>0.62051358</v>
      </c>
      <c r="BE41" s="35">
        <f t="shared" si="33"/>
        <v>4.7660998</v>
      </c>
      <c r="BF41" s="15">
        <f t="shared" si="34"/>
        <v>10.942015</v>
      </c>
      <c r="BG41" s="36">
        <f t="shared" si="35"/>
        <v>0.0956739</v>
      </c>
      <c r="BH41" s="35">
        <f t="shared" si="36"/>
        <v>68.90418568</v>
      </c>
      <c r="BI41" s="15">
        <f t="shared" si="37"/>
        <v>158.190274</v>
      </c>
      <c r="BJ41" s="36">
        <f t="shared" si="38"/>
        <v>1.38317124</v>
      </c>
      <c r="BK41" s="35">
        <f t="shared" si="39"/>
        <v>21.1070134</v>
      </c>
      <c r="BL41" s="15">
        <f t="shared" si="40"/>
        <v>48.457495</v>
      </c>
      <c r="BM41" s="36">
        <f t="shared" si="41"/>
        <v>0.4236987</v>
      </c>
      <c r="BN41" s="35">
        <f t="shared" si="42"/>
        <v>33.49887288</v>
      </c>
      <c r="BO41" s="15">
        <f t="shared" si="43"/>
        <v>76.906734</v>
      </c>
      <c r="BP41" s="36">
        <f t="shared" si="44"/>
        <v>0.67245084</v>
      </c>
      <c r="BR41" s="15">
        <f t="shared" si="45"/>
        <v>312.629</v>
      </c>
      <c r="BS41" s="36"/>
    </row>
    <row r="42" spans="1:71">
      <c r="A42">
        <f>'2. k-data'!A42</f>
        <v>555</v>
      </c>
      <c r="B42">
        <f>'2. k-data'!B42</f>
        <v>315.35</v>
      </c>
      <c r="D42" s="35">
        <v>0.5121</v>
      </c>
      <c r="E42" s="15">
        <v>1</v>
      </c>
      <c r="F42" s="36">
        <v>0.0057</v>
      </c>
      <c r="H42" s="35">
        <v>0.262</v>
      </c>
      <c r="I42" s="15">
        <v>0.289</v>
      </c>
      <c r="J42" s="15">
        <v>0.393</v>
      </c>
      <c r="K42" s="15">
        <v>0.327</v>
      </c>
      <c r="L42" s="15">
        <v>0.32</v>
      </c>
      <c r="M42" s="15">
        <v>0.265</v>
      </c>
      <c r="N42" s="15">
        <v>0.26</v>
      </c>
      <c r="O42" s="15">
        <v>0.258</v>
      </c>
      <c r="P42" s="15">
        <v>0.037</v>
      </c>
      <c r="Q42" s="15">
        <v>0.666</v>
      </c>
      <c r="R42" s="15">
        <v>0.206</v>
      </c>
      <c r="S42" s="15">
        <v>0.029</v>
      </c>
      <c r="T42" s="15">
        <v>0.526</v>
      </c>
      <c r="U42" s="15">
        <v>0.152</v>
      </c>
      <c r="V42" s="36">
        <v>0.252</v>
      </c>
      <c r="X42" s="35">
        <f t="shared" si="0"/>
        <v>42.31057257</v>
      </c>
      <c r="Y42" s="15">
        <f t="shared" si="1"/>
        <v>82.6217</v>
      </c>
      <c r="Z42" s="36">
        <f t="shared" si="2"/>
        <v>0.47094369</v>
      </c>
      <c r="AA42" s="35">
        <f t="shared" si="3"/>
        <v>46.670822415</v>
      </c>
      <c r="AB42" s="15">
        <f t="shared" si="4"/>
        <v>91.13615</v>
      </c>
      <c r="AC42" s="36">
        <f t="shared" si="5"/>
        <v>0.519476055</v>
      </c>
      <c r="AD42" s="35">
        <f t="shared" si="6"/>
        <v>63.465858855</v>
      </c>
      <c r="AE42" s="15">
        <f t="shared" si="7"/>
        <v>123.93255</v>
      </c>
      <c r="AF42" s="36">
        <f t="shared" si="8"/>
        <v>0.706415535</v>
      </c>
      <c r="AG42" s="35">
        <f t="shared" si="9"/>
        <v>52.807470345</v>
      </c>
      <c r="AH42" s="15">
        <f t="shared" si="10"/>
        <v>103.11945</v>
      </c>
      <c r="AI42" s="36">
        <f t="shared" si="11"/>
        <v>0.587780865</v>
      </c>
      <c r="AJ42" s="35">
        <f t="shared" si="12"/>
        <v>51.6770352</v>
      </c>
      <c r="AK42" s="15">
        <f t="shared" si="13"/>
        <v>100.912</v>
      </c>
      <c r="AL42" s="36">
        <f t="shared" si="14"/>
        <v>0.5751984</v>
      </c>
      <c r="AM42" s="35">
        <f t="shared" si="15"/>
        <v>42.795044775</v>
      </c>
      <c r="AN42" s="15">
        <f t="shared" si="16"/>
        <v>83.56775</v>
      </c>
      <c r="AO42" s="36">
        <f t="shared" si="17"/>
        <v>0.476336175</v>
      </c>
      <c r="AP42" s="35">
        <f t="shared" si="18"/>
        <v>41.9875911</v>
      </c>
      <c r="AQ42" s="15">
        <f t="shared" si="19"/>
        <v>81.991</v>
      </c>
      <c r="AR42" s="36">
        <f t="shared" si="20"/>
        <v>0.4673487</v>
      </c>
      <c r="AS42" s="35">
        <f t="shared" si="21"/>
        <v>41.66460963</v>
      </c>
      <c r="AT42" s="15">
        <f t="shared" si="22"/>
        <v>81.3603</v>
      </c>
      <c r="AU42" s="36">
        <f t="shared" si="23"/>
        <v>0.46375371</v>
      </c>
      <c r="AV42" s="35">
        <f t="shared" si="24"/>
        <v>5.975157195</v>
      </c>
      <c r="AW42" s="15">
        <f t="shared" si="25"/>
        <v>11.66795</v>
      </c>
      <c r="AX42" s="36">
        <f t="shared" si="26"/>
        <v>0.066507315</v>
      </c>
      <c r="AY42" s="35">
        <f t="shared" si="27"/>
        <v>107.55282951</v>
      </c>
      <c r="AZ42" s="15">
        <f t="shared" si="28"/>
        <v>210.0231</v>
      </c>
      <c r="BA42" s="36">
        <f t="shared" si="29"/>
        <v>1.19713167</v>
      </c>
      <c r="BB42" s="35">
        <f t="shared" si="30"/>
        <v>33.26709141</v>
      </c>
      <c r="BC42" s="15">
        <f t="shared" si="31"/>
        <v>64.9621</v>
      </c>
      <c r="BD42" s="36">
        <f t="shared" si="32"/>
        <v>0.37028397</v>
      </c>
      <c r="BE42" s="35">
        <f t="shared" si="33"/>
        <v>4.683231315</v>
      </c>
      <c r="BF42" s="15">
        <f t="shared" si="34"/>
        <v>9.14515</v>
      </c>
      <c r="BG42" s="36">
        <f t="shared" si="35"/>
        <v>0.052127355</v>
      </c>
      <c r="BH42" s="35">
        <f t="shared" si="36"/>
        <v>84.94412661</v>
      </c>
      <c r="BI42" s="15">
        <f t="shared" si="37"/>
        <v>165.8741</v>
      </c>
      <c r="BJ42" s="36">
        <f t="shared" si="38"/>
        <v>0.94548237</v>
      </c>
      <c r="BK42" s="35">
        <f t="shared" si="39"/>
        <v>24.54659172</v>
      </c>
      <c r="BL42" s="15">
        <f t="shared" si="40"/>
        <v>47.9332</v>
      </c>
      <c r="BM42" s="36">
        <f t="shared" si="41"/>
        <v>0.27321924</v>
      </c>
      <c r="BN42" s="35">
        <f t="shared" si="42"/>
        <v>40.69566522</v>
      </c>
      <c r="BO42" s="15">
        <f t="shared" si="43"/>
        <v>79.4682</v>
      </c>
      <c r="BP42" s="36">
        <f t="shared" si="44"/>
        <v>0.45296874</v>
      </c>
      <c r="BR42" s="15">
        <f t="shared" si="45"/>
        <v>315.35</v>
      </c>
      <c r="BS42" s="36"/>
    </row>
    <row r="43" spans="1:71">
      <c r="A43">
        <f>'2. k-data'!A43</f>
        <v>560</v>
      </c>
      <c r="B43">
        <f>'2. k-data'!B43</f>
        <v>314.4</v>
      </c>
      <c r="D43" s="35">
        <v>0.5945</v>
      </c>
      <c r="E43" s="15">
        <v>0.995</v>
      </c>
      <c r="F43" s="36">
        <v>0.0039</v>
      </c>
      <c r="H43" s="35">
        <v>0.272</v>
      </c>
      <c r="I43" s="15">
        <v>0.299</v>
      </c>
      <c r="J43" s="15">
        <v>0.38</v>
      </c>
      <c r="K43" s="15">
        <v>0.312</v>
      </c>
      <c r="L43" s="15">
        <v>0.308</v>
      </c>
      <c r="M43" s="15">
        <v>0.253</v>
      </c>
      <c r="N43" s="15">
        <v>0.26</v>
      </c>
      <c r="O43" s="15">
        <v>0.264</v>
      </c>
      <c r="P43" s="15">
        <v>0.041</v>
      </c>
      <c r="Q43" s="15">
        <v>0.678</v>
      </c>
      <c r="R43" s="15">
        <v>0.188</v>
      </c>
      <c r="S43" s="15">
        <v>0.025</v>
      </c>
      <c r="T43" s="15">
        <v>0.553</v>
      </c>
      <c r="U43" s="15">
        <v>0.147</v>
      </c>
      <c r="V43" s="36">
        <v>0.258</v>
      </c>
      <c r="X43" s="35">
        <f t="shared" si="0"/>
        <v>50.8397376</v>
      </c>
      <c r="Y43" s="15">
        <f t="shared" si="1"/>
        <v>85.089216</v>
      </c>
      <c r="Z43" s="36">
        <f t="shared" si="2"/>
        <v>0.33351552</v>
      </c>
      <c r="AA43" s="35">
        <f t="shared" si="3"/>
        <v>55.8863292</v>
      </c>
      <c r="AB43" s="15">
        <f t="shared" si="4"/>
        <v>93.535572</v>
      </c>
      <c r="AC43" s="36">
        <f t="shared" si="5"/>
        <v>0.36662184</v>
      </c>
      <c r="AD43" s="35">
        <f t="shared" si="6"/>
        <v>71.026104</v>
      </c>
      <c r="AE43" s="15">
        <f t="shared" si="7"/>
        <v>118.87464</v>
      </c>
      <c r="AF43" s="36">
        <f t="shared" si="8"/>
        <v>0.4659408</v>
      </c>
      <c r="AG43" s="35">
        <f t="shared" si="9"/>
        <v>58.3161696</v>
      </c>
      <c r="AH43" s="15">
        <f t="shared" si="10"/>
        <v>97.602336</v>
      </c>
      <c r="AI43" s="36">
        <f t="shared" si="11"/>
        <v>0.38256192</v>
      </c>
      <c r="AJ43" s="35">
        <f t="shared" si="12"/>
        <v>57.5685264</v>
      </c>
      <c r="AK43" s="15">
        <f t="shared" si="13"/>
        <v>96.351024</v>
      </c>
      <c r="AL43" s="36">
        <f t="shared" si="14"/>
        <v>0.37765728</v>
      </c>
      <c r="AM43" s="35">
        <f t="shared" si="15"/>
        <v>47.2884324</v>
      </c>
      <c r="AN43" s="15">
        <f t="shared" si="16"/>
        <v>79.145484</v>
      </c>
      <c r="AO43" s="36">
        <f t="shared" si="17"/>
        <v>0.31021848</v>
      </c>
      <c r="AP43" s="35">
        <f t="shared" si="18"/>
        <v>48.596808</v>
      </c>
      <c r="AQ43" s="15">
        <f t="shared" si="19"/>
        <v>81.33528</v>
      </c>
      <c r="AR43" s="36">
        <f t="shared" si="20"/>
        <v>0.3188016</v>
      </c>
      <c r="AS43" s="35">
        <f t="shared" si="21"/>
        <v>49.3444512</v>
      </c>
      <c r="AT43" s="15">
        <f t="shared" si="22"/>
        <v>82.586592</v>
      </c>
      <c r="AU43" s="36">
        <f t="shared" si="23"/>
        <v>0.32370624</v>
      </c>
      <c r="AV43" s="35">
        <f t="shared" si="24"/>
        <v>7.6633428</v>
      </c>
      <c r="AW43" s="15">
        <f t="shared" si="25"/>
        <v>12.825948</v>
      </c>
      <c r="AX43" s="36">
        <f t="shared" si="26"/>
        <v>0.05027256</v>
      </c>
      <c r="AY43" s="35">
        <f t="shared" si="27"/>
        <v>126.7255224</v>
      </c>
      <c r="AZ43" s="15">
        <f t="shared" si="28"/>
        <v>212.097384</v>
      </c>
      <c r="BA43" s="36">
        <f t="shared" si="29"/>
        <v>0.83133648</v>
      </c>
      <c r="BB43" s="35">
        <f t="shared" si="30"/>
        <v>35.1392304</v>
      </c>
      <c r="BC43" s="15">
        <f t="shared" si="31"/>
        <v>58.811664</v>
      </c>
      <c r="BD43" s="36">
        <f t="shared" si="32"/>
        <v>0.23051808</v>
      </c>
      <c r="BE43" s="35">
        <f t="shared" si="33"/>
        <v>4.67277</v>
      </c>
      <c r="BF43" s="15">
        <f t="shared" si="34"/>
        <v>7.8207</v>
      </c>
      <c r="BG43" s="36">
        <f t="shared" si="35"/>
        <v>0.030654</v>
      </c>
      <c r="BH43" s="35">
        <f t="shared" si="36"/>
        <v>103.3616724</v>
      </c>
      <c r="BI43" s="15">
        <f t="shared" si="37"/>
        <v>172.993884</v>
      </c>
      <c r="BJ43" s="36">
        <f t="shared" si="38"/>
        <v>0.67806648</v>
      </c>
      <c r="BK43" s="35">
        <f t="shared" si="39"/>
        <v>27.4758876</v>
      </c>
      <c r="BL43" s="15">
        <f t="shared" si="40"/>
        <v>45.985716</v>
      </c>
      <c r="BM43" s="36">
        <f t="shared" si="41"/>
        <v>0.18024552</v>
      </c>
      <c r="BN43" s="35">
        <f t="shared" si="42"/>
        <v>48.2229864</v>
      </c>
      <c r="BO43" s="15">
        <f t="shared" si="43"/>
        <v>80.709624</v>
      </c>
      <c r="BP43" s="36">
        <f t="shared" si="44"/>
        <v>0.31634928</v>
      </c>
      <c r="BR43" s="15">
        <f t="shared" si="45"/>
        <v>312.828</v>
      </c>
      <c r="BS43" s="36"/>
    </row>
    <row r="44" spans="1:71">
      <c r="A44">
        <f>'2. k-data'!A44</f>
        <v>565</v>
      </c>
      <c r="B44">
        <f>'2. k-data'!B44</f>
        <v>314.35</v>
      </c>
      <c r="D44" s="35">
        <v>0.6784</v>
      </c>
      <c r="E44" s="15">
        <v>0.9786</v>
      </c>
      <c r="F44" s="36">
        <v>0.0027</v>
      </c>
      <c r="H44" s="35">
        <v>0.283</v>
      </c>
      <c r="I44" s="15">
        <v>0.309</v>
      </c>
      <c r="J44" s="15">
        <v>0.365</v>
      </c>
      <c r="K44" s="15">
        <v>0.296</v>
      </c>
      <c r="L44" s="15">
        <v>0.296</v>
      </c>
      <c r="M44" s="15">
        <v>0.241</v>
      </c>
      <c r="N44" s="15">
        <v>0.258</v>
      </c>
      <c r="O44" s="15">
        <v>0.269</v>
      </c>
      <c r="P44" s="15">
        <v>0.044</v>
      </c>
      <c r="Q44" s="15">
        <v>0.687</v>
      </c>
      <c r="R44" s="15">
        <v>0.17</v>
      </c>
      <c r="S44" s="15">
        <v>0.022</v>
      </c>
      <c r="T44" s="15">
        <v>0.582</v>
      </c>
      <c r="U44" s="15">
        <v>0.14</v>
      </c>
      <c r="V44" s="36">
        <v>0.258</v>
      </c>
      <c r="X44" s="35">
        <f t="shared" si="0"/>
        <v>60.35117632</v>
      </c>
      <c r="Y44" s="15">
        <f t="shared" si="1"/>
        <v>87.05728353</v>
      </c>
      <c r="Z44" s="36">
        <f t="shared" si="2"/>
        <v>0.240194835</v>
      </c>
      <c r="AA44" s="35">
        <f t="shared" si="3"/>
        <v>65.89580736</v>
      </c>
      <c r="AB44" s="15">
        <f t="shared" si="4"/>
        <v>95.05547919</v>
      </c>
      <c r="AC44" s="36">
        <f t="shared" si="5"/>
        <v>0.262262205</v>
      </c>
      <c r="AD44" s="35">
        <f t="shared" si="6"/>
        <v>77.8380896</v>
      </c>
      <c r="AE44" s="15">
        <f t="shared" si="7"/>
        <v>112.28236215</v>
      </c>
      <c r="AF44" s="36">
        <f t="shared" si="8"/>
        <v>0.309791925</v>
      </c>
      <c r="AG44" s="35">
        <f t="shared" si="9"/>
        <v>63.12349184</v>
      </c>
      <c r="AH44" s="15">
        <f t="shared" si="10"/>
        <v>91.05638136</v>
      </c>
      <c r="AI44" s="36">
        <f t="shared" si="11"/>
        <v>0.25122852</v>
      </c>
      <c r="AJ44" s="35">
        <f t="shared" si="12"/>
        <v>63.12349184</v>
      </c>
      <c r="AK44" s="15">
        <f t="shared" si="13"/>
        <v>91.05638136</v>
      </c>
      <c r="AL44" s="36">
        <f t="shared" si="14"/>
        <v>0.25122852</v>
      </c>
      <c r="AM44" s="35">
        <f t="shared" si="15"/>
        <v>51.39446464</v>
      </c>
      <c r="AN44" s="15">
        <f t="shared" si="16"/>
        <v>74.13712131</v>
      </c>
      <c r="AO44" s="36">
        <f t="shared" si="17"/>
        <v>0.204547545</v>
      </c>
      <c r="AP44" s="35">
        <f t="shared" si="18"/>
        <v>55.01980032</v>
      </c>
      <c r="AQ44" s="15">
        <f t="shared" si="19"/>
        <v>79.36671078</v>
      </c>
      <c r="AR44" s="36">
        <f t="shared" si="20"/>
        <v>0.21897621</v>
      </c>
      <c r="AS44" s="35">
        <f t="shared" si="21"/>
        <v>57.36560576</v>
      </c>
      <c r="AT44" s="15">
        <f t="shared" si="22"/>
        <v>82.75056279</v>
      </c>
      <c r="AU44" s="36">
        <f t="shared" si="23"/>
        <v>0.228312405</v>
      </c>
      <c r="AV44" s="35">
        <f t="shared" si="24"/>
        <v>9.38322176</v>
      </c>
      <c r="AW44" s="15">
        <f t="shared" si="25"/>
        <v>13.53540804</v>
      </c>
      <c r="AX44" s="36">
        <f t="shared" si="26"/>
        <v>0.03734478</v>
      </c>
      <c r="AY44" s="35">
        <f t="shared" si="27"/>
        <v>146.50621248</v>
      </c>
      <c r="AZ44" s="15">
        <f t="shared" si="28"/>
        <v>211.33693917</v>
      </c>
      <c r="BA44" s="36">
        <f t="shared" si="29"/>
        <v>0.583087815</v>
      </c>
      <c r="BB44" s="35">
        <f t="shared" si="30"/>
        <v>36.2533568</v>
      </c>
      <c r="BC44" s="15">
        <f t="shared" si="31"/>
        <v>52.2958947</v>
      </c>
      <c r="BD44" s="36">
        <f t="shared" si="32"/>
        <v>0.14428665</v>
      </c>
      <c r="BE44" s="35">
        <f t="shared" si="33"/>
        <v>4.69161088</v>
      </c>
      <c r="BF44" s="15">
        <f t="shared" si="34"/>
        <v>6.76770402</v>
      </c>
      <c r="BG44" s="36">
        <f t="shared" si="35"/>
        <v>0.01867239</v>
      </c>
      <c r="BH44" s="35">
        <f t="shared" si="36"/>
        <v>124.11443328</v>
      </c>
      <c r="BI44" s="15">
        <f t="shared" si="37"/>
        <v>179.03653362</v>
      </c>
      <c r="BJ44" s="36">
        <f t="shared" si="38"/>
        <v>0.49396959</v>
      </c>
      <c r="BK44" s="35">
        <f t="shared" si="39"/>
        <v>29.8557056</v>
      </c>
      <c r="BL44" s="15">
        <f t="shared" si="40"/>
        <v>43.0672074</v>
      </c>
      <c r="BM44" s="36">
        <f t="shared" si="41"/>
        <v>0.1188243</v>
      </c>
      <c r="BN44" s="35">
        <f t="shared" si="42"/>
        <v>55.01980032</v>
      </c>
      <c r="BO44" s="15">
        <f t="shared" si="43"/>
        <v>79.36671078</v>
      </c>
      <c r="BP44" s="36">
        <f t="shared" si="44"/>
        <v>0.21897621</v>
      </c>
      <c r="BR44" s="15">
        <f t="shared" si="45"/>
        <v>307.62291</v>
      </c>
      <c r="BS44" s="36"/>
    </row>
    <row r="45" spans="1:71">
      <c r="A45">
        <f>'2. k-data'!A45</f>
        <v>570</v>
      </c>
      <c r="B45">
        <f>'2. k-data'!B45</f>
        <v>312.2</v>
      </c>
      <c r="D45" s="35">
        <v>0.7621</v>
      </c>
      <c r="E45" s="15">
        <v>0.952</v>
      </c>
      <c r="F45" s="36">
        <v>0.0021</v>
      </c>
      <c r="H45" s="35">
        <v>0.298</v>
      </c>
      <c r="I45" s="15">
        <v>0.322</v>
      </c>
      <c r="J45" s="15">
        <v>0.349</v>
      </c>
      <c r="K45" s="15">
        <v>0.28</v>
      </c>
      <c r="L45" s="15">
        <v>0.284</v>
      </c>
      <c r="M45" s="15">
        <v>0.234</v>
      </c>
      <c r="N45" s="15">
        <v>0.256</v>
      </c>
      <c r="O45" s="15">
        <v>0.272</v>
      </c>
      <c r="P45" s="15">
        <v>0.048</v>
      </c>
      <c r="Q45" s="15">
        <v>0.693</v>
      </c>
      <c r="R45" s="15">
        <v>0.153</v>
      </c>
      <c r="S45" s="15">
        <v>0.019</v>
      </c>
      <c r="T45" s="15">
        <v>0.618</v>
      </c>
      <c r="U45" s="15">
        <v>0.133</v>
      </c>
      <c r="V45" s="36">
        <v>0.257</v>
      </c>
      <c r="X45" s="35">
        <f t="shared" si="0"/>
        <v>70.90243076</v>
      </c>
      <c r="Y45" s="15">
        <f t="shared" si="1"/>
        <v>88.5698912</v>
      </c>
      <c r="Z45" s="36">
        <f t="shared" si="2"/>
        <v>0.19537476</v>
      </c>
      <c r="AA45" s="35">
        <f t="shared" si="3"/>
        <v>76.61269364</v>
      </c>
      <c r="AB45" s="15">
        <f t="shared" si="4"/>
        <v>95.7030368</v>
      </c>
      <c r="AC45" s="36">
        <f t="shared" si="5"/>
        <v>0.21110964</v>
      </c>
      <c r="AD45" s="35">
        <f t="shared" si="6"/>
        <v>83.03673938</v>
      </c>
      <c r="AE45" s="15">
        <f t="shared" si="7"/>
        <v>103.7278256</v>
      </c>
      <c r="AF45" s="36">
        <f t="shared" si="8"/>
        <v>0.22881138</v>
      </c>
      <c r="AG45" s="35">
        <f t="shared" si="9"/>
        <v>66.6197336</v>
      </c>
      <c r="AH45" s="15">
        <f t="shared" si="10"/>
        <v>83.220032</v>
      </c>
      <c r="AI45" s="36">
        <f t="shared" si="11"/>
        <v>0.1835736</v>
      </c>
      <c r="AJ45" s="35">
        <f t="shared" si="12"/>
        <v>67.57144408</v>
      </c>
      <c r="AK45" s="15">
        <f t="shared" si="13"/>
        <v>84.4088896</v>
      </c>
      <c r="AL45" s="36">
        <f t="shared" si="14"/>
        <v>0.18619608</v>
      </c>
      <c r="AM45" s="35">
        <f t="shared" si="15"/>
        <v>55.67506308</v>
      </c>
      <c r="AN45" s="15">
        <f t="shared" si="16"/>
        <v>69.5481696</v>
      </c>
      <c r="AO45" s="36">
        <f t="shared" si="17"/>
        <v>0.15341508</v>
      </c>
      <c r="AP45" s="35">
        <f t="shared" si="18"/>
        <v>60.90947072</v>
      </c>
      <c r="AQ45" s="15">
        <f t="shared" si="19"/>
        <v>76.0868864</v>
      </c>
      <c r="AR45" s="36">
        <f t="shared" si="20"/>
        <v>0.16783872</v>
      </c>
      <c r="AS45" s="35">
        <f t="shared" si="21"/>
        <v>64.71631264</v>
      </c>
      <c r="AT45" s="15">
        <f t="shared" si="22"/>
        <v>80.8423168</v>
      </c>
      <c r="AU45" s="36">
        <f t="shared" si="23"/>
        <v>0.17832864</v>
      </c>
      <c r="AV45" s="35">
        <f t="shared" si="24"/>
        <v>11.42052576</v>
      </c>
      <c r="AW45" s="15">
        <f t="shared" si="25"/>
        <v>14.2662912</v>
      </c>
      <c r="AX45" s="36">
        <f t="shared" si="26"/>
        <v>0.03146976</v>
      </c>
      <c r="AY45" s="35">
        <f t="shared" si="27"/>
        <v>164.88384066</v>
      </c>
      <c r="AZ45" s="15">
        <f t="shared" si="28"/>
        <v>205.9695792</v>
      </c>
      <c r="BA45" s="36">
        <f t="shared" si="29"/>
        <v>0.45434466</v>
      </c>
      <c r="BB45" s="35">
        <f t="shared" si="30"/>
        <v>36.40292586</v>
      </c>
      <c r="BC45" s="15">
        <f t="shared" si="31"/>
        <v>45.4738032</v>
      </c>
      <c r="BD45" s="36">
        <f t="shared" si="32"/>
        <v>0.10030986</v>
      </c>
      <c r="BE45" s="35">
        <f t="shared" si="33"/>
        <v>4.52062478</v>
      </c>
      <c r="BF45" s="15">
        <f t="shared" si="34"/>
        <v>5.6470736</v>
      </c>
      <c r="BG45" s="36">
        <f t="shared" si="35"/>
        <v>0.01245678</v>
      </c>
      <c r="BH45" s="35">
        <f t="shared" si="36"/>
        <v>147.03926916</v>
      </c>
      <c r="BI45" s="15">
        <f t="shared" si="37"/>
        <v>183.6784992</v>
      </c>
      <c r="BJ45" s="36">
        <f t="shared" si="38"/>
        <v>0.40517316</v>
      </c>
      <c r="BK45" s="35">
        <f t="shared" si="39"/>
        <v>31.64437346</v>
      </c>
      <c r="BL45" s="15">
        <f t="shared" si="40"/>
        <v>39.5295152</v>
      </c>
      <c r="BM45" s="36">
        <f t="shared" si="41"/>
        <v>0.08719746</v>
      </c>
      <c r="BN45" s="35">
        <f t="shared" si="42"/>
        <v>61.14739834</v>
      </c>
      <c r="BO45" s="15">
        <f t="shared" si="43"/>
        <v>76.3841008</v>
      </c>
      <c r="BP45" s="36">
        <f t="shared" si="44"/>
        <v>0.16849434</v>
      </c>
      <c r="BR45" s="15">
        <f t="shared" si="45"/>
        <v>297.2144</v>
      </c>
      <c r="BS45" s="36"/>
    </row>
    <row r="46" spans="1:71">
      <c r="A46">
        <f>'2. k-data'!A46</f>
        <v>575</v>
      </c>
      <c r="B46">
        <f>'2. k-data'!B46</f>
        <v>311.2</v>
      </c>
      <c r="D46" s="35">
        <v>0.8425</v>
      </c>
      <c r="E46" s="15">
        <v>0.9154</v>
      </c>
      <c r="F46" s="36">
        <v>0.0018</v>
      </c>
      <c r="H46" s="35">
        <v>0.318</v>
      </c>
      <c r="I46" s="15">
        <v>0.329</v>
      </c>
      <c r="J46" s="15">
        <v>0.332</v>
      </c>
      <c r="K46" s="15">
        <v>0.263</v>
      </c>
      <c r="L46" s="15">
        <v>0.271</v>
      </c>
      <c r="M46" s="15">
        <v>0.227</v>
      </c>
      <c r="N46" s="15">
        <v>0.254</v>
      </c>
      <c r="O46" s="15">
        <v>0.274</v>
      </c>
      <c r="P46" s="15">
        <v>0.052</v>
      </c>
      <c r="Q46" s="15">
        <v>0.698</v>
      </c>
      <c r="R46" s="15">
        <v>0.138</v>
      </c>
      <c r="S46" s="15">
        <v>0.017</v>
      </c>
      <c r="T46" s="15">
        <v>0.651</v>
      </c>
      <c r="U46" s="15">
        <v>0.125</v>
      </c>
      <c r="V46" s="36">
        <v>0.257</v>
      </c>
      <c r="X46" s="35">
        <f t="shared" si="0"/>
        <v>83.375148</v>
      </c>
      <c r="Y46" s="15">
        <f t="shared" si="1"/>
        <v>90.58944864</v>
      </c>
      <c r="Z46" s="36">
        <f t="shared" si="2"/>
        <v>0.17813088</v>
      </c>
      <c r="AA46" s="35">
        <f t="shared" si="3"/>
        <v>86.259194</v>
      </c>
      <c r="AB46" s="15">
        <f t="shared" si="4"/>
        <v>93.72304592</v>
      </c>
      <c r="AC46" s="36">
        <f t="shared" si="5"/>
        <v>0.18429264</v>
      </c>
      <c r="AD46" s="35">
        <f t="shared" si="6"/>
        <v>87.045752</v>
      </c>
      <c r="AE46" s="15">
        <f t="shared" si="7"/>
        <v>94.57766336</v>
      </c>
      <c r="AF46" s="36">
        <f t="shared" si="8"/>
        <v>0.18597312</v>
      </c>
      <c r="AG46" s="35">
        <f t="shared" si="9"/>
        <v>68.954918</v>
      </c>
      <c r="AH46" s="15">
        <f t="shared" si="10"/>
        <v>74.92146224</v>
      </c>
      <c r="AI46" s="36">
        <f t="shared" si="11"/>
        <v>0.14732208</v>
      </c>
      <c r="AJ46" s="35">
        <f t="shared" si="12"/>
        <v>71.052406</v>
      </c>
      <c r="AK46" s="15">
        <f t="shared" si="13"/>
        <v>77.20044208</v>
      </c>
      <c r="AL46" s="36">
        <f t="shared" si="14"/>
        <v>0.15180336</v>
      </c>
      <c r="AM46" s="35">
        <f t="shared" si="15"/>
        <v>59.516222</v>
      </c>
      <c r="AN46" s="15">
        <f t="shared" si="16"/>
        <v>64.66605296</v>
      </c>
      <c r="AO46" s="36">
        <f t="shared" si="17"/>
        <v>0.12715632</v>
      </c>
      <c r="AP46" s="35">
        <f t="shared" si="18"/>
        <v>66.595244</v>
      </c>
      <c r="AQ46" s="15">
        <f t="shared" si="19"/>
        <v>72.35760992</v>
      </c>
      <c r="AR46" s="36">
        <f t="shared" si="20"/>
        <v>0.14228064</v>
      </c>
      <c r="AS46" s="35">
        <f t="shared" si="21"/>
        <v>71.838964</v>
      </c>
      <c r="AT46" s="15">
        <f t="shared" si="22"/>
        <v>78.05505952</v>
      </c>
      <c r="AU46" s="36">
        <f t="shared" si="23"/>
        <v>0.15348384</v>
      </c>
      <c r="AV46" s="35">
        <f t="shared" si="24"/>
        <v>13.633672</v>
      </c>
      <c r="AW46" s="15">
        <f t="shared" si="25"/>
        <v>14.81336896</v>
      </c>
      <c r="AX46" s="36">
        <f t="shared" si="26"/>
        <v>0.02912832</v>
      </c>
      <c r="AY46" s="35">
        <f t="shared" si="27"/>
        <v>183.005828</v>
      </c>
      <c r="AZ46" s="15">
        <f t="shared" si="28"/>
        <v>198.84099104</v>
      </c>
      <c r="BA46" s="36">
        <f t="shared" si="29"/>
        <v>0.39099168</v>
      </c>
      <c r="BB46" s="35">
        <f t="shared" si="30"/>
        <v>36.181668</v>
      </c>
      <c r="BC46" s="15">
        <f t="shared" si="31"/>
        <v>39.31240224</v>
      </c>
      <c r="BD46" s="36">
        <f t="shared" si="32"/>
        <v>0.07730208</v>
      </c>
      <c r="BE46" s="35">
        <f t="shared" si="33"/>
        <v>4.457162</v>
      </c>
      <c r="BF46" s="15">
        <f t="shared" si="34"/>
        <v>4.84283216</v>
      </c>
      <c r="BG46" s="36">
        <f t="shared" si="35"/>
        <v>0.00952272</v>
      </c>
      <c r="BH46" s="35">
        <f t="shared" si="36"/>
        <v>170.683086</v>
      </c>
      <c r="BI46" s="15">
        <f t="shared" si="37"/>
        <v>185.45198448</v>
      </c>
      <c r="BJ46" s="36">
        <f t="shared" si="38"/>
        <v>0.36466416</v>
      </c>
      <c r="BK46" s="35">
        <f t="shared" si="39"/>
        <v>32.77325</v>
      </c>
      <c r="BL46" s="15">
        <f t="shared" si="40"/>
        <v>35.60906</v>
      </c>
      <c r="BM46" s="36">
        <f t="shared" si="41"/>
        <v>0.07002</v>
      </c>
      <c r="BN46" s="35">
        <f t="shared" si="42"/>
        <v>67.381802</v>
      </c>
      <c r="BO46" s="15">
        <f t="shared" si="43"/>
        <v>73.21222736</v>
      </c>
      <c r="BP46" s="36">
        <f t="shared" si="44"/>
        <v>0.14396112</v>
      </c>
      <c r="BR46" s="15">
        <f t="shared" si="45"/>
        <v>284.87248</v>
      </c>
      <c r="BS46" s="36"/>
    </row>
    <row r="47" spans="1:71">
      <c r="A47">
        <f>'2. k-data'!A47</f>
        <v>580</v>
      </c>
      <c r="B47">
        <f>'2. k-data'!B47</f>
        <v>308.35</v>
      </c>
      <c r="D47" s="35">
        <v>0.9163</v>
      </c>
      <c r="E47" s="15">
        <v>0.87</v>
      </c>
      <c r="F47" s="36">
        <v>0.0017</v>
      </c>
      <c r="H47" s="35">
        <v>0.341</v>
      </c>
      <c r="I47" s="15">
        <v>0.335</v>
      </c>
      <c r="J47" s="15">
        <v>0.315</v>
      </c>
      <c r="K47" s="15">
        <v>0.247</v>
      </c>
      <c r="L47" s="15">
        <v>0.26</v>
      </c>
      <c r="M47" s="15">
        <v>0.225</v>
      </c>
      <c r="N47" s="15">
        <v>0.254</v>
      </c>
      <c r="O47" s="15">
        <v>0.278</v>
      </c>
      <c r="P47" s="15">
        <v>0.06</v>
      </c>
      <c r="Q47" s="15">
        <v>0.701</v>
      </c>
      <c r="R47" s="15">
        <v>0.125</v>
      </c>
      <c r="S47" s="15">
        <v>0.017</v>
      </c>
      <c r="T47" s="15">
        <v>0.68</v>
      </c>
      <c r="U47" s="15">
        <v>0.118</v>
      </c>
      <c r="V47" s="36">
        <v>0.256</v>
      </c>
      <c r="X47" s="35">
        <f t="shared" si="0"/>
        <v>96.346516805</v>
      </c>
      <c r="Y47" s="15">
        <f t="shared" si="1"/>
        <v>91.4781945</v>
      </c>
      <c r="Z47" s="36">
        <f t="shared" si="2"/>
        <v>0.178750495</v>
      </c>
      <c r="AA47" s="35">
        <f t="shared" si="3"/>
        <v>94.651270175</v>
      </c>
      <c r="AB47" s="15">
        <f t="shared" si="4"/>
        <v>89.8686075</v>
      </c>
      <c r="AC47" s="36">
        <f t="shared" si="5"/>
        <v>0.175605325</v>
      </c>
      <c r="AD47" s="35">
        <f t="shared" si="6"/>
        <v>89.000448075</v>
      </c>
      <c r="AE47" s="15">
        <f t="shared" si="7"/>
        <v>84.5033175</v>
      </c>
      <c r="AF47" s="36">
        <f t="shared" si="8"/>
        <v>0.165121425</v>
      </c>
      <c r="AG47" s="35">
        <f t="shared" si="9"/>
        <v>69.787652935</v>
      </c>
      <c r="AH47" s="15">
        <f t="shared" si="10"/>
        <v>66.2613315</v>
      </c>
      <c r="AI47" s="36">
        <f t="shared" si="11"/>
        <v>0.129476165</v>
      </c>
      <c r="AJ47" s="35">
        <f t="shared" si="12"/>
        <v>73.4606873</v>
      </c>
      <c r="AK47" s="15">
        <f t="shared" si="13"/>
        <v>69.74877</v>
      </c>
      <c r="AL47" s="36">
        <f t="shared" si="14"/>
        <v>0.1362907</v>
      </c>
      <c r="AM47" s="35">
        <f t="shared" si="15"/>
        <v>63.571748625</v>
      </c>
      <c r="AN47" s="15">
        <f t="shared" si="16"/>
        <v>60.3595125</v>
      </c>
      <c r="AO47" s="36">
        <f t="shared" si="17"/>
        <v>0.117943875</v>
      </c>
      <c r="AP47" s="35">
        <f t="shared" si="18"/>
        <v>71.76544067</v>
      </c>
      <c r="AQ47" s="15">
        <f t="shared" si="19"/>
        <v>68.139183</v>
      </c>
      <c r="AR47" s="36">
        <f t="shared" si="20"/>
        <v>0.13314553</v>
      </c>
      <c r="AS47" s="35">
        <f t="shared" si="21"/>
        <v>78.54642719</v>
      </c>
      <c r="AT47" s="15">
        <f t="shared" si="22"/>
        <v>74.577531</v>
      </c>
      <c r="AU47" s="36">
        <f t="shared" si="23"/>
        <v>0.14572621</v>
      </c>
      <c r="AV47" s="35">
        <f t="shared" si="24"/>
        <v>16.9524663</v>
      </c>
      <c r="AW47" s="15">
        <f t="shared" si="25"/>
        <v>16.09587</v>
      </c>
      <c r="AX47" s="36">
        <f t="shared" si="26"/>
        <v>0.0314517</v>
      </c>
      <c r="AY47" s="35">
        <f t="shared" si="27"/>
        <v>198.061314605</v>
      </c>
      <c r="AZ47" s="15">
        <f t="shared" si="28"/>
        <v>188.0534145</v>
      </c>
      <c r="BA47" s="36">
        <f t="shared" si="29"/>
        <v>0.367460695</v>
      </c>
      <c r="BB47" s="35">
        <f t="shared" si="30"/>
        <v>35.317638125</v>
      </c>
      <c r="BC47" s="15">
        <f t="shared" si="31"/>
        <v>33.5330625</v>
      </c>
      <c r="BD47" s="36">
        <f t="shared" si="32"/>
        <v>0.065524375</v>
      </c>
      <c r="BE47" s="35">
        <f t="shared" si="33"/>
        <v>4.803198785</v>
      </c>
      <c r="BF47" s="15">
        <f t="shared" si="34"/>
        <v>4.5604965</v>
      </c>
      <c r="BG47" s="36">
        <f t="shared" si="35"/>
        <v>0.008911315</v>
      </c>
      <c r="BH47" s="35">
        <f t="shared" si="36"/>
        <v>192.1279514</v>
      </c>
      <c r="BI47" s="15">
        <f t="shared" si="37"/>
        <v>182.41986</v>
      </c>
      <c r="BJ47" s="36">
        <f t="shared" si="38"/>
        <v>0.3564526</v>
      </c>
      <c r="BK47" s="35">
        <f t="shared" si="39"/>
        <v>33.33985039</v>
      </c>
      <c r="BL47" s="15">
        <f t="shared" si="40"/>
        <v>31.655211</v>
      </c>
      <c r="BM47" s="36">
        <f t="shared" si="41"/>
        <v>0.06185501</v>
      </c>
      <c r="BN47" s="35">
        <f t="shared" si="42"/>
        <v>72.33052288</v>
      </c>
      <c r="BO47" s="15">
        <f t="shared" si="43"/>
        <v>68.675712</v>
      </c>
      <c r="BP47" s="36">
        <f t="shared" si="44"/>
        <v>0.13419392</v>
      </c>
      <c r="BR47" s="15">
        <f t="shared" si="45"/>
        <v>268.2645</v>
      </c>
      <c r="BS47" s="36"/>
    </row>
    <row r="48" spans="1:71">
      <c r="A48">
        <f>'2. k-data'!A48</f>
        <v>585</v>
      </c>
      <c r="B48">
        <f>'2. k-data'!B48</f>
        <v>309.9</v>
      </c>
      <c r="D48" s="35">
        <v>0.9786</v>
      </c>
      <c r="E48" s="15">
        <v>0.8163</v>
      </c>
      <c r="F48" s="36">
        <v>0.0014</v>
      </c>
      <c r="H48" s="35">
        <v>0.367</v>
      </c>
      <c r="I48" s="15">
        <v>0.339</v>
      </c>
      <c r="J48" s="15">
        <v>0.299</v>
      </c>
      <c r="K48" s="15">
        <v>0.229</v>
      </c>
      <c r="L48" s="15">
        <v>0.247</v>
      </c>
      <c r="M48" s="15">
        <v>0.222</v>
      </c>
      <c r="N48" s="15">
        <v>0.259</v>
      </c>
      <c r="O48" s="15">
        <v>0.284</v>
      </c>
      <c r="P48" s="15">
        <v>0.076</v>
      </c>
      <c r="Q48" s="15">
        <v>0.704</v>
      </c>
      <c r="R48" s="15">
        <v>0.114</v>
      </c>
      <c r="S48" s="15">
        <v>0.017</v>
      </c>
      <c r="T48" s="15">
        <v>0.701</v>
      </c>
      <c r="U48" s="15">
        <v>0.112</v>
      </c>
      <c r="V48" s="36">
        <v>0.284</v>
      </c>
      <c r="X48" s="35">
        <f t="shared" si="0"/>
        <v>111.29940738</v>
      </c>
      <c r="Y48" s="15">
        <f t="shared" si="1"/>
        <v>92.84049279</v>
      </c>
      <c r="Z48" s="36">
        <f t="shared" si="2"/>
        <v>0.15922662</v>
      </c>
      <c r="AA48" s="35">
        <f t="shared" si="3"/>
        <v>102.80789946</v>
      </c>
      <c r="AB48" s="15">
        <f t="shared" si="4"/>
        <v>85.75729443</v>
      </c>
      <c r="AC48" s="36">
        <f t="shared" si="5"/>
        <v>0.14707854</v>
      </c>
      <c r="AD48" s="35">
        <f t="shared" si="6"/>
        <v>90.67717386</v>
      </c>
      <c r="AE48" s="15">
        <f t="shared" si="7"/>
        <v>75.63843963</v>
      </c>
      <c r="AF48" s="36">
        <f t="shared" si="8"/>
        <v>0.12972414</v>
      </c>
      <c r="AG48" s="35">
        <f t="shared" si="9"/>
        <v>69.44840406</v>
      </c>
      <c r="AH48" s="15">
        <f t="shared" si="10"/>
        <v>57.93044373</v>
      </c>
      <c r="AI48" s="36">
        <f t="shared" si="11"/>
        <v>0.09935394</v>
      </c>
      <c r="AJ48" s="35">
        <f t="shared" si="12"/>
        <v>74.90723058</v>
      </c>
      <c r="AK48" s="15">
        <f t="shared" si="13"/>
        <v>62.48392839</v>
      </c>
      <c r="AL48" s="36">
        <f t="shared" si="14"/>
        <v>0.10716342</v>
      </c>
      <c r="AM48" s="35">
        <f t="shared" si="15"/>
        <v>67.32552708</v>
      </c>
      <c r="AN48" s="15">
        <f t="shared" si="16"/>
        <v>56.15964414</v>
      </c>
      <c r="AO48" s="36">
        <f t="shared" si="17"/>
        <v>0.09631692</v>
      </c>
      <c r="AP48" s="35">
        <f t="shared" si="18"/>
        <v>78.54644826</v>
      </c>
      <c r="AQ48" s="15">
        <f t="shared" si="19"/>
        <v>65.51958483</v>
      </c>
      <c r="AR48" s="36">
        <f t="shared" si="20"/>
        <v>0.11236974</v>
      </c>
      <c r="AS48" s="35">
        <f t="shared" si="21"/>
        <v>86.12815176</v>
      </c>
      <c r="AT48" s="15">
        <f t="shared" si="22"/>
        <v>71.84386908</v>
      </c>
      <c r="AU48" s="36">
        <f t="shared" si="23"/>
        <v>0.12321624</v>
      </c>
      <c r="AV48" s="35">
        <f t="shared" si="24"/>
        <v>23.04837864</v>
      </c>
      <c r="AW48" s="15">
        <f t="shared" si="25"/>
        <v>19.22582412</v>
      </c>
      <c r="AX48" s="36">
        <f t="shared" si="26"/>
        <v>0.03297336</v>
      </c>
      <c r="AY48" s="35">
        <f t="shared" si="27"/>
        <v>213.50077056</v>
      </c>
      <c r="AZ48" s="15">
        <f t="shared" si="28"/>
        <v>178.09184448</v>
      </c>
      <c r="BA48" s="36">
        <f t="shared" si="29"/>
        <v>0.30543744</v>
      </c>
      <c r="BB48" s="35">
        <f t="shared" si="30"/>
        <v>34.57256796</v>
      </c>
      <c r="BC48" s="15">
        <f t="shared" si="31"/>
        <v>28.83873618</v>
      </c>
      <c r="BD48" s="36">
        <f t="shared" si="32"/>
        <v>0.04946004</v>
      </c>
      <c r="BE48" s="35">
        <f t="shared" si="33"/>
        <v>5.15555838</v>
      </c>
      <c r="BF48" s="15">
        <f t="shared" si="34"/>
        <v>4.30051329</v>
      </c>
      <c r="BG48" s="36">
        <f t="shared" si="35"/>
        <v>0.00737562</v>
      </c>
      <c r="BH48" s="35">
        <f t="shared" si="36"/>
        <v>212.59096614</v>
      </c>
      <c r="BI48" s="15">
        <f t="shared" si="37"/>
        <v>177.33293037</v>
      </c>
      <c r="BJ48" s="36">
        <f t="shared" si="38"/>
        <v>0.30413586</v>
      </c>
      <c r="BK48" s="35">
        <f t="shared" si="39"/>
        <v>33.96603168</v>
      </c>
      <c r="BL48" s="15">
        <f t="shared" si="40"/>
        <v>28.33279344</v>
      </c>
      <c r="BM48" s="36">
        <f t="shared" si="41"/>
        <v>0.04859232</v>
      </c>
      <c r="BN48" s="35">
        <f t="shared" si="42"/>
        <v>86.12815176</v>
      </c>
      <c r="BO48" s="15">
        <f t="shared" si="43"/>
        <v>71.84386908</v>
      </c>
      <c r="BP48" s="36">
        <f t="shared" si="44"/>
        <v>0.12321624</v>
      </c>
      <c r="BR48" s="15">
        <f t="shared" si="45"/>
        <v>252.97137</v>
      </c>
      <c r="BS48" s="36"/>
    </row>
    <row r="49" spans="1:71">
      <c r="A49">
        <f>'2. k-data'!A49</f>
        <v>590</v>
      </c>
      <c r="B49">
        <f>'2. k-data'!B49</f>
        <v>313.4</v>
      </c>
      <c r="D49" s="35">
        <v>1.0263</v>
      </c>
      <c r="E49" s="15">
        <v>0.757</v>
      </c>
      <c r="F49" s="36">
        <v>0.0011</v>
      </c>
      <c r="H49" s="35">
        <v>0.39</v>
      </c>
      <c r="I49" s="15">
        <v>0.341</v>
      </c>
      <c r="J49" s="15">
        <v>0.285</v>
      </c>
      <c r="K49" s="15">
        <v>0.214</v>
      </c>
      <c r="L49" s="15">
        <v>0.232</v>
      </c>
      <c r="M49" s="15">
        <v>0.221</v>
      </c>
      <c r="N49" s="15">
        <v>0.27</v>
      </c>
      <c r="O49" s="15">
        <v>0.295</v>
      </c>
      <c r="P49" s="15">
        <v>0.102</v>
      </c>
      <c r="Q49" s="15">
        <v>0.705</v>
      </c>
      <c r="R49" s="15">
        <v>0.106</v>
      </c>
      <c r="S49" s="15">
        <v>0.016</v>
      </c>
      <c r="T49" s="15">
        <v>0.717</v>
      </c>
      <c r="U49" s="15">
        <v>0.106</v>
      </c>
      <c r="V49" s="36">
        <v>0.312</v>
      </c>
      <c r="X49" s="35">
        <f t="shared" si="0"/>
        <v>125.4405438</v>
      </c>
      <c r="Y49" s="15">
        <f t="shared" si="1"/>
        <v>92.525082</v>
      </c>
      <c r="Z49" s="36">
        <f t="shared" si="2"/>
        <v>0.1344486</v>
      </c>
      <c r="AA49" s="35">
        <f t="shared" si="3"/>
        <v>109.68006522</v>
      </c>
      <c r="AB49" s="15">
        <f t="shared" si="4"/>
        <v>80.9001358</v>
      </c>
      <c r="AC49" s="36">
        <f t="shared" si="5"/>
        <v>0.11755634</v>
      </c>
      <c r="AD49" s="35">
        <f t="shared" si="6"/>
        <v>91.6680897</v>
      </c>
      <c r="AE49" s="15">
        <f t="shared" si="7"/>
        <v>67.614483</v>
      </c>
      <c r="AF49" s="36">
        <f t="shared" si="8"/>
        <v>0.0982509</v>
      </c>
      <c r="AG49" s="35">
        <f t="shared" si="9"/>
        <v>68.83147788</v>
      </c>
      <c r="AH49" s="15">
        <f t="shared" si="10"/>
        <v>50.7701732</v>
      </c>
      <c r="AI49" s="36">
        <f t="shared" si="11"/>
        <v>0.07377436</v>
      </c>
      <c r="AJ49" s="35">
        <f t="shared" si="12"/>
        <v>74.62104144</v>
      </c>
      <c r="AK49" s="15">
        <f t="shared" si="13"/>
        <v>55.0405616</v>
      </c>
      <c r="AL49" s="36">
        <f t="shared" si="14"/>
        <v>0.07997968</v>
      </c>
      <c r="AM49" s="35">
        <f t="shared" si="15"/>
        <v>71.08297482</v>
      </c>
      <c r="AN49" s="15">
        <f t="shared" si="16"/>
        <v>52.4308798</v>
      </c>
      <c r="AO49" s="36">
        <f t="shared" si="17"/>
        <v>0.07618754</v>
      </c>
      <c r="AP49" s="35">
        <f t="shared" si="18"/>
        <v>86.8434534</v>
      </c>
      <c r="AQ49" s="15">
        <f t="shared" si="19"/>
        <v>64.055826</v>
      </c>
      <c r="AR49" s="36">
        <f t="shared" si="20"/>
        <v>0.0930798</v>
      </c>
      <c r="AS49" s="35">
        <f t="shared" si="21"/>
        <v>94.8845139</v>
      </c>
      <c r="AT49" s="15">
        <f t="shared" si="22"/>
        <v>69.986921</v>
      </c>
      <c r="AU49" s="36">
        <f t="shared" si="23"/>
        <v>0.1016983</v>
      </c>
      <c r="AV49" s="35">
        <f t="shared" si="24"/>
        <v>32.80752684</v>
      </c>
      <c r="AW49" s="15">
        <f t="shared" si="25"/>
        <v>24.1988676</v>
      </c>
      <c r="AX49" s="36">
        <f t="shared" si="26"/>
        <v>0.03516348</v>
      </c>
      <c r="AY49" s="35">
        <f t="shared" si="27"/>
        <v>226.7579061</v>
      </c>
      <c r="AZ49" s="15">
        <f t="shared" si="28"/>
        <v>167.256879</v>
      </c>
      <c r="BA49" s="36">
        <f t="shared" si="29"/>
        <v>0.2430417</v>
      </c>
      <c r="BB49" s="35">
        <f t="shared" si="30"/>
        <v>34.09409652</v>
      </c>
      <c r="BC49" s="15">
        <f t="shared" si="31"/>
        <v>25.1478428</v>
      </c>
      <c r="BD49" s="36">
        <f t="shared" si="32"/>
        <v>0.03654244</v>
      </c>
      <c r="BE49" s="35">
        <f t="shared" si="33"/>
        <v>5.14627872</v>
      </c>
      <c r="BF49" s="15">
        <f t="shared" si="34"/>
        <v>3.7959008</v>
      </c>
      <c r="BG49" s="36">
        <f t="shared" si="35"/>
        <v>0.00551584</v>
      </c>
      <c r="BH49" s="35">
        <f t="shared" si="36"/>
        <v>230.61761514</v>
      </c>
      <c r="BI49" s="15">
        <f t="shared" si="37"/>
        <v>170.1038046</v>
      </c>
      <c r="BJ49" s="36">
        <f t="shared" si="38"/>
        <v>0.24717858</v>
      </c>
      <c r="BK49" s="35">
        <f t="shared" si="39"/>
        <v>34.09409652</v>
      </c>
      <c r="BL49" s="15">
        <f t="shared" si="40"/>
        <v>25.1478428</v>
      </c>
      <c r="BM49" s="36">
        <f t="shared" si="41"/>
        <v>0.03654244</v>
      </c>
      <c r="BN49" s="35">
        <f t="shared" si="42"/>
        <v>100.35243504</v>
      </c>
      <c r="BO49" s="15">
        <f t="shared" si="43"/>
        <v>74.0200656</v>
      </c>
      <c r="BP49" s="36">
        <f t="shared" si="44"/>
        <v>0.10755888</v>
      </c>
      <c r="BR49" s="15">
        <f t="shared" si="45"/>
        <v>237.2438</v>
      </c>
      <c r="BS49" s="36"/>
    </row>
    <row r="50" spans="1:71">
      <c r="A50">
        <f>'2. k-data'!A50</f>
        <v>595</v>
      </c>
      <c r="B50">
        <f>'2. k-data'!B50</f>
        <v>314.4</v>
      </c>
      <c r="D50" s="35">
        <v>1.0567</v>
      </c>
      <c r="E50" s="15">
        <v>0.6949</v>
      </c>
      <c r="F50" s="36">
        <v>0.001</v>
      </c>
      <c r="H50" s="35">
        <v>0.409</v>
      </c>
      <c r="I50" s="15">
        <v>0.341</v>
      </c>
      <c r="J50" s="15">
        <v>0.272</v>
      </c>
      <c r="K50" s="15">
        <v>0.198</v>
      </c>
      <c r="L50" s="15">
        <v>0.22</v>
      </c>
      <c r="M50" s="15">
        <v>0.22</v>
      </c>
      <c r="N50" s="15">
        <v>0.284</v>
      </c>
      <c r="O50" s="15">
        <v>0.316</v>
      </c>
      <c r="P50" s="15">
        <v>0.136</v>
      </c>
      <c r="Q50" s="15">
        <v>0.705</v>
      </c>
      <c r="R50" s="15">
        <v>0.1</v>
      </c>
      <c r="S50" s="15">
        <v>0.016</v>
      </c>
      <c r="T50" s="15">
        <v>0.729</v>
      </c>
      <c r="U50" s="15">
        <v>0.101</v>
      </c>
      <c r="V50" s="36">
        <v>0.351</v>
      </c>
      <c r="X50" s="35">
        <f t="shared" si="0"/>
        <v>135.88063032</v>
      </c>
      <c r="Y50" s="15">
        <f t="shared" si="1"/>
        <v>89.35691304</v>
      </c>
      <c r="Z50" s="36">
        <f t="shared" si="2"/>
        <v>0.1285896</v>
      </c>
      <c r="AA50" s="35">
        <f t="shared" si="3"/>
        <v>113.28922968</v>
      </c>
      <c r="AB50" s="15">
        <f t="shared" si="4"/>
        <v>74.50050696</v>
      </c>
      <c r="AC50" s="36">
        <f t="shared" si="5"/>
        <v>0.1072104</v>
      </c>
      <c r="AD50" s="35">
        <f t="shared" si="6"/>
        <v>90.36560256</v>
      </c>
      <c r="AE50" s="15">
        <f t="shared" si="7"/>
        <v>59.42562432</v>
      </c>
      <c r="AF50" s="36">
        <f t="shared" si="8"/>
        <v>0.0855168</v>
      </c>
      <c r="AG50" s="35">
        <f t="shared" si="9"/>
        <v>65.78084304</v>
      </c>
      <c r="AH50" s="15">
        <f t="shared" si="10"/>
        <v>43.25835888</v>
      </c>
      <c r="AI50" s="36">
        <f t="shared" si="11"/>
        <v>0.0622512</v>
      </c>
      <c r="AJ50" s="35">
        <f t="shared" si="12"/>
        <v>73.0898256</v>
      </c>
      <c r="AK50" s="15">
        <f t="shared" si="13"/>
        <v>48.0648432</v>
      </c>
      <c r="AL50" s="36">
        <f t="shared" si="14"/>
        <v>0.069168</v>
      </c>
      <c r="AM50" s="35">
        <f t="shared" si="15"/>
        <v>73.0898256</v>
      </c>
      <c r="AN50" s="15">
        <f t="shared" si="16"/>
        <v>48.0648432</v>
      </c>
      <c r="AO50" s="36">
        <f t="shared" si="17"/>
        <v>0.069168</v>
      </c>
      <c r="AP50" s="35">
        <f t="shared" si="18"/>
        <v>94.35232032</v>
      </c>
      <c r="AQ50" s="15">
        <f t="shared" si="19"/>
        <v>62.04734304</v>
      </c>
      <c r="AR50" s="36">
        <f t="shared" si="20"/>
        <v>0.0892896</v>
      </c>
      <c r="AS50" s="35">
        <f t="shared" si="21"/>
        <v>104.98356768</v>
      </c>
      <c r="AT50" s="15">
        <f t="shared" si="22"/>
        <v>69.03859296</v>
      </c>
      <c r="AU50" s="36">
        <f t="shared" si="23"/>
        <v>0.0993504</v>
      </c>
      <c r="AV50" s="35">
        <f t="shared" si="24"/>
        <v>45.18280128</v>
      </c>
      <c r="AW50" s="15">
        <f t="shared" si="25"/>
        <v>29.71281216</v>
      </c>
      <c r="AX50" s="36">
        <f t="shared" si="26"/>
        <v>0.0427584</v>
      </c>
      <c r="AY50" s="35">
        <f t="shared" si="27"/>
        <v>234.2196684</v>
      </c>
      <c r="AZ50" s="15">
        <f t="shared" si="28"/>
        <v>154.0259748</v>
      </c>
      <c r="BA50" s="36">
        <f t="shared" si="29"/>
        <v>0.221652</v>
      </c>
      <c r="BB50" s="35">
        <f t="shared" si="30"/>
        <v>33.222648</v>
      </c>
      <c r="BC50" s="15">
        <f t="shared" si="31"/>
        <v>21.847656</v>
      </c>
      <c r="BD50" s="36">
        <f t="shared" si="32"/>
        <v>0.03144</v>
      </c>
      <c r="BE50" s="35">
        <f t="shared" si="33"/>
        <v>5.31562368</v>
      </c>
      <c r="BF50" s="15">
        <f t="shared" si="34"/>
        <v>3.49562496</v>
      </c>
      <c r="BG50" s="36">
        <f t="shared" si="35"/>
        <v>0.0050304</v>
      </c>
      <c r="BH50" s="35">
        <f t="shared" si="36"/>
        <v>242.19310392</v>
      </c>
      <c r="BI50" s="15">
        <f t="shared" si="37"/>
        <v>159.26941224</v>
      </c>
      <c r="BJ50" s="36">
        <f t="shared" si="38"/>
        <v>0.2291976</v>
      </c>
      <c r="BK50" s="35">
        <f t="shared" si="39"/>
        <v>33.55487448</v>
      </c>
      <c r="BL50" s="15">
        <f t="shared" si="40"/>
        <v>22.06613256</v>
      </c>
      <c r="BM50" s="36">
        <f t="shared" si="41"/>
        <v>0.0317544</v>
      </c>
      <c r="BN50" s="35">
        <f t="shared" si="42"/>
        <v>116.61149448</v>
      </c>
      <c r="BO50" s="15">
        <f t="shared" si="43"/>
        <v>76.68527256</v>
      </c>
      <c r="BP50" s="36">
        <f t="shared" si="44"/>
        <v>0.1103544</v>
      </c>
      <c r="BR50" s="15">
        <f t="shared" si="45"/>
        <v>218.47656</v>
      </c>
      <c r="BS50" s="36"/>
    </row>
    <row r="51" spans="1:71">
      <c r="A51">
        <f>'2. k-data'!A51</f>
        <v>600</v>
      </c>
      <c r="B51">
        <f>'2. k-data'!B51</f>
        <v>316.8</v>
      </c>
      <c r="D51" s="35">
        <v>1.0622</v>
      </c>
      <c r="E51" s="15">
        <v>0.631</v>
      </c>
      <c r="F51" s="36">
        <v>0.0008</v>
      </c>
      <c r="H51" s="35">
        <v>0.424</v>
      </c>
      <c r="I51" s="15">
        <v>0.342</v>
      </c>
      <c r="J51" s="15">
        <v>0.264</v>
      </c>
      <c r="K51" s="15">
        <v>0.185</v>
      </c>
      <c r="L51" s="15">
        <v>0.21</v>
      </c>
      <c r="M51" s="15">
        <v>0.22</v>
      </c>
      <c r="N51" s="15">
        <v>0.302</v>
      </c>
      <c r="O51" s="15">
        <v>0.348</v>
      </c>
      <c r="P51" s="15">
        <v>0.19</v>
      </c>
      <c r="Q51" s="15">
        <v>0.706</v>
      </c>
      <c r="R51" s="15">
        <v>0.096</v>
      </c>
      <c r="S51" s="15">
        <v>0.016</v>
      </c>
      <c r="T51" s="15">
        <v>0.736</v>
      </c>
      <c r="U51" s="15">
        <v>0.098</v>
      </c>
      <c r="V51" s="46">
        <v>0.39</v>
      </c>
      <c r="X51" s="35">
        <f t="shared" si="0"/>
        <v>142.67810304</v>
      </c>
      <c r="Y51" s="15">
        <f t="shared" si="1"/>
        <v>84.7579392</v>
      </c>
      <c r="Z51" s="36">
        <f t="shared" si="2"/>
        <v>0.10745856</v>
      </c>
      <c r="AA51" s="35">
        <f t="shared" si="3"/>
        <v>115.08469632</v>
      </c>
      <c r="AB51" s="15">
        <f t="shared" si="4"/>
        <v>68.3660736</v>
      </c>
      <c r="AC51" s="36">
        <f t="shared" si="5"/>
        <v>0.08667648</v>
      </c>
      <c r="AD51" s="35">
        <f t="shared" si="6"/>
        <v>88.83730944</v>
      </c>
      <c r="AE51" s="15">
        <f t="shared" si="7"/>
        <v>52.7738112</v>
      </c>
      <c r="AF51" s="36">
        <f t="shared" si="8"/>
        <v>0.06690816</v>
      </c>
      <c r="AG51" s="35">
        <f t="shared" si="9"/>
        <v>62.2534176</v>
      </c>
      <c r="AH51" s="15">
        <f t="shared" si="10"/>
        <v>36.981648</v>
      </c>
      <c r="AI51" s="36">
        <f t="shared" si="11"/>
        <v>0.0468864</v>
      </c>
      <c r="AJ51" s="35">
        <f t="shared" si="12"/>
        <v>70.6660416</v>
      </c>
      <c r="AK51" s="15">
        <f t="shared" si="13"/>
        <v>41.979168</v>
      </c>
      <c r="AL51" s="36">
        <f t="shared" si="14"/>
        <v>0.0532224</v>
      </c>
      <c r="AM51" s="35">
        <f t="shared" si="15"/>
        <v>74.0310912</v>
      </c>
      <c r="AN51" s="15">
        <f t="shared" si="16"/>
        <v>43.978176</v>
      </c>
      <c r="AO51" s="36">
        <f t="shared" si="17"/>
        <v>0.0557568</v>
      </c>
      <c r="AP51" s="35">
        <f t="shared" si="18"/>
        <v>101.62449792</v>
      </c>
      <c r="AQ51" s="15">
        <f t="shared" si="19"/>
        <v>60.3700416</v>
      </c>
      <c r="AR51" s="36">
        <f t="shared" si="20"/>
        <v>0.07653888</v>
      </c>
      <c r="AS51" s="35">
        <f t="shared" si="21"/>
        <v>117.10372608</v>
      </c>
      <c r="AT51" s="15">
        <f t="shared" si="22"/>
        <v>69.5654784</v>
      </c>
      <c r="AU51" s="36">
        <f t="shared" si="23"/>
        <v>0.08819712</v>
      </c>
      <c r="AV51" s="35">
        <f t="shared" si="24"/>
        <v>63.9359424</v>
      </c>
      <c r="AW51" s="15">
        <f t="shared" si="25"/>
        <v>37.981152</v>
      </c>
      <c r="AX51" s="36">
        <f t="shared" si="26"/>
        <v>0.0481536</v>
      </c>
      <c r="AY51" s="35">
        <f t="shared" si="27"/>
        <v>237.57250176</v>
      </c>
      <c r="AZ51" s="15">
        <f t="shared" si="28"/>
        <v>141.1299648</v>
      </c>
      <c r="BA51" s="36">
        <f t="shared" si="29"/>
        <v>0.17892864</v>
      </c>
      <c r="BB51" s="35">
        <f t="shared" si="30"/>
        <v>32.30447616</v>
      </c>
      <c r="BC51" s="15">
        <f t="shared" si="31"/>
        <v>19.1904768</v>
      </c>
      <c r="BD51" s="36">
        <f t="shared" si="32"/>
        <v>0.02433024</v>
      </c>
      <c r="BE51" s="35">
        <f t="shared" si="33"/>
        <v>5.38407936</v>
      </c>
      <c r="BF51" s="15">
        <f t="shared" si="34"/>
        <v>3.1984128</v>
      </c>
      <c r="BG51" s="36">
        <f t="shared" si="35"/>
        <v>0.00405504</v>
      </c>
      <c r="BH51" s="35">
        <f t="shared" si="36"/>
        <v>247.66765056</v>
      </c>
      <c r="BI51" s="15">
        <f t="shared" si="37"/>
        <v>147.1269888</v>
      </c>
      <c r="BJ51" s="36">
        <f t="shared" si="38"/>
        <v>0.18653184</v>
      </c>
      <c r="BK51" s="35">
        <f t="shared" si="39"/>
        <v>32.97748608</v>
      </c>
      <c r="BL51" s="15">
        <f t="shared" si="40"/>
        <v>19.5902784</v>
      </c>
      <c r="BM51" s="36">
        <f t="shared" si="41"/>
        <v>0.02483712</v>
      </c>
      <c r="BN51" s="35">
        <f t="shared" si="42"/>
        <v>131.2369344</v>
      </c>
      <c r="BO51" s="15">
        <f t="shared" si="43"/>
        <v>77.961312</v>
      </c>
      <c r="BP51" s="36">
        <f t="shared" si="44"/>
        <v>0.0988416</v>
      </c>
      <c r="BR51" s="15">
        <f t="shared" si="45"/>
        <v>199.9008</v>
      </c>
      <c r="BS51" s="36"/>
    </row>
    <row r="52" spans="1:71">
      <c r="A52">
        <f>'2. k-data'!A52</f>
        <v>605</v>
      </c>
      <c r="B52">
        <f>'2. k-data'!B52</f>
        <v>322.45</v>
      </c>
      <c r="D52" s="35">
        <v>1.0456</v>
      </c>
      <c r="E52" s="15">
        <v>0.5668</v>
      </c>
      <c r="F52" s="36">
        <v>0.0006</v>
      </c>
      <c r="H52" s="35">
        <v>0.435</v>
      </c>
      <c r="I52" s="15">
        <v>0.342</v>
      </c>
      <c r="J52" s="15">
        <v>0.257</v>
      </c>
      <c r="K52" s="15">
        <v>0.175</v>
      </c>
      <c r="L52" s="15">
        <v>0.2</v>
      </c>
      <c r="M52" s="15">
        <v>0.22</v>
      </c>
      <c r="N52" s="15">
        <v>0.324</v>
      </c>
      <c r="O52" s="15">
        <v>0.384</v>
      </c>
      <c r="P52" s="15">
        <v>0.256</v>
      </c>
      <c r="Q52" s="15">
        <v>0.707</v>
      </c>
      <c r="R52" s="15">
        <v>0.092</v>
      </c>
      <c r="S52" s="15">
        <v>0.016</v>
      </c>
      <c r="T52" s="15">
        <v>0.742</v>
      </c>
      <c r="U52" s="15">
        <v>0.095</v>
      </c>
      <c r="V52" s="36">
        <v>0.415</v>
      </c>
      <c r="X52" s="35">
        <f t="shared" si="0"/>
        <v>146.6618682</v>
      </c>
      <c r="Y52" s="15">
        <f t="shared" si="1"/>
        <v>79.5026271</v>
      </c>
      <c r="Z52" s="36">
        <f t="shared" si="2"/>
        <v>0.08415945</v>
      </c>
      <c r="AA52" s="35">
        <f t="shared" si="3"/>
        <v>115.30657224</v>
      </c>
      <c r="AB52" s="15">
        <f t="shared" si="4"/>
        <v>62.50551372</v>
      </c>
      <c r="AC52" s="36">
        <f t="shared" si="5"/>
        <v>0.06616674</v>
      </c>
      <c r="AD52" s="35">
        <f t="shared" si="6"/>
        <v>86.64850604</v>
      </c>
      <c r="AE52" s="15">
        <f t="shared" si="7"/>
        <v>46.97051762</v>
      </c>
      <c r="AF52" s="36">
        <f t="shared" si="8"/>
        <v>0.04972179</v>
      </c>
      <c r="AG52" s="35">
        <f t="shared" si="9"/>
        <v>59.001901</v>
      </c>
      <c r="AH52" s="15">
        <f t="shared" si="10"/>
        <v>31.9838155</v>
      </c>
      <c r="AI52" s="36">
        <f t="shared" si="11"/>
        <v>0.03385725</v>
      </c>
      <c r="AJ52" s="35">
        <f t="shared" si="12"/>
        <v>67.430744</v>
      </c>
      <c r="AK52" s="15">
        <f t="shared" si="13"/>
        <v>36.552932</v>
      </c>
      <c r="AL52" s="36">
        <f t="shared" si="14"/>
        <v>0.038694</v>
      </c>
      <c r="AM52" s="35">
        <f t="shared" si="15"/>
        <v>74.1738184</v>
      </c>
      <c r="AN52" s="15">
        <f t="shared" si="16"/>
        <v>40.2082252</v>
      </c>
      <c r="AO52" s="36">
        <f t="shared" si="17"/>
        <v>0.0425634</v>
      </c>
      <c r="AP52" s="35">
        <f t="shared" si="18"/>
        <v>109.23780528</v>
      </c>
      <c r="AQ52" s="15">
        <f t="shared" si="19"/>
        <v>59.21574984</v>
      </c>
      <c r="AR52" s="36">
        <f t="shared" si="20"/>
        <v>0.06268428</v>
      </c>
      <c r="AS52" s="35">
        <f t="shared" si="21"/>
        <v>129.46702848</v>
      </c>
      <c r="AT52" s="15">
        <f t="shared" si="22"/>
        <v>70.18162944</v>
      </c>
      <c r="AU52" s="36">
        <f t="shared" si="23"/>
        <v>0.07429248</v>
      </c>
      <c r="AV52" s="35">
        <f t="shared" si="24"/>
        <v>86.31135232</v>
      </c>
      <c r="AW52" s="15">
        <f t="shared" si="25"/>
        <v>46.78775296</v>
      </c>
      <c r="AX52" s="36">
        <f t="shared" si="26"/>
        <v>0.04952832</v>
      </c>
      <c r="AY52" s="35">
        <f t="shared" si="27"/>
        <v>238.36768004</v>
      </c>
      <c r="AZ52" s="15">
        <f t="shared" si="28"/>
        <v>129.21461462</v>
      </c>
      <c r="BA52" s="36">
        <f t="shared" si="29"/>
        <v>0.13678329</v>
      </c>
      <c r="BB52" s="35">
        <f t="shared" si="30"/>
        <v>31.01814224</v>
      </c>
      <c r="BC52" s="15">
        <f t="shared" si="31"/>
        <v>16.81434872</v>
      </c>
      <c r="BD52" s="36">
        <f t="shared" si="32"/>
        <v>0.01779924</v>
      </c>
      <c r="BE52" s="35">
        <f t="shared" si="33"/>
        <v>5.39445952</v>
      </c>
      <c r="BF52" s="15">
        <f t="shared" si="34"/>
        <v>2.92423456</v>
      </c>
      <c r="BG52" s="36">
        <f t="shared" si="35"/>
        <v>0.00309552</v>
      </c>
      <c r="BH52" s="35">
        <f t="shared" si="36"/>
        <v>250.16806024</v>
      </c>
      <c r="BI52" s="15">
        <f t="shared" si="37"/>
        <v>135.61137772</v>
      </c>
      <c r="BJ52" s="36">
        <f t="shared" si="38"/>
        <v>0.14355474</v>
      </c>
      <c r="BK52" s="35">
        <f t="shared" si="39"/>
        <v>32.0296034</v>
      </c>
      <c r="BL52" s="15">
        <f t="shared" si="40"/>
        <v>17.3626427</v>
      </c>
      <c r="BM52" s="36">
        <f t="shared" si="41"/>
        <v>0.01837965</v>
      </c>
      <c r="BN52" s="35">
        <f t="shared" si="42"/>
        <v>139.9187938</v>
      </c>
      <c r="BO52" s="15">
        <f t="shared" si="43"/>
        <v>75.8473339</v>
      </c>
      <c r="BP52" s="36">
        <f t="shared" si="44"/>
        <v>0.08029005</v>
      </c>
      <c r="BR52" s="15">
        <f t="shared" si="45"/>
        <v>182.76466</v>
      </c>
      <c r="BS52" s="36"/>
    </row>
    <row r="53" spans="1:71">
      <c r="A53">
        <f>'2. k-data'!A53</f>
        <v>610</v>
      </c>
      <c r="B53">
        <f>'2. k-data'!B53</f>
        <v>326.3</v>
      </c>
      <c r="D53" s="35">
        <v>1.0026</v>
      </c>
      <c r="E53" s="15">
        <v>0.503</v>
      </c>
      <c r="F53" s="36">
        <v>0.0003</v>
      </c>
      <c r="H53" s="35">
        <v>0.442</v>
      </c>
      <c r="I53" s="15">
        <v>0.342</v>
      </c>
      <c r="J53" s="15">
        <v>0.252</v>
      </c>
      <c r="K53" s="15">
        <v>0.169</v>
      </c>
      <c r="L53" s="15">
        <v>0.194</v>
      </c>
      <c r="M53" s="15">
        <v>0.22</v>
      </c>
      <c r="N53" s="15">
        <v>0.344</v>
      </c>
      <c r="O53" s="15">
        <v>0.434</v>
      </c>
      <c r="P53" s="15">
        <v>0.336</v>
      </c>
      <c r="Q53" s="15">
        <v>0.707</v>
      </c>
      <c r="R53" s="15">
        <v>0.09</v>
      </c>
      <c r="S53" s="15">
        <v>0.016</v>
      </c>
      <c r="T53" s="15">
        <v>0.745</v>
      </c>
      <c r="U53" s="15">
        <v>0.093</v>
      </c>
      <c r="V53" s="36">
        <v>0.439</v>
      </c>
      <c r="X53" s="35">
        <f t="shared" si="0"/>
        <v>144.59958396</v>
      </c>
      <c r="Y53" s="15">
        <f t="shared" si="1"/>
        <v>72.5449738</v>
      </c>
      <c r="Z53" s="36">
        <f t="shared" si="2"/>
        <v>0.04326738</v>
      </c>
      <c r="AA53" s="35">
        <f t="shared" si="3"/>
        <v>111.88474596</v>
      </c>
      <c r="AB53" s="15">
        <f t="shared" si="4"/>
        <v>56.1320838</v>
      </c>
      <c r="AC53" s="36">
        <f t="shared" si="5"/>
        <v>0.03347838</v>
      </c>
      <c r="AD53" s="35">
        <f t="shared" si="6"/>
        <v>82.44139176</v>
      </c>
      <c r="AE53" s="15">
        <f t="shared" si="7"/>
        <v>41.3604828</v>
      </c>
      <c r="AF53" s="36">
        <f t="shared" si="8"/>
        <v>0.02466828</v>
      </c>
      <c r="AG53" s="35">
        <f t="shared" si="9"/>
        <v>55.28807622</v>
      </c>
      <c r="AH53" s="15">
        <f t="shared" si="10"/>
        <v>27.7377841</v>
      </c>
      <c r="AI53" s="36">
        <f t="shared" si="11"/>
        <v>0.01654341</v>
      </c>
      <c r="AJ53" s="35">
        <f t="shared" si="12"/>
        <v>63.46678572</v>
      </c>
      <c r="AK53" s="15">
        <f t="shared" si="13"/>
        <v>31.8410066</v>
      </c>
      <c r="AL53" s="36">
        <f t="shared" si="14"/>
        <v>0.01899066</v>
      </c>
      <c r="AM53" s="35">
        <f t="shared" si="15"/>
        <v>71.9726436</v>
      </c>
      <c r="AN53" s="15">
        <f t="shared" si="16"/>
        <v>36.108358</v>
      </c>
      <c r="AO53" s="36">
        <f t="shared" si="17"/>
        <v>0.0215358</v>
      </c>
      <c r="AP53" s="35">
        <f t="shared" si="18"/>
        <v>112.53904272</v>
      </c>
      <c r="AQ53" s="15">
        <f t="shared" si="19"/>
        <v>56.4603416</v>
      </c>
      <c r="AR53" s="36">
        <f t="shared" si="20"/>
        <v>0.03367416</v>
      </c>
      <c r="AS53" s="35">
        <f t="shared" si="21"/>
        <v>141.98239692</v>
      </c>
      <c r="AT53" s="15">
        <f t="shared" si="22"/>
        <v>71.2319426</v>
      </c>
      <c r="AU53" s="36">
        <f t="shared" si="23"/>
        <v>0.04248426</v>
      </c>
      <c r="AV53" s="35">
        <f t="shared" si="24"/>
        <v>109.92185568</v>
      </c>
      <c r="AW53" s="15">
        <f t="shared" si="25"/>
        <v>55.1473104</v>
      </c>
      <c r="AX53" s="36">
        <f t="shared" si="26"/>
        <v>0.03289104</v>
      </c>
      <c r="AY53" s="35">
        <f t="shared" si="27"/>
        <v>231.29390466</v>
      </c>
      <c r="AZ53" s="15">
        <f t="shared" si="28"/>
        <v>116.0391323</v>
      </c>
      <c r="BA53" s="36">
        <f t="shared" si="29"/>
        <v>0.06920823</v>
      </c>
      <c r="BB53" s="35">
        <f t="shared" si="30"/>
        <v>29.4433542</v>
      </c>
      <c r="BC53" s="15">
        <f t="shared" si="31"/>
        <v>14.771601</v>
      </c>
      <c r="BD53" s="36">
        <f t="shared" si="32"/>
        <v>0.0088101</v>
      </c>
      <c r="BE53" s="35">
        <f t="shared" si="33"/>
        <v>5.23437408</v>
      </c>
      <c r="BF53" s="15">
        <f t="shared" si="34"/>
        <v>2.6260624</v>
      </c>
      <c r="BG53" s="36">
        <f t="shared" si="35"/>
        <v>0.00156624</v>
      </c>
      <c r="BH53" s="35">
        <f t="shared" si="36"/>
        <v>243.7255431</v>
      </c>
      <c r="BI53" s="15">
        <f t="shared" si="37"/>
        <v>122.2760305</v>
      </c>
      <c r="BJ53" s="36">
        <f t="shared" si="38"/>
        <v>0.07292805</v>
      </c>
      <c r="BK53" s="35">
        <f t="shared" si="39"/>
        <v>30.42479934</v>
      </c>
      <c r="BL53" s="15">
        <f t="shared" si="40"/>
        <v>15.2639877</v>
      </c>
      <c r="BM53" s="36">
        <f t="shared" si="41"/>
        <v>0.00910377</v>
      </c>
      <c r="BN53" s="35">
        <f t="shared" si="42"/>
        <v>143.61813882</v>
      </c>
      <c r="BO53" s="15">
        <f t="shared" si="43"/>
        <v>72.0525871</v>
      </c>
      <c r="BP53" s="36">
        <f t="shared" si="44"/>
        <v>0.04297371</v>
      </c>
      <c r="BR53" s="15">
        <f t="shared" si="45"/>
        <v>164.1289</v>
      </c>
      <c r="BS53" s="36"/>
    </row>
    <row r="54" spans="1:71">
      <c r="A54">
        <f>'2. k-data'!A54</f>
        <v>615</v>
      </c>
      <c r="B54">
        <f>'2. k-data'!B54</f>
        <v>333.8</v>
      </c>
      <c r="D54" s="35">
        <v>0.9384</v>
      </c>
      <c r="E54" s="15">
        <v>0.4412</v>
      </c>
      <c r="F54" s="36">
        <v>0.0002</v>
      </c>
      <c r="H54" s="35">
        <v>0.448</v>
      </c>
      <c r="I54" s="15">
        <v>0.341</v>
      </c>
      <c r="J54" s="15">
        <v>0.247</v>
      </c>
      <c r="K54" s="15">
        <v>0.164</v>
      </c>
      <c r="L54" s="15">
        <v>0.189</v>
      </c>
      <c r="M54" s="15">
        <v>0.22</v>
      </c>
      <c r="N54" s="15">
        <v>0.362</v>
      </c>
      <c r="O54" s="15">
        <v>0.482</v>
      </c>
      <c r="P54" s="15">
        <v>0.418</v>
      </c>
      <c r="Q54" s="15">
        <v>0.707</v>
      </c>
      <c r="R54" s="15">
        <v>0.087</v>
      </c>
      <c r="S54" s="15">
        <v>0.016</v>
      </c>
      <c r="T54" s="15">
        <v>0.747</v>
      </c>
      <c r="U54" s="15">
        <v>0.09</v>
      </c>
      <c r="V54" s="36">
        <v>0.454</v>
      </c>
      <c r="X54" s="35">
        <f t="shared" si="0"/>
        <v>140.33058816</v>
      </c>
      <c r="Y54" s="15">
        <f t="shared" si="1"/>
        <v>65.97810688</v>
      </c>
      <c r="Z54" s="36">
        <f t="shared" si="2"/>
        <v>0.02990848</v>
      </c>
      <c r="AA54" s="35">
        <f t="shared" si="3"/>
        <v>106.81413072</v>
      </c>
      <c r="AB54" s="15">
        <f t="shared" si="4"/>
        <v>50.21994296</v>
      </c>
      <c r="AC54" s="36">
        <f t="shared" si="5"/>
        <v>0.02276516</v>
      </c>
      <c r="AD54" s="35">
        <f t="shared" si="6"/>
        <v>77.36976624</v>
      </c>
      <c r="AE54" s="15">
        <f t="shared" si="7"/>
        <v>36.37632232</v>
      </c>
      <c r="AF54" s="36">
        <f t="shared" si="8"/>
        <v>0.01648972</v>
      </c>
      <c r="AG54" s="35">
        <f t="shared" si="9"/>
        <v>51.37101888</v>
      </c>
      <c r="AH54" s="15">
        <f t="shared" si="10"/>
        <v>24.15269984</v>
      </c>
      <c r="AI54" s="36">
        <f t="shared" si="11"/>
        <v>0.01094864</v>
      </c>
      <c r="AJ54" s="35">
        <f t="shared" si="12"/>
        <v>59.20196688</v>
      </c>
      <c r="AK54" s="15">
        <f t="shared" si="13"/>
        <v>27.83451384</v>
      </c>
      <c r="AL54" s="36">
        <f t="shared" si="14"/>
        <v>0.01261764</v>
      </c>
      <c r="AM54" s="35">
        <f t="shared" si="15"/>
        <v>68.9123424</v>
      </c>
      <c r="AN54" s="15">
        <f t="shared" si="16"/>
        <v>32.3999632</v>
      </c>
      <c r="AO54" s="36">
        <f t="shared" si="17"/>
        <v>0.0146872</v>
      </c>
      <c r="AP54" s="35">
        <f t="shared" si="18"/>
        <v>113.39212704</v>
      </c>
      <c r="AQ54" s="15">
        <f t="shared" si="19"/>
        <v>53.31266672</v>
      </c>
      <c r="AR54" s="36">
        <f t="shared" si="20"/>
        <v>0.02416712</v>
      </c>
      <c r="AS54" s="35">
        <f t="shared" si="21"/>
        <v>150.98067744</v>
      </c>
      <c r="AT54" s="15">
        <f t="shared" si="22"/>
        <v>70.98537392</v>
      </c>
      <c r="AU54" s="36">
        <f t="shared" si="23"/>
        <v>0.03217832</v>
      </c>
      <c r="AV54" s="35">
        <f t="shared" si="24"/>
        <v>130.93345056</v>
      </c>
      <c r="AW54" s="15">
        <f t="shared" si="25"/>
        <v>61.55993008</v>
      </c>
      <c r="AX54" s="36">
        <f t="shared" si="26"/>
        <v>0.02790568</v>
      </c>
      <c r="AY54" s="35">
        <f t="shared" si="27"/>
        <v>221.45920944</v>
      </c>
      <c r="AZ54" s="15">
        <f t="shared" si="28"/>
        <v>104.12169992</v>
      </c>
      <c r="BA54" s="36">
        <f t="shared" si="29"/>
        <v>0.04719932</v>
      </c>
      <c r="BB54" s="35">
        <f t="shared" si="30"/>
        <v>27.25169904</v>
      </c>
      <c r="BC54" s="15">
        <f t="shared" si="31"/>
        <v>12.81271272</v>
      </c>
      <c r="BD54" s="36">
        <f t="shared" si="32"/>
        <v>0.00580812</v>
      </c>
      <c r="BE54" s="35">
        <f t="shared" si="33"/>
        <v>5.01180672</v>
      </c>
      <c r="BF54" s="15">
        <f t="shared" si="34"/>
        <v>2.35636096</v>
      </c>
      <c r="BG54" s="36">
        <f t="shared" si="35"/>
        <v>0.00106816</v>
      </c>
      <c r="BH54" s="35">
        <f t="shared" si="36"/>
        <v>233.98872624</v>
      </c>
      <c r="BI54" s="15">
        <f t="shared" si="37"/>
        <v>110.01260232</v>
      </c>
      <c r="BJ54" s="36">
        <f t="shared" si="38"/>
        <v>0.04986972</v>
      </c>
      <c r="BK54" s="35">
        <f t="shared" si="39"/>
        <v>28.1914128</v>
      </c>
      <c r="BL54" s="15">
        <f t="shared" si="40"/>
        <v>13.2545304</v>
      </c>
      <c r="BM54" s="36">
        <f t="shared" si="41"/>
        <v>0.0060084</v>
      </c>
      <c r="BN54" s="35">
        <f t="shared" si="42"/>
        <v>142.21001568</v>
      </c>
      <c r="BO54" s="15">
        <f t="shared" si="43"/>
        <v>66.86174224</v>
      </c>
      <c r="BP54" s="36">
        <f t="shared" si="44"/>
        <v>0.03030904</v>
      </c>
      <c r="BR54" s="15">
        <f t="shared" si="45"/>
        <v>147.27256</v>
      </c>
      <c r="BS54" s="36"/>
    </row>
    <row r="55" spans="1:71">
      <c r="A55">
        <f>'2. k-data'!A55</f>
        <v>620</v>
      </c>
      <c r="B55">
        <f>'2. k-data'!B55</f>
        <v>339.5</v>
      </c>
      <c r="D55" s="35">
        <v>0.8544</v>
      </c>
      <c r="E55" s="15">
        <v>0.381</v>
      </c>
      <c r="F55" s="36">
        <v>0.0002</v>
      </c>
      <c r="H55" s="35">
        <v>0.45</v>
      </c>
      <c r="I55" s="15">
        <v>0.341</v>
      </c>
      <c r="J55" s="15">
        <v>0.241</v>
      </c>
      <c r="K55" s="15">
        <v>0.16</v>
      </c>
      <c r="L55" s="15">
        <v>0.185</v>
      </c>
      <c r="M55" s="15">
        <v>0.223</v>
      </c>
      <c r="N55" s="15">
        <v>0.377</v>
      </c>
      <c r="O55" s="15">
        <v>0.528</v>
      </c>
      <c r="P55" s="15">
        <v>0.505</v>
      </c>
      <c r="Q55" s="15">
        <v>0.708</v>
      </c>
      <c r="R55" s="15">
        <v>0.085</v>
      </c>
      <c r="S55" s="15">
        <v>0.016</v>
      </c>
      <c r="T55" s="15">
        <v>0.748</v>
      </c>
      <c r="U55" s="15">
        <v>0.089</v>
      </c>
      <c r="V55" s="36">
        <v>0.469</v>
      </c>
      <c r="X55" s="35">
        <f t="shared" si="0"/>
        <v>130.53096</v>
      </c>
      <c r="Y55" s="15">
        <f t="shared" si="1"/>
        <v>58.207275</v>
      </c>
      <c r="Z55" s="36">
        <f t="shared" si="2"/>
        <v>0.030555</v>
      </c>
      <c r="AA55" s="35">
        <f t="shared" si="3"/>
        <v>98.9134608</v>
      </c>
      <c r="AB55" s="15">
        <f t="shared" si="4"/>
        <v>44.1081795</v>
      </c>
      <c r="AC55" s="36">
        <f t="shared" si="5"/>
        <v>0.0231539</v>
      </c>
      <c r="AD55" s="35">
        <f t="shared" si="6"/>
        <v>69.9065808</v>
      </c>
      <c r="AE55" s="15">
        <f t="shared" si="7"/>
        <v>31.1732295</v>
      </c>
      <c r="AF55" s="36">
        <f t="shared" si="8"/>
        <v>0.0163639</v>
      </c>
      <c r="AG55" s="35">
        <f t="shared" si="9"/>
        <v>46.411008</v>
      </c>
      <c r="AH55" s="15">
        <f t="shared" si="10"/>
        <v>20.69592</v>
      </c>
      <c r="AI55" s="36">
        <f t="shared" si="11"/>
        <v>0.010864</v>
      </c>
      <c r="AJ55" s="35">
        <f t="shared" si="12"/>
        <v>53.662728</v>
      </c>
      <c r="AK55" s="15">
        <f t="shared" si="13"/>
        <v>23.9296575</v>
      </c>
      <c r="AL55" s="36">
        <f t="shared" si="14"/>
        <v>0.0125615</v>
      </c>
      <c r="AM55" s="35">
        <f t="shared" si="15"/>
        <v>64.6853424</v>
      </c>
      <c r="AN55" s="15">
        <f t="shared" si="16"/>
        <v>28.8449385</v>
      </c>
      <c r="AO55" s="36">
        <f t="shared" si="17"/>
        <v>0.0151417</v>
      </c>
      <c r="AP55" s="35">
        <f t="shared" si="18"/>
        <v>109.3559376</v>
      </c>
      <c r="AQ55" s="15">
        <f t="shared" si="19"/>
        <v>48.7647615</v>
      </c>
      <c r="AR55" s="36">
        <f t="shared" si="20"/>
        <v>0.0255983</v>
      </c>
      <c r="AS55" s="35">
        <f t="shared" si="21"/>
        <v>153.1563264</v>
      </c>
      <c r="AT55" s="15">
        <f t="shared" si="22"/>
        <v>68.296536</v>
      </c>
      <c r="AU55" s="36">
        <f t="shared" si="23"/>
        <v>0.0358512</v>
      </c>
      <c r="AV55" s="35">
        <f t="shared" si="24"/>
        <v>146.484744</v>
      </c>
      <c r="AW55" s="15">
        <f t="shared" si="25"/>
        <v>65.3214975</v>
      </c>
      <c r="AX55" s="36">
        <f t="shared" si="26"/>
        <v>0.0342895</v>
      </c>
      <c r="AY55" s="35">
        <f t="shared" si="27"/>
        <v>205.3687104</v>
      </c>
      <c r="AZ55" s="15">
        <f t="shared" si="28"/>
        <v>91.579446</v>
      </c>
      <c r="BA55" s="36">
        <f t="shared" si="29"/>
        <v>0.0480732</v>
      </c>
      <c r="BB55" s="35">
        <f t="shared" si="30"/>
        <v>24.655848</v>
      </c>
      <c r="BC55" s="15">
        <f t="shared" si="31"/>
        <v>10.9947075</v>
      </c>
      <c r="BD55" s="36">
        <f t="shared" si="32"/>
        <v>0.0057715</v>
      </c>
      <c r="BE55" s="35">
        <f t="shared" si="33"/>
        <v>4.6411008</v>
      </c>
      <c r="BF55" s="15">
        <f t="shared" si="34"/>
        <v>2.069592</v>
      </c>
      <c r="BG55" s="36">
        <f t="shared" si="35"/>
        <v>0.0010864</v>
      </c>
      <c r="BH55" s="35">
        <f t="shared" si="36"/>
        <v>216.9714624</v>
      </c>
      <c r="BI55" s="15">
        <f t="shared" si="37"/>
        <v>96.753426</v>
      </c>
      <c r="BJ55" s="36">
        <f t="shared" si="38"/>
        <v>0.0507892</v>
      </c>
      <c r="BK55" s="35">
        <f t="shared" si="39"/>
        <v>25.8161232</v>
      </c>
      <c r="BL55" s="15">
        <f t="shared" si="40"/>
        <v>11.5121055</v>
      </c>
      <c r="BM55" s="36">
        <f t="shared" si="41"/>
        <v>0.0060431</v>
      </c>
      <c r="BN55" s="35">
        <f t="shared" si="42"/>
        <v>136.0422672</v>
      </c>
      <c r="BO55" s="15">
        <f t="shared" si="43"/>
        <v>60.6649155</v>
      </c>
      <c r="BP55" s="36">
        <f t="shared" si="44"/>
        <v>0.0318451</v>
      </c>
      <c r="BR55" s="15">
        <f t="shared" si="45"/>
        <v>129.3495</v>
      </c>
      <c r="BS55" s="36"/>
    </row>
    <row r="56" spans="1:71">
      <c r="A56">
        <f>'2. k-data'!A56</f>
        <v>625</v>
      </c>
      <c r="B56">
        <f>'2. k-data'!B56</f>
        <v>347.1</v>
      </c>
      <c r="D56" s="35">
        <v>0.7514</v>
      </c>
      <c r="E56" s="15">
        <v>0.321</v>
      </c>
      <c r="F56" s="36">
        <v>0.0001</v>
      </c>
      <c r="H56" s="35">
        <v>0.451</v>
      </c>
      <c r="I56" s="15">
        <v>0.339</v>
      </c>
      <c r="J56" s="15">
        <v>0.235</v>
      </c>
      <c r="K56" s="15">
        <v>0.156</v>
      </c>
      <c r="L56" s="15">
        <v>0.183</v>
      </c>
      <c r="M56" s="15">
        <v>0.227</v>
      </c>
      <c r="N56" s="15">
        <v>0.389</v>
      </c>
      <c r="O56" s="15">
        <v>0.568</v>
      </c>
      <c r="P56" s="15">
        <v>0.581</v>
      </c>
      <c r="Q56" s="15">
        <v>0.708</v>
      </c>
      <c r="R56" s="15">
        <v>0.082</v>
      </c>
      <c r="S56" s="15">
        <v>0.016</v>
      </c>
      <c r="T56" s="15">
        <v>0.748</v>
      </c>
      <c r="U56" s="15">
        <v>0.087</v>
      </c>
      <c r="V56" s="36">
        <v>0.479</v>
      </c>
      <c r="X56" s="35">
        <f t="shared" si="0"/>
        <v>117.62573394</v>
      </c>
      <c r="Y56" s="15">
        <f t="shared" si="1"/>
        <v>50.2500141</v>
      </c>
      <c r="Z56" s="36">
        <f t="shared" si="2"/>
        <v>0.01565421</v>
      </c>
      <c r="AA56" s="35">
        <f t="shared" si="3"/>
        <v>88.41490866</v>
      </c>
      <c r="AB56" s="15">
        <f t="shared" si="4"/>
        <v>37.7710749</v>
      </c>
      <c r="AC56" s="36">
        <f t="shared" si="5"/>
        <v>0.01176669</v>
      </c>
      <c r="AD56" s="35">
        <f t="shared" si="6"/>
        <v>61.2905709</v>
      </c>
      <c r="AE56" s="15">
        <f t="shared" si="7"/>
        <v>26.1834885</v>
      </c>
      <c r="AF56" s="36">
        <f t="shared" si="8"/>
        <v>0.00815685</v>
      </c>
      <c r="AG56" s="35">
        <f t="shared" si="9"/>
        <v>40.68650664</v>
      </c>
      <c r="AH56" s="15">
        <f t="shared" si="10"/>
        <v>17.3813796</v>
      </c>
      <c r="AI56" s="36">
        <f t="shared" si="11"/>
        <v>0.00541476</v>
      </c>
      <c r="AJ56" s="35">
        <f t="shared" si="12"/>
        <v>47.72840202</v>
      </c>
      <c r="AK56" s="15">
        <f t="shared" si="13"/>
        <v>20.3896953</v>
      </c>
      <c r="AL56" s="36">
        <f t="shared" si="14"/>
        <v>0.00635193</v>
      </c>
      <c r="AM56" s="35">
        <f t="shared" si="15"/>
        <v>59.20408338</v>
      </c>
      <c r="AN56" s="15">
        <f t="shared" si="16"/>
        <v>25.2921357</v>
      </c>
      <c r="AO56" s="36">
        <f t="shared" si="17"/>
        <v>0.00787917</v>
      </c>
      <c r="AP56" s="35">
        <f t="shared" si="18"/>
        <v>101.45545566</v>
      </c>
      <c r="AQ56" s="15">
        <f t="shared" si="19"/>
        <v>43.3420299</v>
      </c>
      <c r="AR56" s="36">
        <f t="shared" si="20"/>
        <v>0.01350219</v>
      </c>
      <c r="AS56" s="35">
        <f t="shared" si="21"/>
        <v>148.14061392</v>
      </c>
      <c r="AT56" s="15">
        <f t="shared" si="22"/>
        <v>63.2860488</v>
      </c>
      <c r="AU56" s="36">
        <f t="shared" si="23"/>
        <v>0.01971528</v>
      </c>
      <c r="AV56" s="35">
        <f t="shared" si="24"/>
        <v>151.53115614</v>
      </c>
      <c r="AW56" s="15">
        <f t="shared" si="25"/>
        <v>64.7344971</v>
      </c>
      <c r="AX56" s="36">
        <f t="shared" si="26"/>
        <v>0.02016651</v>
      </c>
      <c r="AY56" s="35">
        <f t="shared" si="27"/>
        <v>184.65414552</v>
      </c>
      <c r="AZ56" s="15">
        <f t="shared" si="28"/>
        <v>78.8847228</v>
      </c>
      <c r="BA56" s="36">
        <f t="shared" si="29"/>
        <v>0.02457468</v>
      </c>
      <c r="BB56" s="35">
        <f t="shared" si="30"/>
        <v>21.38649708</v>
      </c>
      <c r="BC56" s="15">
        <f t="shared" si="31"/>
        <v>9.1363662</v>
      </c>
      <c r="BD56" s="36">
        <f t="shared" si="32"/>
        <v>0.00284622</v>
      </c>
      <c r="BE56" s="35">
        <f t="shared" si="33"/>
        <v>4.17297504</v>
      </c>
      <c r="BF56" s="15">
        <f t="shared" si="34"/>
        <v>1.7827056</v>
      </c>
      <c r="BG56" s="36">
        <f t="shared" si="35"/>
        <v>0.00055536</v>
      </c>
      <c r="BH56" s="35">
        <f t="shared" si="36"/>
        <v>195.08658312</v>
      </c>
      <c r="BI56" s="15">
        <f t="shared" si="37"/>
        <v>83.3414868</v>
      </c>
      <c r="BJ56" s="36">
        <f t="shared" si="38"/>
        <v>0.02596308</v>
      </c>
      <c r="BK56" s="35">
        <f t="shared" si="39"/>
        <v>22.69055178</v>
      </c>
      <c r="BL56" s="15">
        <f t="shared" si="40"/>
        <v>9.6934617</v>
      </c>
      <c r="BM56" s="36">
        <f t="shared" si="41"/>
        <v>0.00301977</v>
      </c>
      <c r="BN56" s="35">
        <f t="shared" si="42"/>
        <v>124.92844026</v>
      </c>
      <c r="BO56" s="15">
        <f t="shared" si="43"/>
        <v>53.3697489</v>
      </c>
      <c r="BP56" s="36">
        <f t="shared" si="44"/>
        <v>0.01662609</v>
      </c>
      <c r="BR56" s="15">
        <f t="shared" si="45"/>
        <v>111.4191</v>
      </c>
      <c r="BS56" s="36"/>
    </row>
    <row r="57" spans="1:71">
      <c r="A57">
        <f>'2. k-data'!A57</f>
        <v>630</v>
      </c>
      <c r="B57">
        <f>'2. k-data'!B57</f>
        <v>347.25</v>
      </c>
      <c r="D57" s="35">
        <v>0.6424</v>
      </c>
      <c r="E57" s="15">
        <v>0.265</v>
      </c>
      <c r="F57" s="36">
        <v>0</v>
      </c>
      <c r="H57" s="35">
        <v>0.451</v>
      </c>
      <c r="I57" s="15">
        <v>0.339</v>
      </c>
      <c r="J57" s="15">
        <v>0.229</v>
      </c>
      <c r="K57" s="15">
        <v>0.154</v>
      </c>
      <c r="L57" s="15">
        <v>0.18</v>
      </c>
      <c r="M57" s="15">
        <v>0.233</v>
      </c>
      <c r="N57" s="15">
        <v>0.4</v>
      </c>
      <c r="O57" s="15">
        <v>0.604</v>
      </c>
      <c r="P57" s="15">
        <v>0.641</v>
      </c>
      <c r="Q57" s="15">
        <v>0.71</v>
      </c>
      <c r="R57" s="15">
        <v>0.08</v>
      </c>
      <c r="S57" s="15">
        <v>0.018</v>
      </c>
      <c r="T57" s="15">
        <v>0.748</v>
      </c>
      <c r="U57" s="15">
        <v>0.086</v>
      </c>
      <c r="V57" s="36">
        <v>0.489</v>
      </c>
      <c r="X57" s="35">
        <f t="shared" si="0"/>
        <v>100.6061034</v>
      </c>
      <c r="Y57" s="15">
        <f t="shared" si="1"/>
        <v>41.50158375</v>
      </c>
      <c r="Z57" s="36">
        <f t="shared" si="2"/>
        <v>0</v>
      </c>
      <c r="AA57" s="35">
        <f t="shared" si="3"/>
        <v>75.6218826</v>
      </c>
      <c r="AB57" s="15">
        <f t="shared" si="4"/>
        <v>31.19520375</v>
      </c>
      <c r="AC57" s="36">
        <f t="shared" si="5"/>
        <v>0</v>
      </c>
      <c r="AD57" s="35">
        <f t="shared" si="6"/>
        <v>51.0838086</v>
      </c>
      <c r="AE57" s="15">
        <f t="shared" si="7"/>
        <v>21.07286625</v>
      </c>
      <c r="AF57" s="36">
        <f t="shared" si="8"/>
        <v>0</v>
      </c>
      <c r="AG57" s="35">
        <f t="shared" si="9"/>
        <v>34.3533036</v>
      </c>
      <c r="AH57" s="15">
        <f t="shared" si="10"/>
        <v>14.1712725</v>
      </c>
      <c r="AI57" s="36">
        <f t="shared" si="11"/>
        <v>0</v>
      </c>
      <c r="AJ57" s="35">
        <f t="shared" si="12"/>
        <v>40.153212</v>
      </c>
      <c r="AK57" s="15">
        <f t="shared" si="13"/>
        <v>16.563825</v>
      </c>
      <c r="AL57" s="36">
        <f t="shared" si="14"/>
        <v>0</v>
      </c>
      <c r="AM57" s="35">
        <f t="shared" si="15"/>
        <v>51.9761022</v>
      </c>
      <c r="AN57" s="15">
        <f t="shared" si="16"/>
        <v>21.44095125</v>
      </c>
      <c r="AO57" s="36">
        <f t="shared" si="17"/>
        <v>0</v>
      </c>
      <c r="AP57" s="35">
        <f t="shared" si="18"/>
        <v>89.22936</v>
      </c>
      <c r="AQ57" s="15">
        <f t="shared" si="19"/>
        <v>36.8085</v>
      </c>
      <c r="AR57" s="36">
        <f t="shared" si="20"/>
        <v>0</v>
      </c>
      <c r="AS57" s="35">
        <f t="shared" si="21"/>
        <v>134.7363336</v>
      </c>
      <c r="AT57" s="15">
        <f t="shared" si="22"/>
        <v>55.580835</v>
      </c>
      <c r="AU57" s="36">
        <f t="shared" si="23"/>
        <v>0</v>
      </c>
      <c r="AV57" s="35">
        <f t="shared" si="24"/>
        <v>142.9900494</v>
      </c>
      <c r="AW57" s="15">
        <f t="shared" si="25"/>
        <v>58.98562125</v>
      </c>
      <c r="AX57" s="36">
        <f t="shared" si="26"/>
        <v>0</v>
      </c>
      <c r="AY57" s="35">
        <f t="shared" si="27"/>
        <v>158.382114</v>
      </c>
      <c r="AZ57" s="15">
        <f t="shared" si="28"/>
        <v>65.3350875</v>
      </c>
      <c r="BA57" s="36">
        <f t="shared" si="29"/>
        <v>0</v>
      </c>
      <c r="BB57" s="35">
        <f t="shared" si="30"/>
        <v>17.845872</v>
      </c>
      <c r="BC57" s="15">
        <f t="shared" si="31"/>
        <v>7.3617</v>
      </c>
      <c r="BD57" s="36">
        <f t="shared" si="32"/>
        <v>0</v>
      </c>
      <c r="BE57" s="35">
        <f t="shared" si="33"/>
        <v>4.0153212</v>
      </c>
      <c r="BF57" s="15">
        <f t="shared" si="34"/>
        <v>1.6563825</v>
      </c>
      <c r="BG57" s="36">
        <f t="shared" si="35"/>
        <v>0</v>
      </c>
      <c r="BH57" s="35">
        <f t="shared" si="36"/>
        <v>166.8589032</v>
      </c>
      <c r="BI57" s="15">
        <f t="shared" si="37"/>
        <v>68.831895</v>
      </c>
      <c r="BJ57" s="36">
        <f t="shared" si="38"/>
        <v>0</v>
      </c>
      <c r="BK57" s="35">
        <f t="shared" si="39"/>
        <v>19.1843124</v>
      </c>
      <c r="BL57" s="15">
        <f t="shared" si="40"/>
        <v>7.9138275</v>
      </c>
      <c r="BM57" s="36">
        <f t="shared" si="41"/>
        <v>0</v>
      </c>
      <c r="BN57" s="35">
        <f t="shared" si="42"/>
        <v>109.0828926</v>
      </c>
      <c r="BO57" s="15">
        <f t="shared" si="43"/>
        <v>44.99839125</v>
      </c>
      <c r="BP57" s="36">
        <f t="shared" si="44"/>
        <v>0</v>
      </c>
      <c r="BR57" s="15">
        <f t="shared" si="45"/>
        <v>92.02125</v>
      </c>
      <c r="BS57" s="36"/>
    </row>
    <row r="58" spans="1:71">
      <c r="A58">
        <f>'2. k-data'!A58</f>
        <v>635</v>
      </c>
      <c r="B58">
        <f>'2. k-data'!B58</f>
        <v>348.05</v>
      </c>
      <c r="D58" s="35">
        <v>0.5419</v>
      </c>
      <c r="E58" s="15">
        <v>0.217</v>
      </c>
      <c r="F58" s="36">
        <v>0</v>
      </c>
      <c r="H58" s="35">
        <v>0.451</v>
      </c>
      <c r="I58" s="15">
        <v>0.338</v>
      </c>
      <c r="J58" s="15">
        <v>0.224</v>
      </c>
      <c r="K58" s="15">
        <v>0.152</v>
      </c>
      <c r="L58" s="15">
        <v>0.177</v>
      </c>
      <c r="M58" s="15">
        <v>0.239</v>
      </c>
      <c r="N58" s="15">
        <v>0.41</v>
      </c>
      <c r="O58" s="15">
        <v>0.629</v>
      </c>
      <c r="P58" s="15">
        <v>0.682</v>
      </c>
      <c r="Q58" s="15">
        <v>0.711</v>
      </c>
      <c r="R58" s="15">
        <v>0.079</v>
      </c>
      <c r="S58" s="15">
        <v>0.018</v>
      </c>
      <c r="T58" s="15">
        <v>0.748</v>
      </c>
      <c r="U58" s="15">
        <v>0.085</v>
      </c>
      <c r="V58" s="36">
        <v>0.497</v>
      </c>
      <c r="X58" s="35">
        <f t="shared" si="0"/>
        <v>85.062341045</v>
      </c>
      <c r="Y58" s="15">
        <f t="shared" si="1"/>
        <v>34.06260935</v>
      </c>
      <c r="Z58" s="36">
        <f t="shared" si="2"/>
        <v>0</v>
      </c>
      <c r="AA58" s="35">
        <f t="shared" si="3"/>
        <v>63.74960371</v>
      </c>
      <c r="AB58" s="15">
        <f t="shared" si="4"/>
        <v>25.5280753</v>
      </c>
      <c r="AC58" s="36">
        <f t="shared" si="5"/>
        <v>0</v>
      </c>
      <c r="AD58" s="35">
        <f t="shared" si="6"/>
        <v>42.24825808</v>
      </c>
      <c r="AE58" s="15">
        <f t="shared" si="7"/>
        <v>16.9180144</v>
      </c>
      <c r="AF58" s="36">
        <f t="shared" si="8"/>
        <v>0</v>
      </c>
      <c r="AG58" s="35">
        <f t="shared" si="9"/>
        <v>28.66846084</v>
      </c>
      <c r="AH58" s="15">
        <f t="shared" si="10"/>
        <v>11.4800812</v>
      </c>
      <c r="AI58" s="36">
        <f t="shared" si="11"/>
        <v>0</v>
      </c>
      <c r="AJ58" s="35">
        <f t="shared" si="12"/>
        <v>33.383668215</v>
      </c>
      <c r="AK58" s="15">
        <f t="shared" si="13"/>
        <v>13.36825245</v>
      </c>
      <c r="AL58" s="36">
        <f t="shared" si="14"/>
        <v>0</v>
      </c>
      <c r="AM58" s="35">
        <f t="shared" si="15"/>
        <v>45.077382505</v>
      </c>
      <c r="AN58" s="15">
        <f t="shared" si="16"/>
        <v>18.05091715</v>
      </c>
      <c r="AO58" s="36">
        <f t="shared" si="17"/>
        <v>0</v>
      </c>
      <c r="AP58" s="35">
        <f t="shared" si="18"/>
        <v>77.32940095</v>
      </c>
      <c r="AQ58" s="15">
        <f t="shared" si="19"/>
        <v>30.9660085</v>
      </c>
      <c r="AR58" s="36">
        <f t="shared" si="20"/>
        <v>0</v>
      </c>
      <c r="AS58" s="35">
        <f t="shared" si="21"/>
        <v>118.634617555</v>
      </c>
      <c r="AT58" s="15">
        <f t="shared" si="22"/>
        <v>47.50638865</v>
      </c>
      <c r="AU58" s="36">
        <f t="shared" si="23"/>
        <v>0</v>
      </c>
      <c r="AV58" s="35">
        <f t="shared" si="24"/>
        <v>128.63085719</v>
      </c>
      <c r="AW58" s="15">
        <f t="shared" si="25"/>
        <v>51.5093117</v>
      </c>
      <c r="AX58" s="36">
        <f t="shared" si="26"/>
        <v>0</v>
      </c>
      <c r="AY58" s="35">
        <f t="shared" si="27"/>
        <v>134.100497745</v>
      </c>
      <c r="AZ58" s="15">
        <f t="shared" si="28"/>
        <v>53.69959035</v>
      </c>
      <c r="BA58" s="36">
        <f t="shared" si="29"/>
        <v>0</v>
      </c>
      <c r="BB58" s="35">
        <f t="shared" si="30"/>
        <v>14.900055305</v>
      </c>
      <c r="BC58" s="15">
        <f t="shared" si="31"/>
        <v>5.96662115</v>
      </c>
      <c r="BD58" s="36">
        <f t="shared" si="32"/>
        <v>0</v>
      </c>
      <c r="BE58" s="35">
        <f t="shared" si="33"/>
        <v>3.39494931</v>
      </c>
      <c r="BF58" s="15">
        <f t="shared" si="34"/>
        <v>1.3594833</v>
      </c>
      <c r="BG58" s="36">
        <f t="shared" si="35"/>
        <v>0</v>
      </c>
      <c r="BH58" s="35">
        <f t="shared" si="36"/>
        <v>141.07900466</v>
      </c>
      <c r="BI58" s="15">
        <f t="shared" si="37"/>
        <v>56.4940838</v>
      </c>
      <c r="BJ58" s="36">
        <f t="shared" si="38"/>
        <v>0</v>
      </c>
      <c r="BK58" s="35">
        <f t="shared" si="39"/>
        <v>16.031705075</v>
      </c>
      <c r="BL58" s="15">
        <f t="shared" si="40"/>
        <v>6.41978225</v>
      </c>
      <c r="BM58" s="36">
        <f t="shared" si="41"/>
        <v>0</v>
      </c>
      <c r="BN58" s="35">
        <f t="shared" si="42"/>
        <v>93.738322615</v>
      </c>
      <c r="BO58" s="15">
        <f t="shared" si="43"/>
        <v>37.53684445</v>
      </c>
      <c r="BP58" s="36">
        <f t="shared" si="44"/>
        <v>0</v>
      </c>
      <c r="BR58" s="15">
        <f t="shared" si="45"/>
        <v>75.52685</v>
      </c>
      <c r="BS58" s="36"/>
    </row>
    <row r="59" spans="1:71">
      <c r="A59">
        <f>'2. k-data'!A59</f>
        <v>640</v>
      </c>
      <c r="B59">
        <f>'2. k-data'!B59</f>
        <v>340.65</v>
      </c>
      <c r="D59" s="35">
        <v>0.4479</v>
      </c>
      <c r="E59" s="15">
        <v>0.175</v>
      </c>
      <c r="F59" s="36">
        <v>0</v>
      </c>
      <c r="H59" s="35">
        <v>0.451</v>
      </c>
      <c r="I59" s="15">
        <v>0.338</v>
      </c>
      <c r="J59" s="15">
        <v>0.22</v>
      </c>
      <c r="K59" s="15">
        <v>0.151</v>
      </c>
      <c r="L59" s="15">
        <v>0.176</v>
      </c>
      <c r="M59" s="15">
        <v>0.244</v>
      </c>
      <c r="N59" s="15">
        <v>0.42</v>
      </c>
      <c r="O59" s="15">
        <v>0.648</v>
      </c>
      <c r="P59" s="15">
        <v>0.717</v>
      </c>
      <c r="Q59" s="15">
        <v>0.712</v>
      </c>
      <c r="R59" s="15">
        <v>0.078</v>
      </c>
      <c r="S59" s="15">
        <v>0.018</v>
      </c>
      <c r="T59" s="15">
        <v>0.748</v>
      </c>
      <c r="U59" s="15">
        <v>0.084</v>
      </c>
      <c r="V59" s="36">
        <v>0.505</v>
      </c>
      <c r="X59" s="35">
        <f t="shared" si="0"/>
        <v>68.812287885</v>
      </c>
      <c r="Y59" s="15">
        <f t="shared" si="1"/>
        <v>26.88580125</v>
      </c>
      <c r="Z59" s="36">
        <f t="shared" si="2"/>
        <v>0</v>
      </c>
      <c r="AA59" s="35">
        <f t="shared" si="3"/>
        <v>51.57107163</v>
      </c>
      <c r="AB59" s="15">
        <f t="shared" si="4"/>
        <v>20.1494475</v>
      </c>
      <c r="AC59" s="36">
        <f t="shared" si="5"/>
        <v>0</v>
      </c>
      <c r="AD59" s="35">
        <f t="shared" si="6"/>
        <v>33.5669697</v>
      </c>
      <c r="AE59" s="15">
        <f t="shared" si="7"/>
        <v>13.115025</v>
      </c>
      <c r="AF59" s="36">
        <f t="shared" si="8"/>
        <v>0</v>
      </c>
      <c r="AG59" s="35">
        <f t="shared" si="9"/>
        <v>23.039147385</v>
      </c>
      <c r="AH59" s="15">
        <f t="shared" si="10"/>
        <v>9.00167625</v>
      </c>
      <c r="AI59" s="36">
        <f t="shared" si="11"/>
        <v>0</v>
      </c>
      <c r="AJ59" s="35">
        <f t="shared" si="12"/>
        <v>26.85357576</v>
      </c>
      <c r="AK59" s="15">
        <f t="shared" si="13"/>
        <v>10.49202</v>
      </c>
      <c r="AL59" s="36">
        <f t="shared" si="14"/>
        <v>0</v>
      </c>
      <c r="AM59" s="35">
        <f t="shared" si="15"/>
        <v>37.22882094</v>
      </c>
      <c r="AN59" s="15">
        <f t="shared" si="16"/>
        <v>14.545755</v>
      </c>
      <c r="AO59" s="36">
        <f t="shared" si="17"/>
        <v>0</v>
      </c>
      <c r="AP59" s="35">
        <f t="shared" si="18"/>
        <v>64.0823967</v>
      </c>
      <c r="AQ59" s="15">
        <f t="shared" si="19"/>
        <v>25.037775</v>
      </c>
      <c r="AR59" s="36">
        <f t="shared" si="20"/>
        <v>0</v>
      </c>
      <c r="AS59" s="35">
        <f t="shared" si="21"/>
        <v>98.86998348</v>
      </c>
      <c r="AT59" s="15">
        <f t="shared" si="22"/>
        <v>38.62971</v>
      </c>
      <c r="AU59" s="36">
        <f t="shared" si="23"/>
        <v>0</v>
      </c>
      <c r="AV59" s="35">
        <f t="shared" si="24"/>
        <v>109.397805795</v>
      </c>
      <c r="AW59" s="15">
        <f t="shared" si="25"/>
        <v>42.74305875</v>
      </c>
      <c r="AX59" s="36">
        <f t="shared" si="26"/>
        <v>0</v>
      </c>
      <c r="AY59" s="35">
        <f t="shared" si="27"/>
        <v>108.63492012</v>
      </c>
      <c r="AZ59" s="15">
        <f t="shared" si="28"/>
        <v>42.44499</v>
      </c>
      <c r="BA59" s="36">
        <f t="shared" si="29"/>
        <v>0</v>
      </c>
      <c r="BB59" s="35">
        <f t="shared" si="30"/>
        <v>11.90101653</v>
      </c>
      <c r="BC59" s="15">
        <f t="shared" si="31"/>
        <v>4.6498725</v>
      </c>
      <c r="BD59" s="36">
        <f t="shared" si="32"/>
        <v>0</v>
      </c>
      <c r="BE59" s="35">
        <f t="shared" si="33"/>
        <v>2.74638843</v>
      </c>
      <c r="BF59" s="15">
        <f t="shared" si="34"/>
        <v>1.0730475</v>
      </c>
      <c r="BG59" s="36">
        <f t="shared" si="35"/>
        <v>0</v>
      </c>
      <c r="BH59" s="35">
        <f t="shared" si="36"/>
        <v>114.12769698</v>
      </c>
      <c r="BI59" s="15">
        <f t="shared" si="37"/>
        <v>44.591085</v>
      </c>
      <c r="BJ59" s="36">
        <f t="shared" si="38"/>
        <v>0</v>
      </c>
      <c r="BK59" s="35">
        <f t="shared" si="39"/>
        <v>12.81647934</v>
      </c>
      <c r="BL59" s="15">
        <f t="shared" si="40"/>
        <v>5.007555</v>
      </c>
      <c r="BM59" s="36">
        <f t="shared" si="41"/>
        <v>0</v>
      </c>
      <c r="BN59" s="35">
        <f t="shared" si="42"/>
        <v>77.051453175</v>
      </c>
      <c r="BO59" s="15">
        <f t="shared" si="43"/>
        <v>30.10494375</v>
      </c>
      <c r="BP59" s="36">
        <f t="shared" si="44"/>
        <v>0</v>
      </c>
      <c r="BR59" s="15">
        <f t="shared" si="45"/>
        <v>59.61375</v>
      </c>
      <c r="BS59" s="36"/>
    </row>
    <row r="60" spans="1:71">
      <c r="A60">
        <f>'2. k-data'!A60</f>
        <v>645</v>
      </c>
      <c r="B60">
        <f>'2. k-data'!B60</f>
        <v>333.35</v>
      </c>
      <c r="D60" s="35">
        <v>0.3608</v>
      </c>
      <c r="E60" s="15">
        <v>0.1382</v>
      </c>
      <c r="F60" s="36">
        <v>0</v>
      </c>
      <c r="H60" s="35">
        <v>0.451</v>
      </c>
      <c r="I60" s="15">
        <v>0.337</v>
      </c>
      <c r="J60" s="15">
        <v>0.217</v>
      </c>
      <c r="K60" s="15">
        <v>0.149</v>
      </c>
      <c r="L60" s="15">
        <v>0.175</v>
      </c>
      <c r="M60" s="15">
        <v>0.251</v>
      </c>
      <c r="N60" s="15">
        <v>0.429</v>
      </c>
      <c r="O60" s="15">
        <v>0.663</v>
      </c>
      <c r="P60" s="15">
        <v>0.74</v>
      </c>
      <c r="Q60" s="15">
        <v>0.714</v>
      </c>
      <c r="R60" s="15">
        <v>0.078</v>
      </c>
      <c r="S60" s="15">
        <v>0.018</v>
      </c>
      <c r="T60" s="15">
        <v>0.748</v>
      </c>
      <c r="U60" s="15">
        <v>0.084</v>
      </c>
      <c r="V60" s="46">
        <v>0.51</v>
      </c>
      <c r="X60" s="35">
        <f t="shared" si="0"/>
        <v>54.24297868</v>
      </c>
      <c r="Y60" s="15">
        <f t="shared" si="1"/>
        <v>20.77710547</v>
      </c>
      <c r="Z60" s="36">
        <f t="shared" si="2"/>
        <v>0</v>
      </c>
      <c r="AA60" s="35">
        <f t="shared" si="3"/>
        <v>40.53189316</v>
      </c>
      <c r="AB60" s="15">
        <f t="shared" si="4"/>
        <v>15.52524289</v>
      </c>
      <c r="AC60" s="36">
        <f t="shared" si="5"/>
        <v>0</v>
      </c>
      <c r="AD60" s="35">
        <f t="shared" si="6"/>
        <v>26.09917156</v>
      </c>
      <c r="AE60" s="15">
        <f t="shared" si="7"/>
        <v>9.99696649</v>
      </c>
      <c r="AF60" s="36">
        <f t="shared" si="8"/>
        <v>0</v>
      </c>
      <c r="AG60" s="35">
        <f t="shared" si="9"/>
        <v>17.92062932</v>
      </c>
      <c r="AH60" s="15">
        <f t="shared" si="10"/>
        <v>6.86427653</v>
      </c>
      <c r="AI60" s="36">
        <f t="shared" si="11"/>
        <v>0</v>
      </c>
      <c r="AJ60" s="35">
        <f t="shared" si="12"/>
        <v>21.047719</v>
      </c>
      <c r="AK60" s="15">
        <f t="shared" si="13"/>
        <v>8.06206975</v>
      </c>
      <c r="AL60" s="36">
        <f t="shared" si="14"/>
        <v>0</v>
      </c>
      <c r="AM60" s="35">
        <f t="shared" si="15"/>
        <v>30.18844268</v>
      </c>
      <c r="AN60" s="15">
        <f t="shared" si="16"/>
        <v>11.56331147</v>
      </c>
      <c r="AO60" s="36">
        <f t="shared" si="17"/>
        <v>0</v>
      </c>
      <c r="AP60" s="35">
        <f t="shared" si="18"/>
        <v>51.59697972</v>
      </c>
      <c r="AQ60" s="15">
        <f t="shared" si="19"/>
        <v>19.76358813</v>
      </c>
      <c r="AR60" s="36">
        <f t="shared" si="20"/>
        <v>0</v>
      </c>
      <c r="AS60" s="35">
        <f t="shared" si="21"/>
        <v>79.74078684</v>
      </c>
      <c r="AT60" s="15">
        <f t="shared" si="22"/>
        <v>30.54372711</v>
      </c>
      <c r="AU60" s="36">
        <f t="shared" si="23"/>
        <v>0</v>
      </c>
      <c r="AV60" s="35">
        <f t="shared" si="24"/>
        <v>89.0017832</v>
      </c>
      <c r="AW60" s="15">
        <f t="shared" si="25"/>
        <v>34.0910378</v>
      </c>
      <c r="AX60" s="36">
        <f t="shared" si="26"/>
        <v>0</v>
      </c>
      <c r="AY60" s="35">
        <f t="shared" si="27"/>
        <v>85.87469352</v>
      </c>
      <c r="AZ60" s="15">
        <f t="shared" si="28"/>
        <v>32.89324458</v>
      </c>
      <c r="BA60" s="36">
        <f t="shared" si="29"/>
        <v>0</v>
      </c>
      <c r="BB60" s="35">
        <f t="shared" si="30"/>
        <v>9.38126904</v>
      </c>
      <c r="BC60" s="15">
        <f t="shared" si="31"/>
        <v>3.59337966</v>
      </c>
      <c r="BD60" s="36">
        <f t="shared" si="32"/>
        <v>0</v>
      </c>
      <c r="BE60" s="35">
        <f t="shared" si="33"/>
        <v>2.16490824</v>
      </c>
      <c r="BF60" s="15">
        <f t="shared" si="34"/>
        <v>0.82924146</v>
      </c>
      <c r="BG60" s="36">
        <f t="shared" si="35"/>
        <v>0</v>
      </c>
      <c r="BH60" s="35">
        <f t="shared" si="36"/>
        <v>89.96396464</v>
      </c>
      <c r="BI60" s="15">
        <f t="shared" si="37"/>
        <v>34.45958956</v>
      </c>
      <c r="BJ60" s="36">
        <f t="shared" si="38"/>
        <v>0</v>
      </c>
      <c r="BK60" s="35">
        <f t="shared" si="39"/>
        <v>10.10290512</v>
      </c>
      <c r="BL60" s="15">
        <f t="shared" si="40"/>
        <v>3.86979348</v>
      </c>
      <c r="BM60" s="36">
        <f t="shared" si="41"/>
        <v>0</v>
      </c>
      <c r="BN60" s="35">
        <f t="shared" si="42"/>
        <v>61.3390668</v>
      </c>
      <c r="BO60" s="15">
        <f t="shared" si="43"/>
        <v>23.4951747</v>
      </c>
      <c r="BP60" s="36">
        <f t="shared" si="44"/>
        <v>0</v>
      </c>
      <c r="BR60" s="15">
        <f t="shared" si="45"/>
        <v>46.06897</v>
      </c>
      <c r="BS60" s="36"/>
    </row>
    <row r="61" spans="1:71">
      <c r="A61">
        <f>'2. k-data'!A61</f>
        <v>650</v>
      </c>
      <c r="B61">
        <f>'2. k-data'!B61</f>
        <v>317.15</v>
      </c>
      <c r="D61" s="35">
        <v>0.2835</v>
      </c>
      <c r="E61" s="15">
        <v>0.107</v>
      </c>
      <c r="F61" s="36">
        <v>0</v>
      </c>
      <c r="H61" s="35">
        <v>0.45</v>
      </c>
      <c r="I61" s="15">
        <v>0.336</v>
      </c>
      <c r="J61" s="15">
        <v>0.216</v>
      </c>
      <c r="K61" s="15">
        <v>0.148</v>
      </c>
      <c r="L61" s="15">
        <v>0.175</v>
      </c>
      <c r="M61" s="15">
        <v>0.258</v>
      </c>
      <c r="N61" s="15">
        <v>0.438</v>
      </c>
      <c r="O61" s="15">
        <v>0.676</v>
      </c>
      <c r="P61" s="15">
        <v>0.758</v>
      </c>
      <c r="Q61" s="15">
        <v>0.716</v>
      </c>
      <c r="R61" s="15">
        <v>0.078</v>
      </c>
      <c r="S61" s="15">
        <v>0.019</v>
      </c>
      <c r="T61" s="15">
        <v>0.748</v>
      </c>
      <c r="U61" s="15">
        <v>0.084</v>
      </c>
      <c r="V61" s="36">
        <v>0.516</v>
      </c>
      <c r="X61" s="35">
        <f t="shared" si="0"/>
        <v>40.46041125</v>
      </c>
      <c r="Y61" s="15">
        <f t="shared" si="1"/>
        <v>15.2707725</v>
      </c>
      <c r="Z61" s="36">
        <f t="shared" si="2"/>
        <v>0</v>
      </c>
      <c r="AA61" s="35">
        <f t="shared" si="3"/>
        <v>30.2104404</v>
      </c>
      <c r="AB61" s="15">
        <f t="shared" si="4"/>
        <v>11.4021768</v>
      </c>
      <c r="AC61" s="36">
        <f t="shared" si="5"/>
        <v>0</v>
      </c>
      <c r="AD61" s="35">
        <f t="shared" si="6"/>
        <v>19.4209974</v>
      </c>
      <c r="AE61" s="15">
        <f t="shared" si="7"/>
        <v>7.3299708</v>
      </c>
      <c r="AF61" s="36">
        <f t="shared" si="8"/>
        <v>0</v>
      </c>
      <c r="AG61" s="35">
        <f t="shared" si="9"/>
        <v>13.3069797</v>
      </c>
      <c r="AH61" s="15">
        <f t="shared" si="10"/>
        <v>5.0223874</v>
      </c>
      <c r="AI61" s="36">
        <f t="shared" si="11"/>
        <v>0</v>
      </c>
      <c r="AJ61" s="35">
        <f t="shared" si="12"/>
        <v>15.734604375</v>
      </c>
      <c r="AK61" s="15">
        <f t="shared" si="13"/>
        <v>5.93863375</v>
      </c>
      <c r="AL61" s="36">
        <f t="shared" si="14"/>
        <v>0</v>
      </c>
      <c r="AM61" s="35">
        <f t="shared" si="15"/>
        <v>23.19730245</v>
      </c>
      <c r="AN61" s="15">
        <f t="shared" si="16"/>
        <v>8.7552429</v>
      </c>
      <c r="AO61" s="36">
        <f t="shared" si="17"/>
        <v>0</v>
      </c>
      <c r="AP61" s="35">
        <f t="shared" si="18"/>
        <v>39.38146695</v>
      </c>
      <c r="AQ61" s="15">
        <f t="shared" si="19"/>
        <v>14.8635519</v>
      </c>
      <c r="AR61" s="36">
        <f t="shared" si="20"/>
        <v>0</v>
      </c>
      <c r="AS61" s="35">
        <f t="shared" si="21"/>
        <v>60.7805289</v>
      </c>
      <c r="AT61" s="15">
        <f t="shared" si="22"/>
        <v>22.9400938</v>
      </c>
      <c r="AU61" s="36">
        <f t="shared" si="23"/>
        <v>0</v>
      </c>
      <c r="AV61" s="35">
        <f t="shared" si="24"/>
        <v>68.15331495</v>
      </c>
      <c r="AW61" s="15">
        <f t="shared" si="25"/>
        <v>25.7227679</v>
      </c>
      <c r="AX61" s="36">
        <f t="shared" si="26"/>
        <v>0</v>
      </c>
      <c r="AY61" s="35">
        <f t="shared" si="27"/>
        <v>64.3770099</v>
      </c>
      <c r="AZ61" s="15">
        <f t="shared" si="28"/>
        <v>24.2974958</v>
      </c>
      <c r="BA61" s="36">
        <f t="shared" si="29"/>
        <v>0</v>
      </c>
      <c r="BB61" s="35">
        <f t="shared" si="30"/>
        <v>7.01313795</v>
      </c>
      <c r="BC61" s="15">
        <f t="shared" si="31"/>
        <v>2.6469339</v>
      </c>
      <c r="BD61" s="36">
        <f t="shared" si="32"/>
        <v>0</v>
      </c>
      <c r="BE61" s="35">
        <f t="shared" si="33"/>
        <v>1.708328475</v>
      </c>
      <c r="BF61" s="15">
        <f t="shared" si="34"/>
        <v>0.64476595</v>
      </c>
      <c r="BG61" s="36">
        <f t="shared" si="35"/>
        <v>0</v>
      </c>
      <c r="BH61" s="35">
        <f t="shared" si="36"/>
        <v>67.2541947</v>
      </c>
      <c r="BI61" s="15">
        <f t="shared" si="37"/>
        <v>25.3834174</v>
      </c>
      <c r="BJ61" s="36">
        <f t="shared" si="38"/>
        <v>0</v>
      </c>
      <c r="BK61" s="35">
        <f t="shared" si="39"/>
        <v>7.5526101</v>
      </c>
      <c r="BL61" s="15">
        <f t="shared" si="40"/>
        <v>2.8505442</v>
      </c>
      <c r="BM61" s="36">
        <f t="shared" si="41"/>
        <v>0</v>
      </c>
      <c r="BN61" s="35">
        <f t="shared" si="42"/>
        <v>46.3946049</v>
      </c>
      <c r="BO61" s="15">
        <f t="shared" si="43"/>
        <v>17.5104858</v>
      </c>
      <c r="BP61" s="36">
        <f t="shared" si="44"/>
        <v>0</v>
      </c>
      <c r="BR61" s="15">
        <f t="shared" si="45"/>
        <v>33.93505</v>
      </c>
      <c r="BS61" s="36"/>
    </row>
    <row r="62" spans="1:71">
      <c r="A62">
        <f>'2. k-data'!A62</f>
        <v>655</v>
      </c>
      <c r="B62">
        <f>'2. k-data'!B62</f>
        <v>300.1</v>
      </c>
      <c r="D62" s="35">
        <v>0.2187</v>
      </c>
      <c r="E62" s="15">
        <v>0.0816</v>
      </c>
      <c r="F62" s="36">
        <v>0</v>
      </c>
      <c r="H62" s="35">
        <v>0.45</v>
      </c>
      <c r="I62" s="15">
        <v>0.335</v>
      </c>
      <c r="J62" s="15">
        <v>0.216</v>
      </c>
      <c r="K62" s="15">
        <v>0.148</v>
      </c>
      <c r="L62" s="15">
        <v>0.175</v>
      </c>
      <c r="M62" s="15">
        <v>0.263</v>
      </c>
      <c r="N62" s="15">
        <v>0.445</v>
      </c>
      <c r="O62" s="15">
        <v>0.685</v>
      </c>
      <c r="P62" s="15">
        <v>0.77</v>
      </c>
      <c r="Q62" s="15">
        <v>0.718</v>
      </c>
      <c r="R62" s="15">
        <v>0.078</v>
      </c>
      <c r="S62" s="15">
        <v>0.02</v>
      </c>
      <c r="T62" s="15">
        <v>0.748</v>
      </c>
      <c r="U62" s="15">
        <v>0.084</v>
      </c>
      <c r="V62" s="36">
        <v>0.521</v>
      </c>
      <c r="X62" s="35">
        <f t="shared" si="0"/>
        <v>29.5343415</v>
      </c>
      <c r="Y62" s="15">
        <f t="shared" si="1"/>
        <v>11.019672</v>
      </c>
      <c r="Z62" s="36">
        <f t="shared" si="2"/>
        <v>0</v>
      </c>
      <c r="AA62" s="35">
        <f t="shared" si="3"/>
        <v>21.98667645</v>
      </c>
      <c r="AB62" s="15">
        <f t="shared" si="4"/>
        <v>8.2035336</v>
      </c>
      <c r="AC62" s="36">
        <f t="shared" si="5"/>
        <v>0</v>
      </c>
      <c r="AD62" s="35">
        <f t="shared" si="6"/>
        <v>14.17648392</v>
      </c>
      <c r="AE62" s="15">
        <f t="shared" si="7"/>
        <v>5.28944256</v>
      </c>
      <c r="AF62" s="36">
        <f t="shared" si="8"/>
        <v>0</v>
      </c>
      <c r="AG62" s="35">
        <f t="shared" si="9"/>
        <v>9.71351676</v>
      </c>
      <c r="AH62" s="15">
        <f t="shared" si="10"/>
        <v>3.62424768</v>
      </c>
      <c r="AI62" s="36">
        <f t="shared" si="11"/>
        <v>0</v>
      </c>
      <c r="AJ62" s="35">
        <f t="shared" si="12"/>
        <v>11.48557725</v>
      </c>
      <c r="AK62" s="15">
        <f t="shared" si="13"/>
        <v>4.285428</v>
      </c>
      <c r="AL62" s="36">
        <f t="shared" si="14"/>
        <v>0</v>
      </c>
      <c r="AM62" s="35">
        <f t="shared" si="15"/>
        <v>17.26118181</v>
      </c>
      <c r="AN62" s="15">
        <f t="shared" si="16"/>
        <v>6.44038608</v>
      </c>
      <c r="AO62" s="36">
        <f t="shared" si="17"/>
        <v>0</v>
      </c>
      <c r="AP62" s="35">
        <f t="shared" si="18"/>
        <v>29.20618215</v>
      </c>
      <c r="AQ62" s="15">
        <f t="shared" si="19"/>
        <v>10.8972312</v>
      </c>
      <c r="AR62" s="36">
        <f t="shared" si="20"/>
        <v>0</v>
      </c>
      <c r="AS62" s="35">
        <f t="shared" si="21"/>
        <v>44.95783095</v>
      </c>
      <c r="AT62" s="15">
        <f t="shared" si="22"/>
        <v>16.7743896</v>
      </c>
      <c r="AU62" s="36">
        <f t="shared" si="23"/>
        <v>0</v>
      </c>
      <c r="AV62" s="35">
        <f t="shared" si="24"/>
        <v>50.5365399</v>
      </c>
      <c r="AW62" s="15">
        <f t="shared" si="25"/>
        <v>18.8558832</v>
      </c>
      <c r="AX62" s="36">
        <f t="shared" si="26"/>
        <v>0</v>
      </c>
      <c r="AY62" s="35">
        <f t="shared" si="27"/>
        <v>47.12368266</v>
      </c>
      <c r="AZ62" s="15">
        <f t="shared" si="28"/>
        <v>17.58249888</v>
      </c>
      <c r="BA62" s="36">
        <f t="shared" si="29"/>
        <v>0</v>
      </c>
      <c r="BB62" s="35">
        <f t="shared" si="30"/>
        <v>5.11928586</v>
      </c>
      <c r="BC62" s="15">
        <f t="shared" si="31"/>
        <v>1.91007648</v>
      </c>
      <c r="BD62" s="36">
        <f t="shared" si="32"/>
        <v>0</v>
      </c>
      <c r="BE62" s="35">
        <f t="shared" si="33"/>
        <v>1.3126374</v>
      </c>
      <c r="BF62" s="15">
        <f t="shared" si="34"/>
        <v>0.4897632</v>
      </c>
      <c r="BG62" s="36">
        <f t="shared" si="35"/>
        <v>0</v>
      </c>
      <c r="BH62" s="35">
        <f t="shared" si="36"/>
        <v>49.09263876</v>
      </c>
      <c r="BI62" s="15">
        <f t="shared" si="37"/>
        <v>18.31714368</v>
      </c>
      <c r="BJ62" s="36">
        <f t="shared" si="38"/>
        <v>0</v>
      </c>
      <c r="BK62" s="35">
        <f t="shared" si="39"/>
        <v>5.51307708</v>
      </c>
      <c r="BL62" s="15">
        <f t="shared" si="40"/>
        <v>2.05700544</v>
      </c>
      <c r="BM62" s="36">
        <f t="shared" si="41"/>
        <v>0</v>
      </c>
      <c r="BN62" s="35">
        <f t="shared" si="42"/>
        <v>34.19420427</v>
      </c>
      <c r="BO62" s="15">
        <f t="shared" si="43"/>
        <v>12.75833136</v>
      </c>
      <c r="BP62" s="36">
        <f t="shared" si="44"/>
        <v>0</v>
      </c>
      <c r="BR62" s="15">
        <f t="shared" si="45"/>
        <v>24.48816</v>
      </c>
      <c r="BS62" s="36"/>
    </row>
    <row r="63" spans="1:71">
      <c r="A63">
        <f>'2. k-data'!A63</f>
        <v>660</v>
      </c>
      <c r="B63">
        <f>'2. k-data'!B63</f>
        <v>280.75</v>
      </c>
      <c r="D63" s="35">
        <v>0.1649</v>
      </c>
      <c r="E63" s="15">
        <v>0.061</v>
      </c>
      <c r="F63" s="36">
        <v>0</v>
      </c>
      <c r="H63" s="35">
        <v>0.451</v>
      </c>
      <c r="I63" s="15">
        <v>0.334</v>
      </c>
      <c r="J63" s="15">
        <v>0.219</v>
      </c>
      <c r="K63" s="15">
        <v>0.148</v>
      </c>
      <c r="L63" s="15">
        <v>0.175</v>
      </c>
      <c r="M63" s="15">
        <v>0.268</v>
      </c>
      <c r="N63" s="15">
        <v>0.452</v>
      </c>
      <c r="O63" s="15">
        <v>0.693</v>
      </c>
      <c r="P63" s="15">
        <v>0.781</v>
      </c>
      <c r="Q63" s="15">
        <v>0.72</v>
      </c>
      <c r="R63" s="15">
        <v>0.081</v>
      </c>
      <c r="S63" s="15">
        <v>0.023</v>
      </c>
      <c r="T63" s="15">
        <v>0.747</v>
      </c>
      <c r="U63" s="15">
        <v>0.085</v>
      </c>
      <c r="V63" s="36">
        <v>0.526</v>
      </c>
      <c r="X63" s="35">
        <f t="shared" si="0"/>
        <v>20.879349425</v>
      </c>
      <c r="Y63" s="15">
        <f t="shared" si="1"/>
        <v>7.72371325</v>
      </c>
      <c r="Z63" s="36">
        <f t="shared" si="2"/>
        <v>0</v>
      </c>
      <c r="AA63" s="35">
        <f t="shared" si="3"/>
        <v>15.46275545</v>
      </c>
      <c r="AB63" s="15">
        <f t="shared" si="4"/>
        <v>5.7200005</v>
      </c>
      <c r="AC63" s="36">
        <f t="shared" si="5"/>
        <v>0</v>
      </c>
      <c r="AD63" s="35">
        <f t="shared" si="6"/>
        <v>10.138752825</v>
      </c>
      <c r="AE63" s="15">
        <f t="shared" si="7"/>
        <v>3.75053925</v>
      </c>
      <c r="AF63" s="36">
        <f t="shared" si="8"/>
        <v>0</v>
      </c>
      <c r="AG63" s="35">
        <f t="shared" si="9"/>
        <v>6.8517599</v>
      </c>
      <c r="AH63" s="15">
        <f t="shared" si="10"/>
        <v>2.534611</v>
      </c>
      <c r="AI63" s="36">
        <f t="shared" si="11"/>
        <v>0</v>
      </c>
      <c r="AJ63" s="35">
        <f t="shared" si="12"/>
        <v>8.101743125</v>
      </c>
      <c r="AK63" s="15">
        <f t="shared" si="13"/>
        <v>2.99700625</v>
      </c>
      <c r="AL63" s="36">
        <f t="shared" si="14"/>
        <v>0</v>
      </c>
      <c r="AM63" s="35">
        <f t="shared" si="15"/>
        <v>12.4072409</v>
      </c>
      <c r="AN63" s="15">
        <f t="shared" si="16"/>
        <v>4.589701</v>
      </c>
      <c r="AO63" s="36">
        <f t="shared" si="17"/>
        <v>0</v>
      </c>
      <c r="AP63" s="35">
        <f t="shared" si="18"/>
        <v>20.9256451</v>
      </c>
      <c r="AQ63" s="15">
        <f t="shared" si="19"/>
        <v>7.740839</v>
      </c>
      <c r="AR63" s="36">
        <f t="shared" si="20"/>
        <v>0</v>
      </c>
      <c r="AS63" s="35">
        <f t="shared" si="21"/>
        <v>32.082902775</v>
      </c>
      <c r="AT63" s="15">
        <f t="shared" si="22"/>
        <v>11.86814475</v>
      </c>
      <c r="AU63" s="36">
        <f t="shared" si="23"/>
        <v>0</v>
      </c>
      <c r="AV63" s="35">
        <f t="shared" si="24"/>
        <v>36.156922175</v>
      </c>
      <c r="AW63" s="15">
        <f t="shared" si="25"/>
        <v>13.37521075</v>
      </c>
      <c r="AX63" s="36">
        <f t="shared" si="26"/>
        <v>0</v>
      </c>
      <c r="AY63" s="35">
        <f t="shared" si="27"/>
        <v>33.332886</v>
      </c>
      <c r="AZ63" s="15">
        <f t="shared" si="28"/>
        <v>12.33054</v>
      </c>
      <c r="BA63" s="36">
        <f t="shared" si="29"/>
        <v>0</v>
      </c>
      <c r="BB63" s="35">
        <f t="shared" si="30"/>
        <v>3.749949675</v>
      </c>
      <c r="BC63" s="15">
        <f t="shared" si="31"/>
        <v>1.38718575</v>
      </c>
      <c r="BD63" s="36">
        <f t="shared" si="32"/>
        <v>0</v>
      </c>
      <c r="BE63" s="35">
        <f t="shared" si="33"/>
        <v>1.064800525</v>
      </c>
      <c r="BF63" s="15">
        <f t="shared" si="34"/>
        <v>0.39389225</v>
      </c>
      <c r="BG63" s="36">
        <f t="shared" si="35"/>
        <v>0</v>
      </c>
      <c r="BH63" s="35">
        <f t="shared" si="36"/>
        <v>34.582869225</v>
      </c>
      <c r="BI63" s="15">
        <f t="shared" si="37"/>
        <v>12.79293525</v>
      </c>
      <c r="BJ63" s="36">
        <f t="shared" si="38"/>
        <v>0</v>
      </c>
      <c r="BK63" s="35">
        <f t="shared" si="39"/>
        <v>3.935132375</v>
      </c>
      <c r="BL63" s="15">
        <f t="shared" si="40"/>
        <v>1.45568875</v>
      </c>
      <c r="BM63" s="36">
        <f t="shared" si="41"/>
        <v>0</v>
      </c>
      <c r="BN63" s="35">
        <f t="shared" si="42"/>
        <v>24.35152505</v>
      </c>
      <c r="BO63" s="15">
        <f t="shared" si="43"/>
        <v>9.0081445</v>
      </c>
      <c r="BP63" s="36">
        <f t="shared" si="44"/>
        <v>0</v>
      </c>
      <c r="BR63" s="15">
        <f t="shared" si="45"/>
        <v>17.12575</v>
      </c>
      <c r="BS63" s="36"/>
    </row>
    <row r="64" spans="1:71">
      <c r="A64">
        <f>'2. k-data'!A64</f>
        <v>665</v>
      </c>
      <c r="B64">
        <f>'2. k-data'!B64</f>
        <v>257.1</v>
      </c>
      <c r="D64" s="35">
        <v>0.1212</v>
      </c>
      <c r="E64" s="15">
        <v>0.0446</v>
      </c>
      <c r="F64" s="36">
        <v>0</v>
      </c>
      <c r="H64" s="35">
        <v>0.451</v>
      </c>
      <c r="I64" s="15">
        <v>0.332</v>
      </c>
      <c r="J64" s="15">
        <v>0.224</v>
      </c>
      <c r="K64" s="15">
        <v>0.149</v>
      </c>
      <c r="L64" s="15">
        <v>0.177</v>
      </c>
      <c r="M64" s="15">
        <v>0.273</v>
      </c>
      <c r="N64" s="15">
        <v>0.457</v>
      </c>
      <c r="O64" s="15">
        <v>0.7</v>
      </c>
      <c r="P64" s="15">
        <v>0.79</v>
      </c>
      <c r="Q64" s="15">
        <v>0.722</v>
      </c>
      <c r="R64" s="15">
        <v>0.083</v>
      </c>
      <c r="S64" s="15">
        <v>0.024</v>
      </c>
      <c r="T64" s="15">
        <v>0.747</v>
      </c>
      <c r="U64" s="15">
        <v>0.087</v>
      </c>
      <c r="V64" s="36">
        <v>0.531</v>
      </c>
      <c r="X64" s="35">
        <f t="shared" si="0"/>
        <v>14.05339452</v>
      </c>
      <c r="Y64" s="15">
        <f t="shared" si="1"/>
        <v>5.17146366</v>
      </c>
      <c r="Z64" s="36">
        <f t="shared" si="2"/>
        <v>0</v>
      </c>
      <c r="AA64" s="35">
        <f t="shared" si="3"/>
        <v>10.34529264</v>
      </c>
      <c r="AB64" s="15">
        <f t="shared" si="4"/>
        <v>3.80693112</v>
      </c>
      <c r="AC64" s="36">
        <f t="shared" si="5"/>
        <v>0</v>
      </c>
      <c r="AD64" s="35">
        <f t="shared" si="6"/>
        <v>6.97995648</v>
      </c>
      <c r="AE64" s="15">
        <f t="shared" si="7"/>
        <v>2.56853184</v>
      </c>
      <c r="AF64" s="36">
        <f t="shared" si="8"/>
        <v>0</v>
      </c>
      <c r="AG64" s="35">
        <f t="shared" si="9"/>
        <v>4.64291748</v>
      </c>
      <c r="AH64" s="15">
        <f t="shared" si="10"/>
        <v>1.70853234</v>
      </c>
      <c r="AI64" s="36">
        <f t="shared" si="11"/>
        <v>0</v>
      </c>
      <c r="AJ64" s="35">
        <f t="shared" si="12"/>
        <v>5.51541204</v>
      </c>
      <c r="AK64" s="15">
        <f t="shared" si="13"/>
        <v>2.02959882</v>
      </c>
      <c r="AL64" s="36">
        <f t="shared" si="14"/>
        <v>0</v>
      </c>
      <c r="AM64" s="35">
        <f t="shared" si="15"/>
        <v>8.50682196</v>
      </c>
      <c r="AN64" s="15">
        <f t="shared" si="16"/>
        <v>3.13039818</v>
      </c>
      <c r="AO64" s="36">
        <f t="shared" si="17"/>
        <v>0</v>
      </c>
      <c r="AP64" s="35">
        <f t="shared" si="18"/>
        <v>14.24035764</v>
      </c>
      <c r="AQ64" s="15">
        <f t="shared" si="19"/>
        <v>5.24026362</v>
      </c>
      <c r="AR64" s="36">
        <f t="shared" si="20"/>
        <v>0</v>
      </c>
      <c r="AS64" s="35">
        <f t="shared" si="21"/>
        <v>21.812364</v>
      </c>
      <c r="AT64" s="15">
        <f t="shared" si="22"/>
        <v>8.026662</v>
      </c>
      <c r="AU64" s="36">
        <f t="shared" si="23"/>
        <v>0</v>
      </c>
      <c r="AV64" s="35">
        <f t="shared" si="24"/>
        <v>24.6168108</v>
      </c>
      <c r="AW64" s="15">
        <f t="shared" si="25"/>
        <v>9.0586614</v>
      </c>
      <c r="AX64" s="36">
        <f t="shared" si="26"/>
        <v>0</v>
      </c>
      <c r="AY64" s="35">
        <f t="shared" si="27"/>
        <v>22.49789544</v>
      </c>
      <c r="AZ64" s="15">
        <f t="shared" si="28"/>
        <v>8.27892852</v>
      </c>
      <c r="BA64" s="36">
        <f t="shared" si="29"/>
        <v>0</v>
      </c>
      <c r="BB64" s="35">
        <f t="shared" si="30"/>
        <v>2.58632316</v>
      </c>
      <c r="BC64" s="15">
        <f t="shared" si="31"/>
        <v>0.95173278</v>
      </c>
      <c r="BD64" s="36">
        <f t="shared" si="32"/>
        <v>0</v>
      </c>
      <c r="BE64" s="35">
        <f t="shared" si="33"/>
        <v>0.74785248</v>
      </c>
      <c r="BF64" s="15">
        <f t="shared" si="34"/>
        <v>0.27519984</v>
      </c>
      <c r="BG64" s="36">
        <f t="shared" si="35"/>
        <v>0</v>
      </c>
      <c r="BH64" s="35">
        <f t="shared" si="36"/>
        <v>23.27690844</v>
      </c>
      <c r="BI64" s="15">
        <f t="shared" si="37"/>
        <v>8.56559502</v>
      </c>
      <c r="BJ64" s="36">
        <f t="shared" si="38"/>
        <v>0</v>
      </c>
      <c r="BK64" s="35">
        <f t="shared" si="39"/>
        <v>2.71096524</v>
      </c>
      <c r="BL64" s="15">
        <f t="shared" si="40"/>
        <v>0.99759942</v>
      </c>
      <c r="BM64" s="36">
        <f t="shared" si="41"/>
        <v>0</v>
      </c>
      <c r="BN64" s="35">
        <f t="shared" si="42"/>
        <v>16.54623612</v>
      </c>
      <c r="BO64" s="15">
        <f t="shared" si="43"/>
        <v>6.08879646</v>
      </c>
      <c r="BP64" s="36">
        <f t="shared" si="44"/>
        <v>0</v>
      </c>
      <c r="BR64" s="15">
        <f t="shared" si="45"/>
        <v>11.46666</v>
      </c>
      <c r="BS64" s="36"/>
    </row>
    <row r="65" spans="1:71">
      <c r="A65">
        <f>'2. k-data'!A65</f>
        <v>670</v>
      </c>
      <c r="B65">
        <f>'2. k-data'!B65</f>
        <v>236.05</v>
      </c>
      <c r="D65" s="35">
        <v>0.0874</v>
      </c>
      <c r="E65" s="15">
        <v>0.032</v>
      </c>
      <c r="F65" s="36">
        <v>0</v>
      </c>
      <c r="H65" s="35">
        <v>0.453</v>
      </c>
      <c r="I65" s="15">
        <v>0.332</v>
      </c>
      <c r="J65" s="15">
        <v>0.23</v>
      </c>
      <c r="K65" s="15">
        <v>0.151</v>
      </c>
      <c r="L65" s="15">
        <v>0.18</v>
      </c>
      <c r="M65" s="15">
        <v>0.278</v>
      </c>
      <c r="N65" s="15">
        <v>0.462</v>
      </c>
      <c r="O65" s="15">
        <v>0.705</v>
      </c>
      <c r="P65" s="15">
        <v>0.797</v>
      </c>
      <c r="Q65" s="15">
        <v>0.725</v>
      </c>
      <c r="R65" s="15">
        <v>0.088</v>
      </c>
      <c r="S65" s="15">
        <v>0.026</v>
      </c>
      <c r="T65" s="15">
        <v>0.747</v>
      </c>
      <c r="U65" s="15">
        <v>0.092</v>
      </c>
      <c r="V65" s="36">
        <v>0.536</v>
      </c>
      <c r="X65" s="35">
        <f t="shared" si="0"/>
        <v>9.34573881</v>
      </c>
      <c r="Y65" s="15">
        <f t="shared" si="1"/>
        <v>3.4217808</v>
      </c>
      <c r="Z65" s="36">
        <f t="shared" si="2"/>
        <v>0</v>
      </c>
      <c r="AA65" s="35">
        <f t="shared" si="3"/>
        <v>6.84941564</v>
      </c>
      <c r="AB65" s="15">
        <f t="shared" si="4"/>
        <v>2.5077952</v>
      </c>
      <c r="AC65" s="36">
        <f t="shared" si="5"/>
        <v>0</v>
      </c>
      <c r="AD65" s="35">
        <f t="shared" si="6"/>
        <v>4.7450771</v>
      </c>
      <c r="AE65" s="15">
        <f t="shared" si="7"/>
        <v>1.737328</v>
      </c>
      <c r="AF65" s="36">
        <f t="shared" si="8"/>
        <v>0</v>
      </c>
      <c r="AG65" s="35">
        <f t="shared" si="9"/>
        <v>3.11524627</v>
      </c>
      <c r="AH65" s="15">
        <f t="shared" si="10"/>
        <v>1.1405936</v>
      </c>
      <c r="AI65" s="36">
        <f t="shared" si="11"/>
        <v>0</v>
      </c>
      <c r="AJ65" s="35">
        <f t="shared" si="12"/>
        <v>3.7135386</v>
      </c>
      <c r="AK65" s="15">
        <f t="shared" si="13"/>
        <v>1.359648</v>
      </c>
      <c r="AL65" s="36">
        <f t="shared" si="14"/>
        <v>0</v>
      </c>
      <c r="AM65" s="35">
        <f t="shared" si="15"/>
        <v>5.73535406</v>
      </c>
      <c r="AN65" s="15">
        <f t="shared" si="16"/>
        <v>2.0999008</v>
      </c>
      <c r="AO65" s="36">
        <f t="shared" si="17"/>
        <v>0</v>
      </c>
      <c r="AP65" s="35">
        <f t="shared" si="18"/>
        <v>9.53141574</v>
      </c>
      <c r="AQ65" s="15">
        <f t="shared" si="19"/>
        <v>3.4897632</v>
      </c>
      <c r="AR65" s="36">
        <f t="shared" si="20"/>
        <v>0</v>
      </c>
      <c r="AS65" s="35">
        <f t="shared" si="21"/>
        <v>14.54469285</v>
      </c>
      <c r="AT65" s="15">
        <f t="shared" si="22"/>
        <v>5.325288</v>
      </c>
      <c r="AU65" s="36">
        <f t="shared" si="23"/>
        <v>0</v>
      </c>
      <c r="AV65" s="35">
        <f t="shared" si="24"/>
        <v>16.44272369</v>
      </c>
      <c r="AW65" s="15">
        <f t="shared" si="25"/>
        <v>6.0202192</v>
      </c>
      <c r="AX65" s="36">
        <f t="shared" si="26"/>
        <v>0</v>
      </c>
      <c r="AY65" s="35">
        <f t="shared" si="27"/>
        <v>14.95730825</v>
      </c>
      <c r="AZ65" s="15">
        <f t="shared" si="28"/>
        <v>5.47636</v>
      </c>
      <c r="BA65" s="36">
        <f t="shared" si="29"/>
        <v>0</v>
      </c>
      <c r="BB65" s="35">
        <f t="shared" si="30"/>
        <v>1.81550776</v>
      </c>
      <c r="BC65" s="15">
        <f t="shared" si="31"/>
        <v>0.6647168</v>
      </c>
      <c r="BD65" s="36">
        <f t="shared" si="32"/>
        <v>0</v>
      </c>
      <c r="BE65" s="35">
        <f t="shared" si="33"/>
        <v>0.53640002</v>
      </c>
      <c r="BF65" s="15">
        <f t="shared" si="34"/>
        <v>0.1963936</v>
      </c>
      <c r="BG65" s="36">
        <f t="shared" si="35"/>
        <v>0</v>
      </c>
      <c r="BH65" s="35">
        <f t="shared" si="36"/>
        <v>15.41118519</v>
      </c>
      <c r="BI65" s="15">
        <f t="shared" si="37"/>
        <v>5.6425392</v>
      </c>
      <c r="BJ65" s="36">
        <f t="shared" si="38"/>
        <v>0</v>
      </c>
      <c r="BK65" s="35">
        <f t="shared" si="39"/>
        <v>1.89803084</v>
      </c>
      <c r="BL65" s="15">
        <f t="shared" si="40"/>
        <v>0.6949312</v>
      </c>
      <c r="BM65" s="36">
        <f t="shared" si="41"/>
        <v>0</v>
      </c>
      <c r="BN65" s="35">
        <f t="shared" si="42"/>
        <v>11.05809272</v>
      </c>
      <c r="BO65" s="15">
        <f t="shared" si="43"/>
        <v>4.0487296</v>
      </c>
      <c r="BP65" s="36">
        <f t="shared" si="44"/>
        <v>0</v>
      </c>
      <c r="BR65" s="15">
        <f t="shared" si="45"/>
        <v>7.5536</v>
      </c>
      <c r="BS65" s="36"/>
    </row>
    <row r="66" spans="1:71">
      <c r="A66">
        <f>'2. k-data'!A66</f>
        <v>675</v>
      </c>
      <c r="B66">
        <f>'2. k-data'!B66</f>
        <v>212.45</v>
      </c>
      <c r="D66" s="35">
        <v>0.0636</v>
      </c>
      <c r="E66" s="15">
        <v>0.0232</v>
      </c>
      <c r="F66" s="36">
        <v>0</v>
      </c>
      <c r="H66" s="35">
        <v>0.454</v>
      </c>
      <c r="I66" s="15">
        <v>0.331</v>
      </c>
      <c r="J66" s="15">
        <v>0.238</v>
      </c>
      <c r="K66" s="15">
        <v>0.154</v>
      </c>
      <c r="L66" s="15">
        <v>0.183</v>
      </c>
      <c r="M66" s="15">
        <v>0.281</v>
      </c>
      <c r="N66" s="15">
        <v>0.466</v>
      </c>
      <c r="O66" s="15">
        <v>0.709</v>
      </c>
      <c r="P66" s="15">
        <v>0.803</v>
      </c>
      <c r="Q66" s="15">
        <v>0.729</v>
      </c>
      <c r="R66" s="15">
        <v>0.093</v>
      </c>
      <c r="S66" s="15">
        <v>0.03</v>
      </c>
      <c r="T66" s="15">
        <v>0.747</v>
      </c>
      <c r="U66" s="15">
        <v>0.096</v>
      </c>
      <c r="V66" s="36">
        <v>0.541</v>
      </c>
      <c r="X66" s="35">
        <f t="shared" si="0"/>
        <v>6.13436628</v>
      </c>
      <c r="Y66" s="15">
        <f t="shared" si="1"/>
        <v>2.23769336</v>
      </c>
      <c r="Z66" s="36">
        <f t="shared" si="2"/>
        <v>0</v>
      </c>
      <c r="AA66" s="35">
        <f t="shared" si="3"/>
        <v>4.47241242</v>
      </c>
      <c r="AB66" s="15">
        <f t="shared" si="4"/>
        <v>1.63144604</v>
      </c>
      <c r="AC66" s="36">
        <f t="shared" si="5"/>
        <v>0</v>
      </c>
      <c r="AD66" s="35">
        <f t="shared" si="6"/>
        <v>3.21581316</v>
      </c>
      <c r="AE66" s="15">
        <f t="shared" si="7"/>
        <v>1.17306392</v>
      </c>
      <c r="AF66" s="36">
        <f t="shared" si="8"/>
        <v>0</v>
      </c>
      <c r="AG66" s="35">
        <f t="shared" si="9"/>
        <v>2.08082028</v>
      </c>
      <c r="AH66" s="15">
        <f t="shared" si="10"/>
        <v>0.75904136</v>
      </c>
      <c r="AI66" s="36">
        <f t="shared" si="11"/>
        <v>0</v>
      </c>
      <c r="AJ66" s="35">
        <f t="shared" si="12"/>
        <v>2.47266306</v>
      </c>
      <c r="AK66" s="15">
        <f t="shared" si="13"/>
        <v>0.90197772</v>
      </c>
      <c r="AL66" s="36">
        <f t="shared" si="14"/>
        <v>0</v>
      </c>
      <c r="AM66" s="35">
        <f t="shared" si="15"/>
        <v>3.79682142</v>
      </c>
      <c r="AN66" s="15">
        <f t="shared" si="16"/>
        <v>1.38500404</v>
      </c>
      <c r="AO66" s="36">
        <f t="shared" si="17"/>
        <v>0</v>
      </c>
      <c r="AP66" s="35">
        <f t="shared" si="18"/>
        <v>6.29650812</v>
      </c>
      <c r="AQ66" s="15">
        <f t="shared" si="19"/>
        <v>2.29683944</v>
      </c>
      <c r="AR66" s="36">
        <f t="shared" si="20"/>
        <v>0</v>
      </c>
      <c r="AS66" s="35">
        <f t="shared" si="21"/>
        <v>9.57988038</v>
      </c>
      <c r="AT66" s="15">
        <f t="shared" si="22"/>
        <v>3.49454756</v>
      </c>
      <c r="AU66" s="36">
        <f t="shared" si="23"/>
        <v>0</v>
      </c>
      <c r="AV66" s="35">
        <f t="shared" si="24"/>
        <v>10.84999146</v>
      </c>
      <c r="AW66" s="15">
        <f t="shared" si="25"/>
        <v>3.95785852</v>
      </c>
      <c r="AX66" s="36">
        <f t="shared" si="26"/>
        <v>0</v>
      </c>
      <c r="AY66" s="35">
        <f t="shared" si="27"/>
        <v>9.85011678</v>
      </c>
      <c r="AZ66" s="15">
        <f t="shared" si="28"/>
        <v>3.59312436</v>
      </c>
      <c r="BA66" s="36">
        <f t="shared" si="29"/>
        <v>0</v>
      </c>
      <c r="BB66" s="35">
        <f t="shared" si="30"/>
        <v>1.25659926</v>
      </c>
      <c r="BC66" s="15">
        <f t="shared" si="31"/>
        <v>0.45838212</v>
      </c>
      <c r="BD66" s="36">
        <f t="shared" si="32"/>
        <v>0</v>
      </c>
      <c r="BE66" s="35">
        <f t="shared" si="33"/>
        <v>0.4053546</v>
      </c>
      <c r="BF66" s="15">
        <f t="shared" si="34"/>
        <v>0.1478652</v>
      </c>
      <c r="BG66" s="36">
        <f t="shared" si="35"/>
        <v>0</v>
      </c>
      <c r="BH66" s="35">
        <f t="shared" si="36"/>
        <v>10.09332954</v>
      </c>
      <c r="BI66" s="15">
        <f t="shared" si="37"/>
        <v>3.68184348</v>
      </c>
      <c r="BJ66" s="36">
        <f t="shared" si="38"/>
        <v>0</v>
      </c>
      <c r="BK66" s="35">
        <f t="shared" si="39"/>
        <v>1.29713472</v>
      </c>
      <c r="BL66" s="15">
        <f t="shared" si="40"/>
        <v>0.47316864</v>
      </c>
      <c r="BM66" s="36">
        <f t="shared" si="41"/>
        <v>0</v>
      </c>
      <c r="BN66" s="35">
        <f t="shared" si="42"/>
        <v>7.30989462</v>
      </c>
      <c r="BO66" s="15">
        <f t="shared" si="43"/>
        <v>2.66650244</v>
      </c>
      <c r="BP66" s="36">
        <f t="shared" si="44"/>
        <v>0</v>
      </c>
      <c r="BR66" s="15">
        <f t="shared" si="45"/>
        <v>4.92884</v>
      </c>
      <c r="BS66" s="36"/>
    </row>
    <row r="67" spans="1:71">
      <c r="A67">
        <f>'2. k-data'!A67</f>
        <v>680</v>
      </c>
      <c r="B67">
        <f>'2. k-data'!B67</f>
        <v>190.6</v>
      </c>
      <c r="D67" s="35">
        <v>0.0468</v>
      </c>
      <c r="E67" s="15">
        <v>0.017</v>
      </c>
      <c r="F67" s="36">
        <v>0</v>
      </c>
      <c r="H67" s="35">
        <v>0.455</v>
      </c>
      <c r="I67" s="15">
        <v>0.331</v>
      </c>
      <c r="J67" s="15">
        <v>0.251</v>
      </c>
      <c r="K67" s="15">
        <v>0.158</v>
      </c>
      <c r="L67" s="15">
        <v>0.186</v>
      </c>
      <c r="M67" s="15">
        <v>0.283</v>
      </c>
      <c r="N67" s="15">
        <v>0.468</v>
      </c>
      <c r="O67" s="15">
        <v>0.712</v>
      </c>
      <c r="P67" s="15">
        <v>0.809</v>
      </c>
      <c r="Q67" s="15">
        <v>0.731</v>
      </c>
      <c r="R67" s="15">
        <v>0.102</v>
      </c>
      <c r="S67" s="15">
        <v>0.035</v>
      </c>
      <c r="T67" s="15">
        <v>0.747</v>
      </c>
      <c r="U67" s="15">
        <v>0.102</v>
      </c>
      <c r="V67" s="36">
        <v>0.545</v>
      </c>
      <c r="X67" s="35">
        <f t="shared" si="0"/>
        <v>4.0586364</v>
      </c>
      <c r="Y67" s="15">
        <f t="shared" si="1"/>
        <v>1.474291</v>
      </c>
      <c r="Z67" s="36">
        <f t="shared" si="2"/>
        <v>0</v>
      </c>
      <c r="AA67" s="35">
        <f t="shared" si="3"/>
        <v>2.95254648</v>
      </c>
      <c r="AB67" s="15">
        <f t="shared" si="4"/>
        <v>1.0725062</v>
      </c>
      <c r="AC67" s="36">
        <f t="shared" si="5"/>
        <v>0</v>
      </c>
      <c r="AD67" s="35">
        <f t="shared" si="6"/>
        <v>2.23894008</v>
      </c>
      <c r="AE67" s="15">
        <f t="shared" si="7"/>
        <v>0.8132902</v>
      </c>
      <c r="AF67" s="36">
        <f t="shared" si="8"/>
        <v>0</v>
      </c>
      <c r="AG67" s="35">
        <f t="shared" si="9"/>
        <v>1.40937264</v>
      </c>
      <c r="AH67" s="15">
        <f t="shared" si="10"/>
        <v>0.5119516</v>
      </c>
      <c r="AI67" s="36">
        <f t="shared" si="11"/>
        <v>0</v>
      </c>
      <c r="AJ67" s="35">
        <f t="shared" si="12"/>
        <v>1.65913488</v>
      </c>
      <c r="AK67" s="15">
        <f t="shared" si="13"/>
        <v>0.6026772</v>
      </c>
      <c r="AL67" s="36">
        <f t="shared" si="14"/>
        <v>0</v>
      </c>
      <c r="AM67" s="35">
        <f t="shared" si="15"/>
        <v>2.52438264</v>
      </c>
      <c r="AN67" s="15">
        <f t="shared" si="16"/>
        <v>0.9169766</v>
      </c>
      <c r="AO67" s="36">
        <f t="shared" si="17"/>
        <v>0</v>
      </c>
      <c r="AP67" s="35">
        <f t="shared" si="18"/>
        <v>4.17459744</v>
      </c>
      <c r="AQ67" s="15">
        <f t="shared" si="19"/>
        <v>1.5164136</v>
      </c>
      <c r="AR67" s="36">
        <f t="shared" si="20"/>
        <v>0</v>
      </c>
      <c r="AS67" s="35">
        <f t="shared" si="21"/>
        <v>6.35109696</v>
      </c>
      <c r="AT67" s="15">
        <f t="shared" si="22"/>
        <v>2.3070224</v>
      </c>
      <c r="AU67" s="36">
        <f t="shared" si="23"/>
        <v>0</v>
      </c>
      <c r="AV67" s="35">
        <f t="shared" si="24"/>
        <v>7.21634472</v>
      </c>
      <c r="AW67" s="15">
        <f t="shared" si="25"/>
        <v>2.6213218</v>
      </c>
      <c r="AX67" s="36">
        <f t="shared" si="26"/>
        <v>0</v>
      </c>
      <c r="AY67" s="35">
        <f t="shared" si="27"/>
        <v>6.52057848</v>
      </c>
      <c r="AZ67" s="15">
        <f t="shared" si="28"/>
        <v>2.3685862</v>
      </c>
      <c r="BA67" s="36">
        <f t="shared" si="29"/>
        <v>0</v>
      </c>
      <c r="BB67" s="35">
        <f t="shared" si="30"/>
        <v>0.90984816</v>
      </c>
      <c r="BC67" s="15">
        <f t="shared" si="31"/>
        <v>0.3305004</v>
      </c>
      <c r="BD67" s="36">
        <f t="shared" si="32"/>
        <v>0</v>
      </c>
      <c r="BE67" s="35">
        <f t="shared" si="33"/>
        <v>0.3122028</v>
      </c>
      <c r="BF67" s="15">
        <f t="shared" si="34"/>
        <v>0.113407</v>
      </c>
      <c r="BG67" s="36">
        <f t="shared" si="35"/>
        <v>0</v>
      </c>
      <c r="BH67" s="35">
        <f t="shared" si="36"/>
        <v>6.66329976</v>
      </c>
      <c r="BI67" s="15">
        <f t="shared" si="37"/>
        <v>2.4204294</v>
      </c>
      <c r="BJ67" s="36">
        <f t="shared" si="38"/>
        <v>0</v>
      </c>
      <c r="BK67" s="35">
        <f t="shared" si="39"/>
        <v>0.90984816</v>
      </c>
      <c r="BL67" s="15">
        <f t="shared" si="40"/>
        <v>0.3305004</v>
      </c>
      <c r="BM67" s="36">
        <f t="shared" si="41"/>
        <v>0</v>
      </c>
      <c r="BN67" s="35">
        <f t="shared" si="42"/>
        <v>4.8614436</v>
      </c>
      <c r="BO67" s="15">
        <f t="shared" si="43"/>
        <v>1.765909</v>
      </c>
      <c r="BP67" s="36">
        <f t="shared" si="44"/>
        <v>0</v>
      </c>
      <c r="BR67" s="15">
        <f t="shared" si="45"/>
        <v>3.2402</v>
      </c>
      <c r="BS67" s="36"/>
    </row>
    <row r="68" spans="1:71">
      <c r="A68">
        <f>'2. k-data'!A68</f>
        <v>685</v>
      </c>
      <c r="B68">
        <f>'2. k-data'!B68</f>
        <v>171.55</v>
      </c>
      <c r="D68" s="35">
        <v>0.0329</v>
      </c>
      <c r="E68" s="15">
        <v>0.0119</v>
      </c>
      <c r="F68" s="36">
        <v>0</v>
      </c>
      <c r="H68" s="35">
        <v>0.457</v>
      </c>
      <c r="I68" s="15">
        <v>0.33</v>
      </c>
      <c r="J68" s="15">
        <v>0.269</v>
      </c>
      <c r="K68" s="15">
        <v>0.162</v>
      </c>
      <c r="L68" s="15">
        <v>0.189</v>
      </c>
      <c r="M68" s="15">
        <v>0.286</v>
      </c>
      <c r="N68" s="15">
        <v>0.47</v>
      </c>
      <c r="O68" s="15">
        <v>0.715</v>
      </c>
      <c r="P68" s="15">
        <v>0.814</v>
      </c>
      <c r="Q68" s="15">
        <v>0.735</v>
      </c>
      <c r="R68" s="15">
        <v>0.112</v>
      </c>
      <c r="S68" s="15">
        <v>0.043</v>
      </c>
      <c r="T68" s="15">
        <v>0.747</v>
      </c>
      <c r="U68" s="15">
        <v>0.11</v>
      </c>
      <c r="V68" s="36">
        <v>0.549</v>
      </c>
      <c r="X68" s="35">
        <f t="shared" si="0"/>
        <v>2.579305715</v>
      </c>
      <c r="Y68" s="15">
        <f t="shared" si="1"/>
        <v>0.932940365</v>
      </c>
      <c r="Z68" s="36">
        <f t="shared" si="2"/>
        <v>0</v>
      </c>
      <c r="AA68" s="35">
        <f t="shared" si="3"/>
        <v>1.86251835</v>
      </c>
      <c r="AB68" s="15">
        <f t="shared" si="4"/>
        <v>0.67367685</v>
      </c>
      <c r="AC68" s="36">
        <f t="shared" si="5"/>
        <v>0</v>
      </c>
      <c r="AD68" s="35">
        <f t="shared" si="6"/>
        <v>1.518234655</v>
      </c>
      <c r="AE68" s="15">
        <f t="shared" si="7"/>
        <v>0.549148705</v>
      </c>
      <c r="AF68" s="36">
        <f t="shared" si="8"/>
        <v>0</v>
      </c>
      <c r="AG68" s="35">
        <f t="shared" si="9"/>
        <v>0.91432719</v>
      </c>
      <c r="AH68" s="15">
        <f t="shared" si="10"/>
        <v>0.33071409</v>
      </c>
      <c r="AI68" s="36">
        <f t="shared" si="11"/>
        <v>0</v>
      </c>
      <c r="AJ68" s="35">
        <f t="shared" si="12"/>
        <v>1.066715055</v>
      </c>
      <c r="AK68" s="15">
        <f t="shared" si="13"/>
        <v>0.385833105</v>
      </c>
      <c r="AL68" s="36">
        <f t="shared" si="14"/>
        <v>0</v>
      </c>
      <c r="AM68" s="35">
        <f t="shared" si="15"/>
        <v>1.61418257</v>
      </c>
      <c r="AN68" s="15">
        <f t="shared" si="16"/>
        <v>0.58385327</v>
      </c>
      <c r="AO68" s="36">
        <f t="shared" si="17"/>
        <v>0</v>
      </c>
      <c r="AP68" s="35">
        <f t="shared" si="18"/>
        <v>2.65267765</v>
      </c>
      <c r="AQ68" s="15">
        <f t="shared" si="19"/>
        <v>0.95947915</v>
      </c>
      <c r="AR68" s="36">
        <f t="shared" si="20"/>
        <v>0</v>
      </c>
      <c r="AS68" s="35">
        <f t="shared" si="21"/>
        <v>4.035456425</v>
      </c>
      <c r="AT68" s="15">
        <f t="shared" si="22"/>
        <v>1.459633175</v>
      </c>
      <c r="AU68" s="36">
        <f t="shared" si="23"/>
        <v>0</v>
      </c>
      <c r="AV68" s="35">
        <f t="shared" si="24"/>
        <v>4.59421193</v>
      </c>
      <c r="AW68" s="15">
        <f t="shared" si="25"/>
        <v>1.66173623</v>
      </c>
      <c r="AX68" s="36">
        <f t="shared" si="26"/>
        <v>0</v>
      </c>
      <c r="AY68" s="35">
        <f t="shared" si="27"/>
        <v>4.148336325</v>
      </c>
      <c r="AZ68" s="15">
        <f t="shared" si="28"/>
        <v>1.500462075</v>
      </c>
      <c r="BA68" s="36">
        <f t="shared" si="29"/>
        <v>0</v>
      </c>
      <c r="BB68" s="35">
        <f t="shared" si="30"/>
        <v>0.63212744</v>
      </c>
      <c r="BC68" s="15">
        <f t="shared" si="31"/>
        <v>0.22864184</v>
      </c>
      <c r="BD68" s="36">
        <f t="shared" si="32"/>
        <v>0</v>
      </c>
      <c r="BE68" s="35">
        <f t="shared" si="33"/>
        <v>0.242691785</v>
      </c>
      <c r="BF68" s="15">
        <f t="shared" si="34"/>
        <v>0.087782135</v>
      </c>
      <c r="BG68" s="36">
        <f t="shared" si="35"/>
        <v>0</v>
      </c>
      <c r="BH68" s="35">
        <f t="shared" si="36"/>
        <v>4.216064265</v>
      </c>
      <c r="BI68" s="15">
        <f t="shared" si="37"/>
        <v>1.524959415</v>
      </c>
      <c r="BJ68" s="36">
        <f t="shared" si="38"/>
        <v>0</v>
      </c>
      <c r="BK68" s="35">
        <f t="shared" si="39"/>
        <v>0.62083945</v>
      </c>
      <c r="BL68" s="15">
        <f t="shared" si="40"/>
        <v>0.22455895</v>
      </c>
      <c r="BM68" s="36">
        <f t="shared" si="41"/>
        <v>0</v>
      </c>
      <c r="BN68" s="35">
        <f t="shared" si="42"/>
        <v>3.098553255</v>
      </c>
      <c r="BO68" s="15">
        <f t="shared" si="43"/>
        <v>1.120753305</v>
      </c>
      <c r="BP68" s="36">
        <f t="shared" si="44"/>
        <v>0</v>
      </c>
      <c r="BR68" s="15">
        <f t="shared" si="45"/>
        <v>2.041445</v>
      </c>
      <c r="BS68" s="36"/>
    </row>
    <row r="69" spans="1:71">
      <c r="A69">
        <f>'2. k-data'!A69</f>
        <v>690</v>
      </c>
      <c r="B69">
        <f>'2. k-data'!B69</f>
        <v>153.1</v>
      </c>
      <c r="D69" s="35">
        <v>0.0227</v>
      </c>
      <c r="E69" s="15">
        <v>0.0082</v>
      </c>
      <c r="F69" s="36">
        <v>0</v>
      </c>
      <c r="H69" s="35">
        <v>0.458</v>
      </c>
      <c r="I69" s="15">
        <v>0.329</v>
      </c>
      <c r="J69" s="15">
        <v>0.288</v>
      </c>
      <c r="K69" s="15">
        <v>0.165</v>
      </c>
      <c r="L69" s="15">
        <v>0.192</v>
      </c>
      <c r="M69" s="15">
        <v>0.291</v>
      </c>
      <c r="N69" s="15">
        <v>0.473</v>
      </c>
      <c r="O69" s="15">
        <v>0.717</v>
      </c>
      <c r="P69" s="15">
        <v>0.819</v>
      </c>
      <c r="Q69" s="15">
        <v>0.739</v>
      </c>
      <c r="R69" s="15">
        <v>0.125</v>
      </c>
      <c r="S69" s="15">
        <v>0.056</v>
      </c>
      <c r="T69" s="15">
        <v>0.747</v>
      </c>
      <c r="U69" s="15">
        <v>0.123</v>
      </c>
      <c r="V69" s="36">
        <v>0.553</v>
      </c>
      <c r="X69" s="35">
        <f t="shared" si="0"/>
        <v>1.59171946</v>
      </c>
      <c r="Y69" s="15">
        <f t="shared" si="1"/>
        <v>0.57498236</v>
      </c>
      <c r="Z69" s="36">
        <f t="shared" si="2"/>
        <v>0</v>
      </c>
      <c r="AA69" s="35">
        <f t="shared" si="3"/>
        <v>1.14339673</v>
      </c>
      <c r="AB69" s="15">
        <f t="shared" si="4"/>
        <v>0.41303318</v>
      </c>
      <c r="AC69" s="36">
        <f t="shared" si="5"/>
        <v>0</v>
      </c>
      <c r="AD69" s="35">
        <f t="shared" si="6"/>
        <v>1.00090656</v>
      </c>
      <c r="AE69" s="15">
        <f t="shared" si="7"/>
        <v>0.36156096</v>
      </c>
      <c r="AF69" s="36">
        <f t="shared" si="8"/>
        <v>0</v>
      </c>
      <c r="AG69" s="35">
        <f t="shared" si="9"/>
        <v>0.57343605</v>
      </c>
      <c r="AH69" s="15">
        <f t="shared" si="10"/>
        <v>0.2071443</v>
      </c>
      <c r="AI69" s="36">
        <f t="shared" si="11"/>
        <v>0</v>
      </c>
      <c r="AJ69" s="35">
        <f t="shared" si="12"/>
        <v>0.66727104</v>
      </c>
      <c r="AK69" s="15">
        <f t="shared" si="13"/>
        <v>0.24104064</v>
      </c>
      <c r="AL69" s="36">
        <f t="shared" si="14"/>
        <v>0</v>
      </c>
      <c r="AM69" s="35">
        <f t="shared" si="15"/>
        <v>1.01133267</v>
      </c>
      <c r="AN69" s="15">
        <f t="shared" si="16"/>
        <v>0.36532722</v>
      </c>
      <c r="AO69" s="36">
        <f t="shared" si="17"/>
        <v>0</v>
      </c>
      <c r="AP69" s="35">
        <f t="shared" si="18"/>
        <v>1.64385001</v>
      </c>
      <c r="AQ69" s="15">
        <f t="shared" si="19"/>
        <v>0.59381366</v>
      </c>
      <c r="AR69" s="36">
        <f t="shared" si="20"/>
        <v>0</v>
      </c>
      <c r="AS69" s="35">
        <f t="shared" si="21"/>
        <v>2.49184029</v>
      </c>
      <c r="AT69" s="15">
        <f t="shared" si="22"/>
        <v>0.90013614</v>
      </c>
      <c r="AU69" s="36">
        <f t="shared" si="23"/>
        <v>0</v>
      </c>
      <c r="AV69" s="35">
        <f t="shared" si="24"/>
        <v>2.84632803</v>
      </c>
      <c r="AW69" s="15">
        <f t="shared" si="25"/>
        <v>1.02818898</v>
      </c>
      <c r="AX69" s="36">
        <f t="shared" si="26"/>
        <v>0</v>
      </c>
      <c r="AY69" s="35">
        <f t="shared" si="27"/>
        <v>2.56829843</v>
      </c>
      <c r="AZ69" s="15">
        <f t="shared" si="28"/>
        <v>0.92775538</v>
      </c>
      <c r="BA69" s="36">
        <f t="shared" si="29"/>
        <v>0</v>
      </c>
      <c r="BB69" s="35">
        <f t="shared" si="30"/>
        <v>0.43442125</v>
      </c>
      <c r="BC69" s="15">
        <f t="shared" si="31"/>
        <v>0.1569275</v>
      </c>
      <c r="BD69" s="36">
        <f t="shared" si="32"/>
        <v>0</v>
      </c>
      <c r="BE69" s="35">
        <f t="shared" si="33"/>
        <v>0.19462072</v>
      </c>
      <c r="BF69" s="15">
        <f t="shared" si="34"/>
        <v>0.07030352</v>
      </c>
      <c r="BG69" s="36">
        <f t="shared" si="35"/>
        <v>0</v>
      </c>
      <c r="BH69" s="35">
        <f t="shared" si="36"/>
        <v>2.59610139</v>
      </c>
      <c r="BI69" s="15">
        <f t="shared" si="37"/>
        <v>0.93779874</v>
      </c>
      <c r="BJ69" s="36">
        <f t="shared" si="38"/>
        <v>0</v>
      </c>
      <c r="BK69" s="35">
        <f t="shared" si="39"/>
        <v>0.42747051</v>
      </c>
      <c r="BL69" s="15">
        <f t="shared" si="40"/>
        <v>0.15441666</v>
      </c>
      <c r="BM69" s="36">
        <f t="shared" si="41"/>
        <v>0</v>
      </c>
      <c r="BN69" s="35">
        <f t="shared" si="42"/>
        <v>1.92187961</v>
      </c>
      <c r="BO69" s="15">
        <f t="shared" si="43"/>
        <v>0.69424726</v>
      </c>
      <c r="BP69" s="36">
        <f t="shared" si="44"/>
        <v>0</v>
      </c>
      <c r="BR69" s="15">
        <f t="shared" si="45"/>
        <v>1.25542</v>
      </c>
      <c r="BS69" s="36"/>
    </row>
    <row r="70" spans="1:71">
      <c r="A70">
        <f>'2. k-data'!A70</f>
        <v>695</v>
      </c>
      <c r="B70">
        <f>'2. k-data'!B70</f>
        <v>133.1</v>
      </c>
      <c r="D70" s="35">
        <v>0.0158</v>
      </c>
      <c r="E70" s="15">
        <v>0.0057</v>
      </c>
      <c r="F70" s="36">
        <v>0</v>
      </c>
      <c r="H70" s="35">
        <v>0.46</v>
      </c>
      <c r="I70" s="15">
        <v>0.328</v>
      </c>
      <c r="J70" s="15">
        <v>0.312</v>
      </c>
      <c r="K70" s="15">
        <v>0.168</v>
      </c>
      <c r="L70" s="15">
        <v>0.195</v>
      </c>
      <c r="M70" s="15">
        <v>0.296</v>
      </c>
      <c r="N70" s="15">
        <v>0.477</v>
      </c>
      <c r="O70" s="15">
        <v>0.719</v>
      </c>
      <c r="P70" s="15">
        <v>0.824</v>
      </c>
      <c r="Q70" s="15">
        <v>0.742</v>
      </c>
      <c r="R70" s="15">
        <v>0.141</v>
      </c>
      <c r="S70" s="15">
        <v>0.074</v>
      </c>
      <c r="T70" s="15">
        <v>0.746</v>
      </c>
      <c r="U70" s="15">
        <v>0.137</v>
      </c>
      <c r="V70" s="36">
        <v>0.555</v>
      </c>
      <c r="X70" s="35">
        <f t="shared" si="0"/>
        <v>0.9673708</v>
      </c>
      <c r="Y70" s="15">
        <f t="shared" si="1"/>
        <v>0.3489882</v>
      </c>
      <c r="Z70" s="36">
        <f t="shared" si="2"/>
        <v>0</v>
      </c>
      <c r="AA70" s="35">
        <f t="shared" si="3"/>
        <v>0.68977744</v>
      </c>
      <c r="AB70" s="15">
        <f t="shared" si="4"/>
        <v>0.24884376</v>
      </c>
      <c r="AC70" s="36">
        <f t="shared" si="5"/>
        <v>0</v>
      </c>
      <c r="AD70" s="35">
        <f t="shared" si="6"/>
        <v>0.65612976</v>
      </c>
      <c r="AE70" s="15">
        <f t="shared" si="7"/>
        <v>0.23670504</v>
      </c>
      <c r="AF70" s="36">
        <f t="shared" si="8"/>
        <v>0</v>
      </c>
      <c r="AG70" s="35">
        <f t="shared" si="9"/>
        <v>0.35330064</v>
      </c>
      <c r="AH70" s="15">
        <f t="shared" si="10"/>
        <v>0.12745656</v>
      </c>
      <c r="AI70" s="36">
        <f t="shared" si="11"/>
        <v>0</v>
      </c>
      <c r="AJ70" s="35">
        <f t="shared" si="12"/>
        <v>0.4100811</v>
      </c>
      <c r="AK70" s="15">
        <f t="shared" si="13"/>
        <v>0.14794065</v>
      </c>
      <c r="AL70" s="36">
        <f t="shared" si="14"/>
        <v>0</v>
      </c>
      <c r="AM70" s="35">
        <f t="shared" si="15"/>
        <v>0.62248208</v>
      </c>
      <c r="AN70" s="15">
        <f t="shared" si="16"/>
        <v>0.22456632</v>
      </c>
      <c r="AO70" s="36">
        <f t="shared" si="17"/>
        <v>0</v>
      </c>
      <c r="AP70" s="35">
        <f t="shared" si="18"/>
        <v>1.00312146</v>
      </c>
      <c r="AQ70" s="15">
        <f t="shared" si="19"/>
        <v>0.36188559</v>
      </c>
      <c r="AR70" s="36">
        <f t="shared" si="20"/>
        <v>0</v>
      </c>
      <c r="AS70" s="35">
        <f t="shared" si="21"/>
        <v>1.51204262</v>
      </c>
      <c r="AT70" s="15">
        <f t="shared" si="22"/>
        <v>0.54548373</v>
      </c>
      <c r="AU70" s="36">
        <f t="shared" si="23"/>
        <v>0</v>
      </c>
      <c r="AV70" s="35">
        <f t="shared" si="24"/>
        <v>1.73285552</v>
      </c>
      <c r="AW70" s="15">
        <f t="shared" si="25"/>
        <v>0.62514408</v>
      </c>
      <c r="AX70" s="36">
        <f t="shared" si="26"/>
        <v>0</v>
      </c>
      <c r="AY70" s="35">
        <f t="shared" si="27"/>
        <v>1.56041116</v>
      </c>
      <c r="AZ70" s="15">
        <f t="shared" si="28"/>
        <v>0.56293314</v>
      </c>
      <c r="BA70" s="36">
        <f t="shared" si="29"/>
        <v>0</v>
      </c>
      <c r="BB70" s="35">
        <f t="shared" si="30"/>
        <v>0.29652018</v>
      </c>
      <c r="BC70" s="15">
        <f t="shared" si="31"/>
        <v>0.10697247</v>
      </c>
      <c r="BD70" s="36">
        <f t="shared" si="32"/>
        <v>0</v>
      </c>
      <c r="BE70" s="35">
        <f t="shared" si="33"/>
        <v>0.15562052</v>
      </c>
      <c r="BF70" s="15">
        <f t="shared" si="34"/>
        <v>0.05614158</v>
      </c>
      <c r="BG70" s="36">
        <f t="shared" si="35"/>
        <v>0</v>
      </c>
      <c r="BH70" s="35">
        <f t="shared" si="36"/>
        <v>1.56882308</v>
      </c>
      <c r="BI70" s="15">
        <f t="shared" si="37"/>
        <v>0.56596782</v>
      </c>
      <c r="BJ70" s="36">
        <f t="shared" si="38"/>
        <v>0</v>
      </c>
      <c r="BK70" s="35">
        <f t="shared" si="39"/>
        <v>0.28810826</v>
      </c>
      <c r="BL70" s="15">
        <f t="shared" si="40"/>
        <v>0.10393779</v>
      </c>
      <c r="BM70" s="36">
        <f t="shared" si="41"/>
        <v>0</v>
      </c>
      <c r="BN70" s="35">
        <f t="shared" si="42"/>
        <v>1.1671539</v>
      </c>
      <c r="BO70" s="15">
        <f t="shared" si="43"/>
        <v>0.42106185</v>
      </c>
      <c r="BP70" s="36">
        <f t="shared" si="44"/>
        <v>0</v>
      </c>
      <c r="BR70" s="15">
        <f t="shared" si="45"/>
        <v>0.75867</v>
      </c>
      <c r="BS70" s="36"/>
    </row>
    <row r="71" spans="1:71">
      <c r="A71">
        <f>'2. k-data'!A71</f>
        <v>700</v>
      </c>
      <c r="B71">
        <f>'2. k-data'!B71</f>
        <v>115.55</v>
      </c>
      <c r="D71" s="35">
        <v>0.0114</v>
      </c>
      <c r="E71" s="15">
        <v>0.0041</v>
      </c>
      <c r="F71" s="36">
        <v>0</v>
      </c>
      <c r="H71" s="35">
        <v>0.462</v>
      </c>
      <c r="I71" s="15">
        <v>0.328</v>
      </c>
      <c r="J71" s="15">
        <v>0.34</v>
      </c>
      <c r="K71" s="15">
        <v>0.17</v>
      </c>
      <c r="L71" s="15">
        <v>0.199</v>
      </c>
      <c r="M71" s="15">
        <v>0.302</v>
      </c>
      <c r="N71" s="15">
        <v>0.483</v>
      </c>
      <c r="O71" s="15">
        <v>0.721</v>
      </c>
      <c r="P71" s="15">
        <v>0.828</v>
      </c>
      <c r="Q71" s="15">
        <v>0.746</v>
      </c>
      <c r="R71" s="15">
        <v>0.161</v>
      </c>
      <c r="S71" s="15">
        <v>0.097</v>
      </c>
      <c r="T71" s="15">
        <v>0.746</v>
      </c>
      <c r="U71" s="15">
        <v>0.152</v>
      </c>
      <c r="V71" s="36">
        <v>0.558</v>
      </c>
      <c r="X71" s="35">
        <f t="shared" si="0"/>
        <v>0.60857874</v>
      </c>
      <c r="Y71" s="15">
        <f t="shared" si="1"/>
        <v>0.21887481</v>
      </c>
      <c r="Z71" s="36">
        <f t="shared" si="2"/>
        <v>0</v>
      </c>
      <c r="AA71" s="35">
        <f t="shared" si="3"/>
        <v>0.43206456</v>
      </c>
      <c r="AB71" s="15">
        <f t="shared" si="4"/>
        <v>0.15539164</v>
      </c>
      <c r="AC71" s="36">
        <f t="shared" si="5"/>
        <v>0</v>
      </c>
      <c r="AD71" s="35">
        <f t="shared" si="6"/>
        <v>0.4478718</v>
      </c>
      <c r="AE71" s="15">
        <f t="shared" si="7"/>
        <v>0.1610767</v>
      </c>
      <c r="AF71" s="36">
        <f t="shared" si="8"/>
        <v>0</v>
      </c>
      <c r="AG71" s="35">
        <f t="shared" si="9"/>
        <v>0.2239359</v>
      </c>
      <c r="AH71" s="15">
        <f t="shared" si="10"/>
        <v>0.08053835</v>
      </c>
      <c r="AI71" s="36">
        <f t="shared" si="11"/>
        <v>0</v>
      </c>
      <c r="AJ71" s="35">
        <f t="shared" si="12"/>
        <v>0.26213673</v>
      </c>
      <c r="AK71" s="15">
        <f t="shared" si="13"/>
        <v>0.094277245</v>
      </c>
      <c r="AL71" s="36">
        <f t="shared" si="14"/>
        <v>0</v>
      </c>
      <c r="AM71" s="35">
        <f t="shared" si="15"/>
        <v>0.39781554</v>
      </c>
      <c r="AN71" s="15">
        <f t="shared" si="16"/>
        <v>0.14307401</v>
      </c>
      <c r="AO71" s="36">
        <f t="shared" si="17"/>
        <v>0</v>
      </c>
      <c r="AP71" s="35">
        <f t="shared" si="18"/>
        <v>0.63624141</v>
      </c>
      <c r="AQ71" s="15">
        <f t="shared" si="19"/>
        <v>0.228823665</v>
      </c>
      <c r="AR71" s="36">
        <f t="shared" si="20"/>
        <v>0</v>
      </c>
      <c r="AS71" s="35">
        <f t="shared" si="21"/>
        <v>0.94975167</v>
      </c>
      <c r="AT71" s="15">
        <f t="shared" si="22"/>
        <v>0.341577355</v>
      </c>
      <c r="AU71" s="36">
        <f t="shared" si="23"/>
        <v>0</v>
      </c>
      <c r="AV71" s="35">
        <f t="shared" si="24"/>
        <v>1.09069956</v>
      </c>
      <c r="AW71" s="15">
        <f t="shared" si="25"/>
        <v>0.39226914</v>
      </c>
      <c r="AX71" s="36">
        <f t="shared" si="26"/>
        <v>0</v>
      </c>
      <c r="AY71" s="35">
        <f t="shared" si="27"/>
        <v>0.98268342</v>
      </c>
      <c r="AZ71" s="15">
        <f t="shared" si="28"/>
        <v>0.35342123</v>
      </c>
      <c r="BA71" s="36">
        <f t="shared" si="29"/>
        <v>0</v>
      </c>
      <c r="BB71" s="35">
        <f t="shared" si="30"/>
        <v>0.21208047</v>
      </c>
      <c r="BC71" s="15">
        <f t="shared" si="31"/>
        <v>0.076274555</v>
      </c>
      <c r="BD71" s="36">
        <f t="shared" si="32"/>
        <v>0</v>
      </c>
      <c r="BE71" s="35">
        <f t="shared" si="33"/>
        <v>0.12777519</v>
      </c>
      <c r="BF71" s="15">
        <f t="shared" si="34"/>
        <v>0.045954235</v>
      </c>
      <c r="BG71" s="36">
        <f t="shared" si="35"/>
        <v>0</v>
      </c>
      <c r="BH71" s="35">
        <f t="shared" si="36"/>
        <v>0.98268342</v>
      </c>
      <c r="BI71" s="15">
        <f t="shared" si="37"/>
        <v>0.35342123</v>
      </c>
      <c r="BJ71" s="36">
        <f t="shared" si="38"/>
        <v>0</v>
      </c>
      <c r="BK71" s="35">
        <f t="shared" si="39"/>
        <v>0.20022504</v>
      </c>
      <c r="BL71" s="15">
        <f t="shared" si="40"/>
        <v>0.07201076</v>
      </c>
      <c r="BM71" s="36">
        <f t="shared" si="41"/>
        <v>0</v>
      </c>
      <c r="BN71" s="35">
        <f t="shared" si="42"/>
        <v>0.73503666</v>
      </c>
      <c r="BO71" s="15">
        <f t="shared" si="43"/>
        <v>0.26435529</v>
      </c>
      <c r="BP71" s="36">
        <f t="shared" si="44"/>
        <v>0</v>
      </c>
      <c r="BR71" s="15">
        <f t="shared" si="45"/>
        <v>0.473755</v>
      </c>
      <c r="BS71" s="36"/>
    </row>
    <row r="72" spans="1:71">
      <c r="A72">
        <f>'2. k-data'!A72</f>
        <v>705</v>
      </c>
      <c r="B72">
        <f>'2. k-data'!B72</f>
        <v>99.3</v>
      </c>
      <c r="D72" s="35">
        <v>0.0081</v>
      </c>
      <c r="E72" s="15">
        <v>0.0029</v>
      </c>
      <c r="F72" s="36">
        <v>0</v>
      </c>
      <c r="H72" s="35">
        <v>0.463</v>
      </c>
      <c r="I72" s="15">
        <v>0.327</v>
      </c>
      <c r="J72" s="15">
        <v>0.366</v>
      </c>
      <c r="K72" s="15">
        <v>0.171</v>
      </c>
      <c r="L72" s="15">
        <v>0.2</v>
      </c>
      <c r="M72" s="15">
        <v>0.313</v>
      </c>
      <c r="N72" s="15">
        <v>0.489</v>
      </c>
      <c r="O72" s="15">
        <v>0.72</v>
      </c>
      <c r="P72" s="15">
        <v>0.83</v>
      </c>
      <c r="Q72" s="15">
        <v>0.748</v>
      </c>
      <c r="R72" s="15">
        <v>0.182</v>
      </c>
      <c r="S72" s="15">
        <v>0.128</v>
      </c>
      <c r="T72" s="15">
        <v>0.746</v>
      </c>
      <c r="U72" s="15">
        <v>0.169</v>
      </c>
      <c r="V72" s="36">
        <v>0.561</v>
      </c>
      <c r="X72" s="35">
        <f t="shared" ref="X72:X87" si="50">B72*D72*H72</f>
        <v>0.37240479</v>
      </c>
      <c r="Y72" s="15">
        <f t="shared" ref="Y72:Y87" si="51">B72*E72*H72</f>
        <v>0.13333011</v>
      </c>
      <c r="Z72" s="36">
        <f t="shared" ref="Z72:Z87" si="52">B72*F72*H72</f>
        <v>0</v>
      </c>
      <c r="AA72" s="35">
        <f t="shared" ref="AA72:AA87" si="53">B72*D72*I72</f>
        <v>0.26301591</v>
      </c>
      <c r="AB72" s="15">
        <f t="shared" ref="AB72:AB87" si="54">B72*E72*I72</f>
        <v>0.09416619</v>
      </c>
      <c r="AC72" s="36">
        <f t="shared" ref="AC72:AC87" si="55">B72*F72*I72</f>
        <v>0</v>
      </c>
      <c r="AD72" s="35">
        <f t="shared" ref="AD72:AD87" si="56">B72*D72*J72</f>
        <v>0.29438478</v>
      </c>
      <c r="AE72" s="15">
        <f t="shared" ref="AE72:AE87" si="57">B72*E72*J72</f>
        <v>0.10539702</v>
      </c>
      <c r="AF72" s="36">
        <f t="shared" ref="AF72:AF87" si="58">B72*F72*J72</f>
        <v>0</v>
      </c>
      <c r="AG72" s="35">
        <f t="shared" ref="AG72:AG87" si="59">B72*D72*K72</f>
        <v>0.13754043</v>
      </c>
      <c r="AH72" s="15">
        <f t="shared" ref="AH72:AH87" si="60">B72*E72*K72</f>
        <v>0.04924287</v>
      </c>
      <c r="AI72" s="36">
        <f t="shared" ref="AI72:AI87" si="61">B72*F72*K72</f>
        <v>0</v>
      </c>
      <c r="AJ72" s="35">
        <f t="shared" ref="AJ72:AJ87" si="62">B72*D72*L72</f>
        <v>0.160866</v>
      </c>
      <c r="AK72" s="15">
        <f t="shared" ref="AK72:AK87" si="63">B72*E72*L72</f>
        <v>0.057594</v>
      </c>
      <c r="AL72" s="36">
        <f t="shared" ref="AL72:AL87" si="64">B72*F72*L72</f>
        <v>0</v>
      </c>
      <c r="AM72" s="35">
        <f t="shared" ref="AM72:AM87" si="65">B72*D72*M72</f>
        <v>0.25175529</v>
      </c>
      <c r="AN72" s="15">
        <f t="shared" ref="AN72:AN87" si="66">B72*E72*M72</f>
        <v>0.09013461</v>
      </c>
      <c r="AO72" s="36">
        <f t="shared" ref="AO72:AO87" si="67">B72*F72*M72</f>
        <v>0</v>
      </c>
      <c r="AP72" s="35">
        <f t="shared" ref="AP72:AP87" si="68">B72*D72*N72</f>
        <v>0.39331737</v>
      </c>
      <c r="AQ72" s="15">
        <f t="shared" ref="AQ72:AQ87" si="69">B72*E72*N72</f>
        <v>0.14081733</v>
      </c>
      <c r="AR72" s="36">
        <f t="shared" ref="AR72:AR87" si="70">B72*F72*N72</f>
        <v>0</v>
      </c>
      <c r="AS72" s="35">
        <f t="shared" ref="AS72:AS87" si="71">B72*D72*O72</f>
        <v>0.5791176</v>
      </c>
      <c r="AT72" s="15">
        <f t="shared" ref="AT72:AT87" si="72">B72*E72*O72</f>
        <v>0.2073384</v>
      </c>
      <c r="AU72" s="36">
        <f t="shared" ref="AU72:AU87" si="73">B72*F72*O72</f>
        <v>0</v>
      </c>
      <c r="AV72" s="35">
        <f t="shared" ref="AV72:AV87" si="74">B72*D72*P72</f>
        <v>0.6675939</v>
      </c>
      <c r="AW72" s="15">
        <f t="shared" ref="AW72:AW87" si="75">B72*E72*P72</f>
        <v>0.2390151</v>
      </c>
      <c r="AX72" s="36">
        <f t="shared" ref="AX72:AX87" si="76">B72*F72*P72</f>
        <v>0</v>
      </c>
      <c r="AY72" s="35">
        <f t="shared" ref="AY72:AY87" si="77">B72*D72*Q72</f>
        <v>0.60163884</v>
      </c>
      <c r="AZ72" s="15">
        <f t="shared" ref="AZ72:AZ87" si="78">B72*E72*Q72</f>
        <v>0.21540156</v>
      </c>
      <c r="BA72" s="36">
        <f t="shared" ref="BA72:BA87" si="79">B72*F72*Q72</f>
        <v>0</v>
      </c>
      <c r="BB72" s="35">
        <f t="shared" ref="BB72:BB87" si="80">B72*D72*R72</f>
        <v>0.14638806</v>
      </c>
      <c r="BC72" s="15">
        <f t="shared" ref="BC72:BC87" si="81">B72*E72*R72</f>
        <v>0.05241054</v>
      </c>
      <c r="BD72" s="36">
        <f t="shared" ref="BD72:BD87" si="82">B72*F72*R72</f>
        <v>0</v>
      </c>
      <c r="BE72" s="35">
        <f t="shared" ref="BE72:BE87" si="83">B72*D72*S72</f>
        <v>0.10295424</v>
      </c>
      <c r="BF72" s="15">
        <f t="shared" ref="BF72:BF87" si="84">B72*E72*S72</f>
        <v>0.03686016</v>
      </c>
      <c r="BG72" s="36">
        <f t="shared" ref="BG72:BG87" si="85">B72*F72*S72</f>
        <v>0</v>
      </c>
      <c r="BH72" s="35">
        <f t="shared" ref="BH72:BH87" si="86">B72*D72*T72</f>
        <v>0.60003018</v>
      </c>
      <c r="BI72" s="15">
        <f t="shared" ref="BI72:BI87" si="87">B72*E72*T72</f>
        <v>0.21482562</v>
      </c>
      <c r="BJ72" s="36">
        <f t="shared" ref="BJ72:BJ87" si="88">B72*F72*T72</f>
        <v>0</v>
      </c>
      <c r="BK72" s="35">
        <f t="shared" ref="BK72:BK87" si="89">B72*D72*U72</f>
        <v>0.13593177</v>
      </c>
      <c r="BL72" s="15">
        <f t="shared" ref="BL72:BL87" si="90">B72*E72*U72</f>
        <v>0.04866693</v>
      </c>
      <c r="BM72" s="36">
        <f t="shared" ref="BM72:BM87" si="91">B72*F72*U72</f>
        <v>0</v>
      </c>
      <c r="BN72" s="35">
        <f t="shared" ref="BN72:BN87" si="92">B72*D72*V72</f>
        <v>0.45122913</v>
      </c>
      <c r="BO72" s="15">
        <f t="shared" ref="BO72:BO87" si="93">B72*E72*V72</f>
        <v>0.16155117</v>
      </c>
      <c r="BP72" s="36">
        <f t="shared" ref="BP72:BP87" si="94">B72*F72*V72</f>
        <v>0</v>
      </c>
      <c r="BR72" s="15">
        <f t="shared" ref="BR72:BR87" si="95">B72*E72</f>
        <v>0.28797</v>
      </c>
      <c r="BS72" s="36"/>
    </row>
    <row r="73" spans="1:71">
      <c r="A73">
        <f>'2. k-data'!A73</f>
        <v>710</v>
      </c>
      <c r="B73">
        <f>'2. k-data'!B73</f>
        <v>87.1</v>
      </c>
      <c r="D73" s="35">
        <v>0.0058</v>
      </c>
      <c r="E73" s="15">
        <v>0.0021</v>
      </c>
      <c r="F73" s="36">
        <v>0</v>
      </c>
      <c r="H73" s="35">
        <v>0.464</v>
      </c>
      <c r="I73" s="15">
        <v>0.326</v>
      </c>
      <c r="J73" s="15">
        <v>0.39</v>
      </c>
      <c r="K73" s="15">
        <v>0.17</v>
      </c>
      <c r="L73" s="15">
        <v>0.199</v>
      </c>
      <c r="M73" s="15">
        <v>0.325</v>
      </c>
      <c r="N73" s="15">
        <v>0.496</v>
      </c>
      <c r="O73" s="15">
        <v>0.719</v>
      </c>
      <c r="P73" s="15">
        <v>0.831</v>
      </c>
      <c r="Q73" s="15">
        <v>0.749</v>
      </c>
      <c r="R73" s="15">
        <v>0.203</v>
      </c>
      <c r="S73" s="15">
        <v>0.166</v>
      </c>
      <c r="T73" s="15">
        <v>0.745</v>
      </c>
      <c r="U73" s="15">
        <v>0.188</v>
      </c>
      <c r="V73" s="36">
        <v>0.562</v>
      </c>
      <c r="X73" s="35">
        <f t="shared" si="50"/>
        <v>0.23440352</v>
      </c>
      <c r="Y73" s="15">
        <f t="shared" si="51"/>
        <v>0.08487024</v>
      </c>
      <c r="Z73" s="36">
        <f t="shared" si="52"/>
        <v>0</v>
      </c>
      <c r="AA73" s="35">
        <f t="shared" si="53"/>
        <v>0.16468868</v>
      </c>
      <c r="AB73" s="15">
        <f t="shared" si="54"/>
        <v>0.05962866</v>
      </c>
      <c r="AC73" s="36">
        <f t="shared" si="55"/>
        <v>0</v>
      </c>
      <c r="AD73" s="35">
        <f t="shared" si="56"/>
        <v>0.1970202</v>
      </c>
      <c r="AE73" s="15">
        <f t="shared" si="57"/>
        <v>0.0713349</v>
      </c>
      <c r="AF73" s="36">
        <f t="shared" si="58"/>
        <v>0</v>
      </c>
      <c r="AG73" s="35">
        <f t="shared" si="59"/>
        <v>0.0858806</v>
      </c>
      <c r="AH73" s="15">
        <f t="shared" si="60"/>
        <v>0.0310947</v>
      </c>
      <c r="AI73" s="36">
        <f t="shared" si="61"/>
        <v>0</v>
      </c>
      <c r="AJ73" s="35">
        <f t="shared" si="62"/>
        <v>0.10053082</v>
      </c>
      <c r="AK73" s="15">
        <f t="shared" si="63"/>
        <v>0.03639909</v>
      </c>
      <c r="AL73" s="36">
        <f t="shared" si="64"/>
        <v>0</v>
      </c>
      <c r="AM73" s="35">
        <f t="shared" si="65"/>
        <v>0.1641835</v>
      </c>
      <c r="AN73" s="15">
        <f t="shared" si="66"/>
        <v>0.05944575</v>
      </c>
      <c r="AO73" s="36">
        <f t="shared" si="67"/>
        <v>0</v>
      </c>
      <c r="AP73" s="35">
        <f t="shared" si="68"/>
        <v>0.25056928</v>
      </c>
      <c r="AQ73" s="15">
        <f t="shared" si="69"/>
        <v>0.09072336</v>
      </c>
      <c r="AR73" s="36">
        <f t="shared" si="70"/>
        <v>0</v>
      </c>
      <c r="AS73" s="35">
        <f t="shared" si="71"/>
        <v>0.36322442</v>
      </c>
      <c r="AT73" s="15">
        <f t="shared" si="72"/>
        <v>0.13151229</v>
      </c>
      <c r="AU73" s="36">
        <f t="shared" si="73"/>
        <v>0</v>
      </c>
      <c r="AV73" s="35">
        <f t="shared" si="74"/>
        <v>0.41980458</v>
      </c>
      <c r="AW73" s="15">
        <f t="shared" si="75"/>
        <v>0.15199821</v>
      </c>
      <c r="AX73" s="36">
        <f t="shared" si="76"/>
        <v>0</v>
      </c>
      <c r="AY73" s="35">
        <f t="shared" si="77"/>
        <v>0.37837982</v>
      </c>
      <c r="AZ73" s="15">
        <f t="shared" si="78"/>
        <v>0.13699959</v>
      </c>
      <c r="BA73" s="36">
        <f t="shared" si="79"/>
        <v>0</v>
      </c>
      <c r="BB73" s="35">
        <f t="shared" si="80"/>
        <v>0.10255154</v>
      </c>
      <c r="BC73" s="15">
        <f t="shared" si="81"/>
        <v>0.03713073</v>
      </c>
      <c r="BD73" s="36">
        <f t="shared" si="82"/>
        <v>0</v>
      </c>
      <c r="BE73" s="35">
        <f t="shared" si="83"/>
        <v>0.08385988</v>
      </c>
      <c r="BF73" s="15">
        <f t="shared" si="84"/>
        <v>0.03036306</v>
      </c>
      <c r="BG73" s="36">
        <f t="shared" si="85"/>
        <v>0</v>
      </c>
      <c r="BH73" s="35">
        <f t="shared" si="86"/>
        <v>0.3763591</v>
      </c>
      <c r="BI73" s="15">
        <f t="shared" si="87"/>
        <v>0.13626795</v>
      </c>
      <c r="BJ73" s="36">
        <f t="shared" si="88"/>
        <v>0</v>
      </c>
      <c r="BK73" s="35">
        <f t="shared" si="89"/>
        <v>0.09497384</v>
      </c>
      <c r="BL73" s="15">
        <f t="shared" si="90"/>
        <v>0.03438708</v>
      </c>
      <c r="BM73" s="36">
        <f t="shared" si="91"/>
        <v>0</v>
      </c>
      <c r="BN73" s="35">
        <f t="shared" si="92"/>
        <v>0.28391116</v>
      </c>
      <c r="BO73" s="15">
        <f t="shared" si="93"/>
        <v>0.10279542</v>
      </c>
      <c r="BP73" s="36">
        <f t="shared" si="94"/>
        <v>0</v>
      </c>
      <c r="BR73" s="15">
        <f t="shared" si="95"/>
        <v>0.18291</v>
      </c>
      <c r="BS73" s="36"/>
    </row>
    <row r="74" spans="1:71">
      <c r="A74">
        <f>'2. k-data'!A74</f>
        <v>715</v>
      </c>
      <c r="B74">
        <f>'2. k-data'!B74</f>
        <v>75.7</v>
      </c>
      <c r="D74" s="35">
        <v>0.0041</v>
      </c>
      <c r="E74" s="15">
        <v>0.0015</v>
      </c>
      <c r="F74" s="36">
        <v>0</v>
      </c>
      <c r="H74" s="35">
        <v>0.465</v>
      </c>
      <c r="I74" s="15">
        <v>0.325</v>
      </c>
      <c r="J74" s="15">
        <v>0.412</v>
      </c>
      <c r="K74" s="15">
        <v>0.168</v>
      </c>
      <c r="L74" s="15">
        <v>0.198</v>
      </c>
      <c r="M74" s="15">
        <v>0.338</v>
      </c>
      <c r="N74" s="15">
        <v>0.503</v>
      </c>
      <c r="O74" s="15">
        <v>0.722</v>
      </c>
      <c r="P74" s="15">
        <v>0.833</v>
      </c>
      <c r="Q74" s="15">
        <v>0.751</v>
      </c>
      <c r="R74" s="15">
        <v>0.223</v>
      </c>
      <c r="S74" s="15">
        <v>0.21</v>
      </c>
      <c r="T74" s="15">
        <v>0.744</v>
      </c>
      <c r="U74" s="15">
        <v>0.207</v>
      </c>
      <c r="V74" s="36">
        <v>0.563</v>
      </c>
      <c r="X74" s="35">
        <f t="shared" si="50"/>
        <v>0.14432205</v>
      </c>
      <c r="Y74" s="15">
        <f t="shared" si="51"/>
        <v>0.05280075</v>
      </c>
      <c r="Z74" s="36">
        <f t="shared" si="52"/>
        <v>0</v>
      </c>
      <c r="AA74" s="35">
        <f t="shared" si="53"/>
        <v>0.10087025</v>
      </c>
      <c r="AB74" s="15">
        <f t="shared" si="54"/>
        <v>0.03690375</v>
      </c>
      <c r="AC74" s="36">
        <f t="shared" si="55"/>
        <v>0</v>
      </c>
      <c r="AD74" s="35">
        <f t="shared" si="56"/>
        <v>0.12787244</v>
      </c>
      <c r="AE74" s="15">
        <f t="shared" si="57"/>
        <v>0.0467826</v>
      </c>
      <c r="AF74" s="36">
        <f t="shared" si="58"/>
        <v>0</v>
      </c>
      <c r="AG74" s="35">
        <f t="shared" si="59"/>
        <v>0.05214216</v>
      </c>
      <c r="AH74" s="15">
        <f t="shared" si="60"/>
        <v>0.0190764</v>
      </c>
      <c r="AI74" s="36">
        <f t="shared" si="61"/>
        <v>0</v>
      </c>
      <c r="AJ74" s="35">
        <f t="shared" si="62"/>
        <v>0.06145326</v>
      </c>
      <c r="AK74" s="15">
        <f t="shared" si="63"/>
        <v>0.0224829</v>
      </c>
      <c r="AL74" s="36">
        <f t="shared" si="64"/>
        <v>0</v>
      </c>
      <c r="AM74" s="35">
        <f t="shared" si="65"/>
        <v>0.10490506</v>
      </c>
      <c r="AN74" s="15">
        <f t="shared" si="66"/>
        <v>0.0383799</v>
      </c>
      <c r="AO74" s="36">
        <f t="shared" si="67"/>
        <v>0</v>
      </c>
      <c r="AP74" s="35">
        <f t="shared" si="68"/>
        <v>0.15611611</v>
      </c>
      <c r="AQ74" s="15">
        <f t="shared" si="69"/>
        <v>0.05711565</v>
      </c>
      <c r="AR74" s="36">
        <f t="shared" si="70"/>
        <v>0</v>
      </c>
      <c r="AS74" s="35">
        <f t="shared" si="71"/>
        <v>0.22408714</v>
      </c>
      <c r="AT74" s="15">
        <f t="shared" si="72"/>
        <v>0.0819831</v>
      </c>
      <c r="AU74" s="36">
        <f t="shared" si="73"/>
        <v>0</v>
      </c>
      <c r="AV74" s="35">
        <f t="shared" si="74"/>
        <v>0.25853821</v>
      </c>
      <c r="AW74" s="15">
        <f t="shared" si="75"/>
        <v>0.09458715</v>
      </c>
      <c r="AX74" s="36">
        <f t="shared" si="76"/>
        <v>0</v>
      </c>
      <c r="AY74" s="35">
        <f t="shared" si="77"/>
        <v>0.23308787</v>
      </c>
      <c r="AZ74" s="15">
        <f t="shared" si="78"/>
        <v>0.08527605</v>
      </c>
      <c r="BA74" s="36">
        <f t="shared" si="79"/>
        <v>0</v>
      </c>
      <c r="BB74" s="35">
        <f t="shared" si="80"/>
        <v>0.06921251</v>
      </c>
      <c r="BC74" s="15">
        <f t="shared" si="81"/>
        <v>0.02532165</v>
      </c>
      <c r="BD74" s="36">
        <f t="shared" si="82"/>
        <v>0</v>
      </c>
      <c r="BE74" s="35">
        <f t="shared" si="83"/>
        <v>0.0651777</v>
      </c>
      <c r="BF74" s="15">
        <f t="shared" si="84"/>
        <v>0.0238455</v>
      </c>
      <c r="BG74" s="36">
        <f t="shared" si="85"/>
        <v>0</v>
      </c>
      <c r="BH74" s="35">
        <f t="shared" si="86"/>
        <v>0.23091528</v>
      </c>
      <c r="BI74" s="15">
        <f t="shared" si="87"/>
        <v>0.0844812</v>
      </c>
      <c r="BJ74" s="36">
        <f t="shared" si="88"/>
        <v>0</v>
      </c>
      <c r="BK74" s="35">
        <f t="shared" si="89"/>
        <v>0.06424659</v>
      </c>
      <c r="BL74" s="15">
        <f t="shared" si="90"/>
        <v>0.02350485</v>
      </c>
      <c r="BM74" s="36">
        <f t="shared" si="91"/>
        <v>0</v>
      </c>
      <c r="BN74" s="35">
        <f t="shared" si="92"/>
        <v>0.17473831</v>
      </c>
      <c r="BO74" s="15">
        <f t="shared" si="93"/>
        <v>0.06392865</v>
      </c>
      <c r="BP74" s="36">
        <f t="shared" si="94"/>
        <v>0</v>
      </c>
      <c r="BR74" s="15">
        <f t="shared" si="95"/>
        <v>0.11355</v>
      </c>
      <c r="BS74" s="36"/>
    </row>
    <row r="75" spans="1:71">
      <c r="A75">
        <f>'2. k-data'!A75</f>
        <v>720</v>
      </c>
      <c r="B75">
        <f>'2. k-data'!B75</f>
        <v>65.65</v>
      </c>
      <c r="D75" s="35">
        <v>0.0029</v>
      </c>
      <c r="E75" s="15">
        <v>0.001</v>
      </c>
      <c r="F75" s="36">
        <v>0</v>
      </c>
      <c r="H75" s="35">
        <v>0.466</v>
      </c>
      <c r="I75" s="15">
        <v>0.324</v>
      </c>
      <c r="J75" s="15">
        <v>0.431</v>
      </c>
      <c r="K75" s="15">
        <v>0.166</v>
      </c>
      <c r="L75" s="15">
        <v>0.196</v>
      </c>
      <c r="M75" s="15">
        <v>0.351</v>
      </c>
      <c r="N75" s="15">
        <v>0.511</v>
      </c>
      <c r="O75" s="15">
        <v>0.725</v>
      </c>
      <c r="P75" s="15">
        <v>0.835</v>
      </c>
      <c r="Q75" s="15">
        <v>0.753</v>
      </c>
      <c r="R75" s="15">
        <v>0.242</v>
      </c>
      <c r="S75" s="15">
        <v>0.257</v>
      </c>
      <c r="T75" s="15">
        <v>0.743</v>
      </c>
      <c r="U75" s="15">
        <v>0.226</v>
      </c>
      <c r="V75" s="36">
        <v>0.564</v>
      </c>
      <c r="X75" s="35">
        <f t="shared" si="50"/>
        <v>0.08871941</v>
      </c>
      <c r="Y75" s="15">
        <f t="shared" si="51"/>
        <v>0.0305929</v>
      </c>
      <c r="Z75" s="36">
        <f t="shared" si="52"/>
        <v>0</v>
      </c>
      <c r="AA75" s="35">
        <f t="shared" si="53"/>
        <v>0.06168474</v>
      </c>
      <c r="AB75" s="15">
        <f t="shared" si="54"/>
        <v>0.0212706</v>
      </c>
      <c r="AC75" s="36">
        <f t="shared" si="55"/>
        <v>0</v>
      </c>
      <c r="AD75" s="35">
        <f t="shared" si="56"/>
        <v>0.082055935</v>
      </c>
      <c r="AE75" s="15">
        <f t="shared" si="57"/>
        <v>0.02829515</v>
      </c>
      <c r="AF75" s="36">
        <f t="shared" si="58"/>
        <v>0</v>
      </c>
      <c r="AG75" s="35">
        <f t="shared" si="59"/>
        <v>0.03160391</v>
      </c>
      <c r="AH75" s="15">
        <f t="shared" si="60"/>
        <v>0.0108979</v>
      </c>
      <c r="AI75" s="36">
        <f t="shared" si="61"/>
        <v>0</v>
      </c>
      <c r="AJ75" s="35">
        <f t="shared" si="62"/>
        <v>0.03731546</v>
      </c>
      <c r="AK75" s="15">
        <f t="shared" si="63"/>
        <v>0.0128674</v>
      </c>
      <c r="AL75" s="36">
        <f t="shared" si="64"/>
        <v>0</v>
      </c>
      <c r="AM75" s="35">
        <f t="shared" si="65"/>
        <v>0.066825135</v>
      </c>
      <c r="AN75" s="15">
        <f t="shared" si="66"/>
        <v>0.02304315</v>
      </c>
      <c r="AO75" s="36">
        <f t="shared" si="67"/>
        <v>0</v>
      </c>
      <c r="AP75" s="35">
        <f t="shared" si="68"/>
        <v>0.097286735</v>
      </c>
      <c r="AQ75" s="15">
        <f t="shared" si="69"/>
        <v>0.03354715</v>
      </c>
      <c r="AR75" s="36">
        <f t="shared" si="70"/>
        <v>0</v>
      </c>
      <c r="AS75" s="35">
        <f t="shared" si="71"/>
        <v>0.138029125</v>
      </c>
      <c r="AT75" s="15">
        <f t="shared" si="72"/>
        <v>0.04759625</v>
      </c>
      <c r="AU75" s="36">
        <f t="shared" si="73"/>
        <v>0</v>
      </c>
      <c r="AV75" s="35">
        <f t="shared" si="74"/>
        <v>0.158971475</v>
      </c>
      <c r="AW75" s="15">
        <f t="shared" si="75"/>
        <v>0.05481775</v>
      </c>
      <c r="AX75" s="36">
        <f t="shared" si="76"/>
        <v>0</v>
      </c>
      <c r="AY75" s="35">
        <f t="shared" si="77"/>
        <v>0.143359905</v>
      </c>
      <c r="AZ75" s="15">
        <f t="shared" si="78"/>
        <v>0.04943445</v>
      </c>
      <c r="BA75" s="36">
        <f t="shared" si="79"/>
        <v>0</v>
      </c>
      <c r="BB75" s="35">
        <f t="shared" si="80"/>
        <v>0.04607317</v>
      </c>
      <c r="BC75" s="15">
        <f t="shared" si="81"/>
        <v>0.0158873</v>
      </c>
      <c r="BD75" s="36">
        <f t="shared" si="82"/>
        <v>0</v>
      </c>
      <c r="BE75" s="35">
        <f t="shared" si="83"/>
        <v>0.048928945</v>
      </c>
      <c r="BF75" s="15">
        <f t="shared" si="84"/>
        <v>0.01687205</v>
      </c>
      <c r="BG75" s="36">
        <f t="shared" si="85"/>
        <v>0</v>
      </c>
      <c r="BH75" s="35">
        <f t="shared" si="86"/>
        <v>0.141456055</v>
      </c>
      <c r="BI75" s="15">
        <f t="shared" si="87"/>
        <v>0.04877795</v>
      </c>
      <c r="BJ75" s="36">
        <f t="shared" si="88"/>
        <v>0</v>
      </c>
      <c r="BK75" s="35">
        <f t="shared" si="89"/>
        <v>0.04302701</v>
      </c>
      <c r="BL75" s="15">
        <f t="shared" si="90"/>
        <v>0.0148369</v>
      </c>
      <c r="BM75" s="36">
        <f t="shared" si="91"/>
        <v>0</v>
      </c>
      <c r="BN75" s="35">
        <f t="shared" si="92"/>
        <v>0.10737714</v>
      </c>
      <c r="BO75" s="15">
        <f t="shared" si="93"/>
        <v>0.0370266</v>
      </c>
      <c r="BP75" s="36">
        <f t="shared" si="94"/>
        <v>0</v>
      </c>
      <c r="BR75" s="15">
        <f t="shared" si="95"/>
        <v>0.06565</v>
      </c>
      <c r="BS75" s="36"/>
    </row>
    <row r="76" spans="1:71">
      <c r="A76">
        <f>'2. k-data'!A76</f>
        <v>725</v>
      </c>
      <c r="B76">
        <f>'2. k-data'!B76</f>
        <v>58.35</v>
      </c>
      <c r="D76" s="35">
        <v>0.002</v>
      </c>
      <c r="E76" s="15">
        <v>0.0007</v>
      </c>
      <c r="F76" s="36">
        <v>0</v>
      </c>
      <c r="H76" s="35">
        <v>0.466</v>
      </c>
      <c r="I76" s="15">
        <v>0.324</v>
      </c>
      <c r="J76" s="15">
        <v>0.447</v>
      </c>
      <c r="K76" s="15">
        <v>0.164</v>
      </c>
      <c r="L76" s="15">
        <v>0.195</v>
      </c>
      <c r="M76" s="15">
        <v>0.364</v>
      </c>
      <c r="N76" s="15">
        <v>0.518</v>
      </c>
      <c r="O76" s="15">
        <v>0.727</v>
      </c>
      <c r="P76" s="15">
        <v>0.836</v>
      </c>
      <c r="Q76" s="15">
        <v>0.754</v>
      </c>
      <c r="R76" s="15">
        <v>0.257</v>
      </c>
      <c r="S76" s="15">
        <v>0.305</v>
      </c>
      <c r="T76" s="15">
        <v>0.744</v>
      </c>
      <c r="U76" s="15">
        <v>0.243</v>
      </c>
      <c r="V76" s="36">
        <v>0.565</v>
      </c>
      <c r="X76" s="35">
        <f t="shared" si="50"/>
        <v>0.0543822</v>
      </c>
      <c r="Y76" s="15">
        <f t="shared" si="51"/>
        <v>0.01903377</v>
      </c>
      <c r="Z76" s="36">
        <f t="shared" si="52"/>
        <v>0</v>
      </c>
      <c r="AA76" s="35">
        <f t="shared" si="53"/>
        <v>0.0378108</v>
      </c>
      <c r="AB76" s="15">
        <f t="shared" si="54"/>
        <v>0.01323378</v>
      </c>
      <c r="AC76" s="36">
        <f t="shared" si="55"/>
        <v>0</v>
      </c>
      <c r="AD76" s="35">
        <f t="shared" si="56"/>
        <v>0.0521649</v>
      </c>
      <c r="AE76" s="15">
        <f t="shared" si="57"/>
        <v>0.018257715</v>
      </c>
      <c r="AF76" s="36">
        <f t="shared" si="58"/>
        <v>0</v>
      </c>
      <c r="AG76" s="35">
        <f t="shared" si="59"/>
        <v>0.0191388</v>
      </c>
      <c r="AH76" s="15">
        <f t="shared" si="60"/>
        <v>0.00669858</v>
      </c>
      <c r="AI76" s="36">
        <f t="shared" si="61"/>
        <v>0</v>
      </c>
      <c r="AJ76" s="35">
        <f t="shared" si="62"/>
        <v>0.0227565</v>
      </c>
      <c r="AK76" s="15">
        <f t="shared" si="63"/>
        <v>0.007964775</v>
      </c>
      <c r="AL76" s="36">
        <f t="shared" si="64"/>
        <v>0</v>
      </c>
      <c r="AM76" s="35">
        <f t="shared" si="65"/>
        <v>0.0424788</v>
      </c>
      <c r="AN76" s="15">
        <f t="shared" si="66"/>
        <v>0.01486758</v>
      </c>
      <c r="AO76" s="36">
        <f t="shared" si="67"/>
        <v>0</v>
      </c>
      <c r="AP76" s="35">
        <f t="shared" si="68"/>
        <v>0.0604506</v>
      </c>
      <c r="AQ76" s="15">
        <f t="shared" si="69"/>
        <v>0.02115771</v>
      </c>
      <c r="AR76" s="36">
        <f t="shared" si="70"/>
        <v>0</v>
      </c>
      <c r="AS76" s="35">
        <f t="shared" si="71"/>
        <v>0.0848409</v>
      </c>
      <c r="AT76" s="15">
        <f t="shared" si="72"/>
        <v>0.029694315</v>
      </c>
      <c r="AU76" s="36">
        <f t="shared" si="73"/>
        <v>0</v>
      </c>
      <c r="AV76" s="35">
        <f t="shared" si="74"/>
        <v>0.0975612</v>
      </c>
      <c r="AW76" s="15">
        <f t="shared" si="75"/>
        <v>0.03414642</v>
      </c>
      <c r="AX76" s="36">
        <f t="shared" si="76"/>
        <v>0</v>
      </c>
      <c r="AY76" s="35">
        <f t="shared" si="77"/>
        <v>0.0879918</v>
      </c>
      <c r="AZ76" s="15">
        <f t="shared" si="78"/>
        <v>0.03079713</v>
      </c>
      <c r="BA76" s="36">
        <f t="shared" si="79"/>
        <v>0</v>
      </c>
      <c r="BB76" s="35">
        <f t="shared" si="80"/>
        <v>0.0299919</v>
      </c>
      <c r="BC76" s="15">
        <f t="shared" si="81"/>
        <v>0.010497165</v>
      </c>
      <c r="BD76" s="36">
        <f t="shared" si="82"/>
        <v>0</v>
      </c>
      <c r="BE76" s="35">
        <f t="shared" si="83"/>
        <v>0.0355935</v>
      </c>
      <c r="BF76" s="15">
        <f t="shared" si="84"/>
        <v>0.012457725</v>
      </c>
      <c r="BG76" s="36">
        <f t="shared" si="85"/>
        <v>0</v>
      </c>
      <c r="BH76" s="35">
        <f t="shared" si="86"/>
        <v>0.0868248</v>
      </c>
      <c r="BI76" s="15">
        <f t="shared" si="87"/>
        <v>0.03038868</v>
      </c>
      <c r="BJ76" s="36">
        <f t="shared" si="88"/>
        <v>0</v>
      </c>
      <c r="BK76" s="35">
        <f t="shared" si="89"/>
        <v>0.0283581</v>
      </c>
      <c r="BL76" s="15">
        <f t="shared" si="90"/>
        <v>0.009925335</v>
      </c>
      <c r="BM76" s="36">
        <f t="shared" si="91"/>
        <v>0</v>
      </c>
      <c r="BN76" s="35">
        <f t="shared" si="92"/>
        <v>0.0659355</v>
      </c>
      <c r="BO76" s="15">
        <f t="shared" si="93"/>
        <v>0.023077425</v>
      </c>
      <c r="BP76" s="36">
        <f t="shared" si="94"/>
        <v>0</v>
      </c>
      <c r="BR76" s="15">
        <f t="shared" si="95"/>
        <v>0.040845</v>
      </c>
      <c r="BS76" s="36"/>
    </row>
    <row r="77" spans="1:71">
      <c r="A77">
        <f>'2. k-data'!A77</f>
        <v>730</v>
      </c>
      <c r="B77">
        <f>'2. k-data'!B77</f>
        <v>51.55</v>
      </c>
      <c r="D77" s="35">
        <v>0.0014</v>
      </c>
      <c r="E77" s="15">
        <v>0.0005</v>
      </c>
      <c r="F77" s="36">
        <v>0</v>
      </c>
      <c r="H77" s="35">
        <v>0.466</v>
      </c>
      <c r="I77" s="15">
        <v>0.324</v>
      </c>
      <c r="J77" s="15">
        <v>0.46</v>
      </c>
      <c r="K77" s="15">
        <v>0.164</v>
      </c>
      <c r="L77" s="15">
        <v>0.195</v>
      </c>
      <c r="M77" s="15">
        <v>0.376</v>
      </c>
      <c r="N77" s="15">
        <v>0.525</v>
      </c>
      <c r="O77" s="15">
        <v>0.729</v>
      </c>
      <c r="P77" s="15">
        <v>0.836</v>
      </c>
      <c r="Q77" s="15">
        <v>0.755</v>
      </c>
      <c r="R77" s="15">
        <v>0.27</v>
      </c>
      <c r="S77" s="15">
        <v>0.354</v>
      </c>
      <c r="T77" s="15">
        <v>0.745</v>
      </c>
      <c r="U77" s="15">
        <v>0.26</v>
      </c>
      <c r="V77" s="36">
        <v>0.566</v>
      </c>
      <c r="X77" s="35">
        <f t="shared" si="50"/>
        <v>0.03363122</v>
      </c>
      <c r="Y77" s="15">
        <f t="shared" si="51"/>
        <v>0.01201115</v>
      </c>
      <c r="Z77" s="36">
        <f t="shared" si="52"/>
        <v>0</v>
      </c>
      <c r="AA77" s="35">
        <f t="shared" si="53"/>
        <v>0.02338308</v>
      </c>
      <c r="AB77" s="15">
        <f t="shared" si="54"/>
        <v>0.0083511</v>
      </c>
      <c r="AC77" s="36">
        <f t="shared" si="55"/>
        <v>0</v>
      </c>
      <c r="AD77" s="35">
        <f t="shared" si="56"/>
        <v>0.0331982</v>
      </c>
      <c r="AE77" s="15">
        <f t="shared" si="57"/>
        <v>0.0118565</v>
      </c>
      <c r="AF77" s="36">
        <f t="shared" si="58"/>
        <v>0</v>
      </c>
      <c r="AG77" s="35">
        <f t="shared" si="59"/>
        <v>0.01183588</v>
      </c>
      <c r="AH77" s="15">
        <f t="shared" si="60"/>
        <v>0.0042271</v>
      </c>
      <c r="AI77" s="36">
        <f t="shared" si="61"/>
        <v>0</v>
      </c>
      <c r="AJ77" s="35">
        <f t="shared" si="62"/>
        <v>0.01407315</v>
      </c>
      <c r="AK77" s="15">
        <f t="shared" si="63"/>
        <v>0.005026125</v>
      </c>
      <c r="AL77" s="36">
        <f t="shared" si="64"/>
        <v>0</v>
      </c>
      <c r="AM77" s="35">
        <f t="shared" si="65"/>
        <v>0.02713592</v>
      </c>
      <c r="AN77" s="15">
        <f t="shared" si="66"/>
        <v>0.0096914</v>
      </c>
      <c r="AO77" s="36">
        <f t="shared" si="67"/>
        <v>0</v>
      </c>
      <c r="AP77" s="35">
        <f t="shared" si="68"/>
        <v>0.03788925</v>
      </c>
      <c r="AQ77" s="15">
        <f t="shared" si="69"/>
        <v>0.013531875</v>
      </c>
      <c r="AR77" s="36">
        <f t="shared" si="70"/>
        <v>0</v>
      </c>
      <c r="AS77" s="35">
        <f t="shared" si="71"/>
        <v>0.05261193</v>
      </c>
      <c r="AT77" s="15">
        <f t="shared" si="72"/>
        <v>0.018789975</v>
      </c>
      <c r="AU77" s="36">
        <f t="shared" si="73"/>
        <v>0</v>
      </c>
      <c r="AV77" s="35">
        <f t="shared" si="74"/>
        <v>0.06033412</v>
      </c>
      <c r="AW77" s="15">
        <f t="shared" si="75"/>
        <v>0.0215479</v>
      </c>
      <c r="AX77" s="36">
        <f t="shared" si="76"/>
        <v>0</v>
      </c>
      <c r="AY77" s="35">
        <f t="shared" si="77"/>
        <v>0.05448835</v>
      </c>
      <c r="AZ77" s="15">
        <f t="shared" si="78"/>
        <v>0.019460125</v>
      </c>
      <c r="BA77" s="36">
        <f t="shared" si="79"/>
        <v>0</v>
      </c>
      <c r="BB77" s="35">
        <f t="shared" si="80"/>
        <v>0.0194859</v>
      </c>
      <c r="BC77" s="15">
        <f t="shared" si="81"/>
        <v>0.00695925</v>
      </c>
      <c r="BD77" s="36">
        <f t="shared" si="82"/>
        <v>0</v>
      </c>
      <c r="BE77" s="35">
        <f t="shared" si="83"/>
        <v>0.02554818</v>
      </c>
      <c r="BF77" s="15">
        <f t="shared" si="84"/>
        <v>0.00912435</v>
      </c>
      <c r="BG77" s="36">
        <f t="shared" si="85"/>
        <v>0</v>
      </c>
      <c r="BH77" s="35">
        <f t="shared" si="86"/>
        <v>0.05376665</v>
      </c>
      <c r="BI77" s="15">
        <f t="shared" si="87"/>
        <v>0.019202375</v>
      </c>
      <c r="BJ77" s="36">
        <f t="shared" si="88"/>
        <v>0</v>
      </c>
      <c r="BK77" s="35">
        <f t="shared" si="89"/>
        <v>0.0187642</v>
      </c>
      <c r="BL77" s="15">
        <f t="shared" si="90"/>
        <v>0.0067015</v>
      </c>
      <c r="BM77" s="36">
        <f t="shared" si="91"/>
        <v>0</v>
      </c>
      <c r="BN77" s="35">
        <f t="shared" si="92"/>
        <v>0.04084822</v>
      </c>
      <c r="BO77" s="15">
        <f t="shared" si="93"/>
        <v>0.01458865</v>
      </c>
      <c r="BP77" s="36">
        <f t="shared" si="94"/>
        <v>0</v>
      </c>
      <c r="BR77" s="15">
        <f t="shared" si="95"/>
        <v>0.025775</v>
      </c>
      <c r="BS77" s="36"/>
    </row>
    <row r="78" spans="1:71">
      <c r="A78">
        <f>'2. k-data'!A78</f>
        <v>735</v>
      </c>
      <c r="B78">
        <f>'2. k-data'!B78</f>
        <v>44.35</v>
      </c>
      <c r="D78" s="35">
        <v>0.001</v>
      </c>
      <c r="E78" s="15">
        <v>0.0004</v>
      </c>
      <c r="F78" s="36">
        <v>0</v>
      </c>
      <c r="H78" s="35">
        <v>0.466</v>
      </c>
      <c r="I78" s="15">
        <v>0.323</v>
      </c>
      <c r="J78" s="15">
        <v>0.472</v>
      </c>
      <c r="K78" s="15">
        <v>0.165</v>
      </c>
      <c r="L78" s="15">
        <v>0.196</v>
      </c>
      <c r="M78" s="15">
        <v>0.389</v>
      </c>
      <c r="N78" s="15">
        <v>0.532</v>
      </c>
      <c r="O78" s="15">
        <v>0.73</v>
      </c>
      <c r="P78" s="15">
        <v>0.837</v>
      </c>
      <c r="Q78" s="15">
        <v>0.755</v>
      </c>
      <c r="R78" s="15">
        <v>0.282</v>
      </c>
      <c r="S78" s="15">
        <v>0.401</v>
      </c>
      <c r="T78" s="15">
        <v>0.748</v>
      </c>
      <c r="U78" s="15">
        <v>0.277</v>
      </c>
      <c r="V78" s="36">
        <v>0.568</v>
      </c>
      <c r="X78" s="35">
        <f t="shared" si="50"/>
        <v>0.0206671</v>
      </c>
      <c r="Y78" s="15">
        <f t="shared" si="51"/>
        <v>0.00826684</v>
      </c>
      <c r="Z78" s="36">
        <f t="shared" si="52"/>
        <v>0</v>
      </c>
      <c r="AA78" s="35">
        <f t="shared" si="53"/>
        <v>0.01432505</v>
      </c>
      <c r="AB78" s="15">
        <f t="shared" si="54"/>
        <v>0.00573002</v>
      </c>
      <c r="AC78" s="36">
        <f t="shared" si="55"/>
        <v>0</v>
      </c>
      <c r="AD78" s="35">
        <f t="shared" si="56"/>
        <v>0.0209332</v>
      </c>
      <c r="AE78" s="15">
        <f t="shared" si="57"/>
        <v>0.00837328</v>
      </c>
      <c r="AF78" s="36">
        <f t="shared" si="58"/>
        <v>0</v>
      </c>
      <c r="AG78" s="35">
        <f t="shared" si="59"/>
        <v>0.00731775</v>
      </c>
      <c r="AH78" s="15">
        <f t="shared" si="60"/>
        <v>0.0029271</v>
      </c>
      <c r="AI78" s="36">
        <f t="shared" si="61"/>
        <v>0</v>
      </c>
      <c r="AJ78" s="35">
        <f t="shared" si="62"/>
        <v>0.0086926</v>
      </c>
      <c r="AK78" s="15">
        <f t="shared" si="63"/>
        <v>0.00347704</v>
      </c>
      <c r="AL78" s="36">
        <f t="shared" si="64"/>
        <v>0</v>
      </c>
      <c r="AM78" s="35">
        <f t="shared" si="65"/>
        <v>0.01725215</v>
      </c>
      <c r="AN78" s="15">
        <f t="shared" si="66"/>
        <v>0.00690086</v>
      </c>
      <c r="AO78" s="36">
        <f t="shared" si="67"/>
        <v>0</v>
      </c>
      <c r="AP78" s="35">
        <f t="shared" si="68"/>
        <v>0.0235942</v>
      </c>
      <c r="AQ78" s="15">
        <f t="shared" si="69"/>
        <v>0.00943768</v>
      </c>
      <c r="AR78" s="36">
        <f t="shared" si="70"/>
        <v>0</v>
      </c>
      <c r="AS78" s="35">
        <f t="shared" si="71"/>
        <v>0.0323755</v>
      </c>
      <c r="AT78" s="15">
        <f t="shared" si="72"/>
        <v>0.0129502</v>
      </c>
      <c r="AU78" s="36">
        <f t="shared" si="73"/>
        <v>0</v>
      </c>
      <c r="AV78" s="35">
        <f t="shared" si="74"/>
        <v>0.03712095</v>
      </c>
      <c r="AW78" s="15">
        <f t="shared" si="75"/>
        <v>0.01484838</v>
      </c>
      <c r="AX78" s="36">
        <f t="shared" si="76"/>
        <v>0</v>
      </c>
      <c r="AY78" s="35">
        <f t="shared" si="77"/>
        <v>0.03348425</v>
      </c>
      <c r="AZ78" s="15">
        <f t="shared" si="78"/>
        <v>0.0133937</v>
      </c>
      <c r="BA78" s="36">
        <f t="shared" si="79"/>
        <v>0</v>
      </c>
      <c r="BB78" s="35">
        <f t="shared" si="80"/>
        <v>0.0125067</v>
      </c>
      <c r="BC78" s="15">
        <f t="shared" si="81"/>
        <v>0.00500268</v>
      </c>
      <c r="BD78" s="36">
        <f t="shared" si="82"/>
        <v>0</v>
      </c>
      <c r="BE78" s="35">
        <f t="shared" si="83"/>
        <v>0.01778435</v>
      </c>
      <c r="BF78" s="15">
        <f t="shared" si="84"/>
        <v>0.00711374</v>
      </c>
      <c r="BG78" s="36">
        <f t="shared" si="85"/>
        <v>0</v>
      </c>
      <c r="BH78" s="35">
        <f t="shared" si="86"/>
        <v>0.0331738</v>
      </c>
      <c r="BI78" s="15">
        <f t="shared" si="87"/>
        <v>0.01326952</v>
      </c>
      <c r="BJ78" s="36">
        <f t="shared" si="88"/>
        <v>0</v>
      </c>
      <c r="BK78" s="35">
        <f t="shared" si="89"/>
        <v>0.01228495</v>
      </c>
      <c r="BL78" s="15">
        <f t="shared" si="90"/>
        <v>0.00491398</v>
      </c>
      <c r="BM78" s="36">
        <f t="shared" si="91"/>
        <v>0</v>
      </c>
      <c r="BN78" s="35">
        <f t="shared" si="92"/>
        <v>0.0251908</v>
      </c>
      <c r="BO78" s="15">
        <f t="shared" si="93"/>
        <v>0.01007632</v>
      </c>
      <c r="BP78" s="36">
        <f t="shared" si="94"/>
        <v>0</v>
      </c>
      <c r="BR78" s="15">
        <f t="shared" si="95"/>
        <v>0.01774</v>
      </c>
      <c r="BS78" s="36"/>
    </row>
    <row r="79" spans="1:71">
      <c r="A79">
        <f>'2. k-data'!A79</f>
        <v>740</v>
      </c>
      <c r="B79">
        <f>'2. k-data'!B79</f>
        <v>38.5</v>
      </c>
      <c r="D79" s="35">
        <v>0.0007</v>
      </c>
      <c r="E79" s="15">
        <v>0.0002</v>
      </c>
      <c r="F79" s="36">
        <v>0</v>
      </c>
      <c r="H79" s="35">
        <v>0.467</v>
      </c>
      <c r="I79" s="15">
        <v>0.322</v>
      </c>
      <c r="J79" s="15">
        <v>0.481</v>
      </c>
      <c r="K79" s="15">
        <v>0.168</v>
      </c>
      <c r="L79" s="15">
        <v>0.197</v>
      </c>
      <c r="M79" s="15">
        <v>0.401</v>
      </c>
      <c r="N79" s="15">
        <v>0.539</v>
      </c>
      <c r="O79" s="15">
        <v>0.73</v>
      </c>
      <c r="P79" s="15">
        <v>0.838</v>
      </c>
      <c r="Q79" s="15">
        <v>0.755</v>
      </c>
      <c r="R79" s="15">
        <v>0.292</v>
      </c>
      <c r="S79" s="15">
        <v>0.446</v>
      </c>
      <c r="T79" s="15">
        <v>0.75</v>
      </c>
      <c r="U79" s="15">
        <v>0.294</v>
      </c>
      <c r="V79" s="36">
        <v>0.568</v>
      </c>
      <c r="X79" s="35">
        <f t="shared" si="50"/>
        <v>0.01258565</v>
      </c>
      <c r="Y79" s="15">
        <f t="shared" si="51"/>
        <v>0.0035959</v>
      </c>
      <c r="Z79" s="36">
        <f t="shared" si="52"/>
        <v>0</v>
      </c>
      <c r="AA79" s="35">
        <f t="shared" si="53"/>
        <v>0.0086779</v>
      </c>
      <c r="AB79" s="15">
        <f t="shared" si="54"/>
        <v>0.0024794</v>
      </c>
      <c r="AC79" s="36">
        <f t="shared" si="55"/>
        <v>0</v>
      </c>
      <c r="AD79" s="35">
        <f t="shared" si="56"/>
        <v>0.01296295</v>
      </c>
      <c r="AE79" s="15">
        <f t="shared" si="57"/>
        <v>0.0037037</v>
      </c>
      <c r="AF79" s="36">
        <f t="shared" si="58"/>
        <v>0</v>
      </c>
      <c r="AG79" s="35">
        <f t="shared" si="59"/>
        <v>0.0045276</v>
      </c>
      <c r="AH79" s="15">
        <f t="shared" si="60"/>
        <v>0.0012936</v>
      </c>
      <c r="AI79" s="36">
        <f t="shared" si="61"/>
        <v>0</v>
      </c>
      <c r="AJ79" s="35">
        <f t="shared" si="62"/>
        <v>0.00530915</v>
      </c>
      <c r="AK79" s="15">
        <f t="shared" si="63"/>
        <v>0.0015169</v>
      </c>
      <c r="AL79" s="36">
        <f t="shared" si="64"/>
        <v>0</v>
      </c>
      <c r="AM79" s="35">
        <f t="shared" si="65"/>
        <v>0.01080695</v>
      </c>
      <c r="AN79" s="15">
        <f t="shared" si="66"/>
        <v>0.0030877</v>
      </c>
      <c r="AO79" s="36">
        <f t="shared" si="67"/>
        <v>0</v>
      </c>
      <c r="AP79" s="35">
        <f t="shared" si="68"/>
        <v>0.01452605</v>
      </c>
      <c r="AQ79" s="15">
        <f t="shared" si="69"/>
        <v>0.0041503</v>
      </c>
      <c r="AR79" s="36">
        <f t="shared" si="70"/>
        <v>0</v>
      </c>
      <c r="AS79" s="35">
        <f t="shared" si="71"/>
        <v>0.0196735</v>
      </c>
      <c r="AT79" s="15">
        <f t="shared" si="72"/>
        <v>0.005621</v>
      </c>
      <c r="AU79" s="36">
        <f t="shared" si="73"/>
        <v>0</v>
      </c>
      <c r="AV79" s="35">
        <f t="shared" si="74"/>
        <v>0.0225841</v>
      </c>
      <c r="AW79" s="15">
        <f t="shared" si="75"/>
        <v>0.0064526</v>
      </c>
      <c r="AX79" s="36">
        <f t="shared" si="76"/>
        <v>0</v>
      </c>
      <c r="AY79" s="35">
        <f t="shared" si="77"/>
        <v>0.02034725</v>
      </c>
      <c r="AZ79" s="15">
        <f t="shared" si="78"/>
        <v>0.0058135</v>
      </c>
      <c r="BA79" s="36">
        <f t="shared" si="79"/>
        <v>0</v>
      </c>
      <c r="BB79" s="35">
        <f t="shared" si="80"/>
        <v>0.0078694</v>
      </c>
      <c r="BC79" s="15">
        <f t="shared" si="81"/>
        <v>0.0022484</v>
      </c>
      <c r="BD79" s="36">
        <f t="shared" si="82"/>
        <v>0</v>
      </c>
      <c r="BE79" s="35">
        <f t="shared" si="83"/>
        <v>0.0120197</v>
      </c>
      <c r="BF79" s="15">
        <f t="shared" si="84"/>
        <v>0.0034342</v>
      </c>
      <c r="BG79" s="36">
        <f t="shared" si="85"/>
        <v>0</v>
      </c>
      <c r="BH79" s="35">
        <f t="shared" si="86"/>
        <v>0.0202125</v>
      </c>
      <c r="BI79" s="15">
        <f t="shared" si="87"/>
        <v>0.005775</v>
      </c>
      <c r="BJ79" s="36">
        <f t="shared" si="88"/>
        <v>0</v>
      </c>
      <c r="BK79" s="35">
        <f t="shared" si="89"/>
        <v>0.0079233</v>
      </c>
      <c r="BL79" s="15">
        <f t="shared" si="90"/>
        <v>0.0022638</v>
      </c>
      <c r="BM79" s="36">
        <f t="shared" si="91"/>
        <v>0</v>
      </c>
      <c r="BN79" s="35">
        <f t="shared" si="92"/>
        <v>0.0153076</v>
      </c>
      <c r="BO79" s="15">
        <f t="shared" si="93"/>
        <v>0.0043736</v>
      </c>
      <c r="BP79" s="36">
        <f t="shared" si="94"/>
        <v>0</v>
      </c>
      <c r="BR79" s="15">
        <f t="shared" si="95"/>
        <v>0.0077</v>
      </c>
      <c r="BS79" s="36"/>
    </row>
    <row r="80" spans="1:71">
      <c r="A80">
        <f>'2. k-data'!A80</f>
        <v>745</v>
      </c>
      <c r="B80">
        <f>'2. k-data'!B80</f>
        <v>31.9</v>
      </c>
      <c r="D80" s="35">
        <v>0.0005</v>
      </c>
      <c r="E80" s="15">
        <v>0.0002</v>
      </c>
      <c r="F80" s="36">
        <v>0</v>
      </c>
      <c r="H80" s="35">
        <v>0.467</v>
      </c>
      <c r="I80" s="15">
        <v>0.321</v>
      </c>
      <c r="J80" s="15">
        <v>0.488</v>
      </c>
      <c r="K80" s="15">
        <v>0.172</v>
      </c>
      <c r="L80" s="15">
        <v>0.2</v>
      </c>
      <c r="M80" s="15">
        <v>0.413</v>
      </c>
      <c r="N80" s="15">
        <v>0.546</v>
      </c>
      <c r="O80" s="15">
        <v>0.73</v>
      </c>
      <c r="P80" s="15">
        <v>0.839</v>
      </c>
      <c r="Q80" s="15">
        <v>0.755</v>
      </c>
      <c r="R80" s="15">
        <v>0.302</v>
      </c>
      <c r="S80" s="15">
        <v>0.485</v>
      </c>
      <c r="T80" s="15">
        <v>0.75</v>
      </c>
      <c r="U80" s="15">
        <v>0.31</v>
      </c>
      <c r="V80" s="36">
        <v>0.569</v>
      </c>
      <c r="X80" s="35">
        <f t="shared" si="50"/>
        <v>0.00744865</v>
      </c>
      <c r="Y80" s="15">
        <f t="shared" si="51"/>
        <v>0.00297946</v>
      </c>
      <c r="Z80" s="36">
        <f t="shared" si="52"/>
        <v>0</v>
      </c>
      <c r="AA80" s="35">
        <f t="shared" si="53"/>
        <v>0.00511995</v>
      </c>
      <c r="AB80" s="15">
        <f t="shared" si="54"/>
        <v>0.00204798</v>
      </c>
      <c r="AC80" s="36">
        <f t="shared" si="55"/>
        <v>0</v>
      </c>
      <c r="AD80" s="35">
        <f t="shared" si="56"/>
        <v>0.0077836</v>
      </c>
      <c r="AE80" s="15">
        <f t="shared" si="57"/>
        <v>0.00311344</v>
      </c>
      <c r="AF80" s="36">
        <f t="shared" si="58"/>
        <v>0</v>
      </c>
      <c r="AG80" s="35">
        <f t="shared" si="59"/>
        <v>0.0027434</v>
      </c>
      <c r="AH80" s="15">
        <f t="shared" si="60"/>
        <v>0.00109736</v>
      </c>
      <c r="AI80" s="36">
        <f t="shared" si="61"/>
        <v>0</v>
      </c>
      <c r="AJ80" s="35">
        <f t="shared" si="62"/>
        <v>0.00319</v>
      </c>
      <c r="AK80" s="15">
        <f t="shared" si="63"/>
        <v>0.001276</v>
      </c>
      <c r="AL80" s="36">
        <f t="shared" si="64"/>
        <v>0</v>
      </c>
      <c r="AM80" s="35">
        <f t="shared" si="65"/>
        <v>0.00658735</v>
      </c>
      <c r="AN80" s="15">
        <f t="shared" si="66"/>
        <v>0.00263494</v>
      </c>
      <c r="AO80" s="36">
        <f t="shared" si="67"/>
        <v>0</v>
      </c>
      <c r="AP80" s="35">
        <f t="shared" si="68"/>
        <v>0.0087087</v>
      </c>
      <c r="AQ80" s="15">
        <f t="shared" si="69"/>
        <v>0.00348348</v>
      </c>
      <c r="AR80" s="36">
        <f t="shared" si="70"/>
        <v>0</v>
      </c>
      <c r="AS80" s="35">
        <f t="shared" si="71"/>
        <v>0.0116435</v>
      </c>
      <c r="AT80" s="15">
        <f t="shared" si="72"/>
        <v>0.0046574</v>
      </c>
      <c r="AU80" s="36">
        <f t="shared" si="73"/>
        <v>0</v>
      </c>
      <c r="AV80" s="35">
        <f t="shared" si="74"/>
        <v>0.01338205</v>
      </c>
      <c r="AW80" s="15">
        <f t="shared" si="75"/>
        <v>0.00535282</v>
      </c>
      <c r="AX80" s="36">
        <f t="shared" si="76"/>
        <v>0</v>
      </c>
      <c r="AY80" s="35">
        <f t="shared" si="77"/>
        <v>0.01204225</v>
      </c>
      <c r="AZ80" s="15">
        <f t="shared" si="78"/>
        <v>0.0048169</v>
      </c>
      <c r="BA80" s="36">
        <f t="shared" si="79"/>
        <v>0</v>
      </c>
      <c r="BB80" s="35">
        <f t="shared" si="80"/>
        <v>0.0048169</v>
      </c>
      <c r="BC80" s="15">
        <f t="shared" si="81"/>
        <v>0.00192676</v>
      </c>
      <c r="BD80" s="36">
        <f t="shared" si="82"/>
        <v>0</v>
      </c>
      <c r="BE80" s="35">
        <f t="shared" si="83"/>
        <v>0.00773575</v>
      </c>
      <c r="BF80" s="15">
        <f t="shared" si="84"/>
        <v>0.0030943</v>
      </c>
      <c r="BG80" s="36">
        <f t="shared" si="85"/>
        <v>0</v>
      </c>
      <c r="BH80" s="35">
        <f t="shared" si="86"/>
        <v>0.0119625</v>
      </c>
      <c r="BI80" s="15">
        <f t="shared" si="87"/>
        <v>0.004785</v>
      </c>
      <c r="BJ80" s="36">
        <f t="shared" si="88"/>
        <v>0</v>
      </c>
      <c r="BK80" s="35">
        <f t="shared" si="89"/>
        <v>0.0049445</v>
      </c>
      <c r="BL80" s="15">
        <f t="shared" si="90"/>
        <v>0.0019778</v>
      </c>
      <c r="BM80" s="36">
        <f t="shared" si="91"/>
        <v>0</v>
      </c>
      <c r="BN80" s="35">
        <f t="shared" si="92"/>
        <v>0.00907555</v>
      </c>
      <c r="BO80" s="15">
        <f t="shared" si="93"/>
        <v>0.00363022</v>
      </c>
      <c r="BP80" s="36">
        <f t="shared" si="94"/>
        <v>0</v>
      </c>
      <c r="BR80" s="15">
        <f t="shared" si="95"/>
        <v>0.00638</v>
      </c>
      <c r="BS80" s="36"/>
    </row>
    <row r="81" spans="1:71">
      <c r="A81">
        <f>'2. k-data'!A81</f>
        <v>750</v>
      </c>
      <c r="B81">
        <f>'2. k-data'!B81</f>
        <v>26.8</v>
      </c>
      <c r="D81" s="35">
        <v>0.0003</v>
      </c>
      <c r="E81" s="15">
        <v>0.0001</v>
      </c>
      <c r="F81" s="36">
        <v>0</v>
      </c>
      <c r="H81" s="35">
        <v>0.467</v>
      </c>
      <c r="I81" s="15">
        <v>0.32</v>
      </c>
      <c r="J81" s="15">
        <v>0.493</v>
      </c>
      <c r="K81" s="15">
        <v>0.177</v>
      </c>
      <c r="L81" s="15">
        <v>0.203</v>
      </c>
      <c r="M81" s="15">
        <v>0.425</v>
      </c>
      <c r="N81" s="15">
        <v>0.553</v>
      </c>
      <c r="O81" s="15">
        <v>0.73</v>
      </c>
      <c r="P81" s="15">
        <v>0.839</v>
      </c>
      <c r="Q81" s="15">
        <v>0.756</v>
      </c>
      <c r="R81" s="15">
        <v>0.31</v>
      </c>
      <c r="S81" s="15">
        <v>0.52</v>
      </c>
      <c r="T81" s="15">
        <v>0.749</v>
      </c>
      <c r="U81" s="15">
        <v>0.325</v>
      </c>
      <c r="V81" s="46">
        <v>0.57</v>
      </c>
      <c r="X81" s="35">
        <f t="shared" si="50"/>
        <v>0.00375468</v>
      </c>
      <c r="Y81" s="15">
        <f t="shared" si="51"/>
        <v>0.00125156</v>
      </c>
      <c r="Z81" s="36">
        <f t="shared" si="52"/>
        <v>0</v>
      </c>
      <c r="AA81" s="35">
        <f t="shared" si="53"/>
        <v>0.0025728</v>
      </c>
      <c r="AB81" s="15">
        <f t="shared" si="54"/>
        <v>0.0008576</v>
      </c>
      <c r="AC81" s="36">
        <f t="shared" si="55"/>
        <v>0</v>
      </c>
      <c r="AD81" s="35">
        <f t="shared" si="56"/>
        <v>0.00396372</v>
      </c>
      <c r="AE81" s="15">
        <f t="shared" si="57"/>
        <v>0.00132124</v>
      </c>
      <c r="AF81" s="36">
        <f t="shared" si="58"/>
        <v>0</v>
      </c>
      <c r="AG81" s="35">
        <f t="shared" si="59"/>
        <v>0.00142308</v>
      </c>
      <c r="AH81" s="15">
        <f t="shared" si="60"/>
        <v>0.00047436</v>
      </c>
      <c r="AI81" s="36">
        <f t="shared" si="61"/>
        <v>0</v>
      </c>
      <c r="AJ81" s="35">
        <f t="shared" si="62"/>
        <v>0.00163212</v>
      </c>
      <c r="AK81" s="15">
        <f t="shared" si="63"/>
        <v>0.00054404</v>
      </c>
      <c r="AL81" s="36">
        <f t="shared" si="64"/>
        <v>0</v>
      </c>
      <c r="AM81" s="35">
        <f t="shared" si="65"/>
        <v>0.003417</v>
      </c>
      <c r="AN81" s="15">
        <f t="shared" si="66"/>
        <v>0.001139</v>
      </c>
      <c r="AO81" s="36">
        <f t="shared" si="67"/>
        <v>0</v>
      </c>
      <c r="AP81" s="35">
        <f t="shared" si="68"/>
        <v>0.00444612</v>
      </c>
      <c r="AQ81" s="15">
        <f t="shared" si="69"/>
        <v>0.00148204</v>
      </c>
      <c r="AR81" s="36">
        <f t="shared" si="70"/>
        <v>0</v>
      </c>
      <c r="AS81" s="35">
        <f t="shared" si="71"/>
        <v>0.0058692</v>
      </c>
      <c r="AT81" s="15">
        <f t="shared" si="72"/>
        <v>0.0019564</v>
      </c>
      <c r="AU81" s="36">
        <f t="shared" si="73"/>
        <v>0</v>
      </c>
      <c r="AV81" s="35">
        <f t="shared" si="74"/>
        <v>0.00674556</v>
      </c>
      <c r="AW81" s="15">
        <f t="shared" si="75"/>
        <v>0.00224852</v>
      </c>
      <c r="AX81" s="36">
        <f t="shared" si="76"/>
        <v>0</v>
      </c>
      <c r="AY81" s="35">
        <f t="shared" si="77"/>
        <v>0.00607824</v>
      </c>
      <c r="AZ81" s="15">
        <f t="shared" si="78"/>
        <v>0.00202608</v>
      </c>
      <c r="BA81" s="36">
        <f t="shared" si="79"/>
        <v>0</v>
      </c>
      <c r="BB81" s="35">
        <f t="shared" si="80"/>
        <v>0.0024924</v>
      </c>
      <c r="BC81" s="15">
        <f t="shared" si="81"/>
        <v>0.0008308</v>
      </c>
      <c r="BD81" s="36">
        <f t="shared" si="82"/>
        <v>0</v>
      </c>
      <c r="BE81" s="35">
        <f t="shared" si="83"/>
        <v>0.0041808</v>
      </c>
      <c r="BF81" s="15">
        <f t="shared" si="84"/>
        <v>0.0013936</v>
      </c>
      <c r="BG81" s="36">
        <f t="shared" si="85"/>
        <v>0</v>
      </c>
      <c r="BH81" s="35">
        <f t="shared" si="86"/>
        <v>0.00602196</v>
      </c>
      <c r="BI81" s="15">
        <f t="shared" si="87"/>
        <v>0.00200732</v>
      </c>
      <c r="BJ81" s="36">
        <f t="shared" si="88"/>
        <v>0</v>
      </c>
      <c r="BK81" s="35">
        <f t="shared" si="89"/>
        <v>0.002613</v>
      </c>
      <c r="BL81" s="15">
        <f t="shared" si="90"/>
        <v>0.000871</v>
      </c>
      <c r="BM81" s="36">
        <f t="shared" si="91"/>
        <v>0</v>
      </c>
      <c r="BN81" s="35">
        <f t="shared" si="92"/>
        <v>0.0045828</v>
      </c>
      <c r="BO81" s="15">
        <f t="shared" si="93"/>
        <v>0.0015276</v>
      </c>
      <c r="BP81" s="36">
        <f t="shared" si="94"/>
        <v>0</v>
      </c>
      <c r="BR81" s="15">
        <f t="shared" si="95"/>
        <v>0.00268</v>
      </c>
      <c r="BS81" s="36"/>
    </row>
    <row r="82" spans="1:71">
      <c r="A82">
        <f>'2. k-data'!A82</f>
        <v>755</v>
      </c>
      <c r="B82">
        <f>'2. k-data'!B82</f>
        <v>22.6</v>
      </c>
      <c r="D82" s="35">
        <v>0.0002</v>
      </c>
      <c r="E82" s="15">
        <v>0.0001</v>
      </c>
      <c r="F82" s="36">
        <v>0</v>
      </c>
      <c r="H82" s="35">
        <v>0.467</v>
      </c>
      <c r="I82" s="15">
        <v>0.318</v>
      </c>
      <c r="J82" s="15">
        <v>0.497</v>
      </c>
      <c r="K82" s="15">
        <v>0.181</v>
      </c>
      <c r="L82" s="15">
        <v>0.205</v>
      </c>
      <c r="M82" s="15">
        <v>0.436</v>
      </c>
      <c r="N82" s="15">
        <v>0.559</v>
      </c>
      <c r="O82" s="15">
        <v>0.73</v>
      </c>
      <c r="P82" s="15">
        <v>0.839</v>
      </c>
      <c r="Q82" s="15">
        <v>0.757</v>
      </c>
      <c r="R82" s="15">
        <v>0.314</v>
      </c>
      <c r="S82" s="15">
        <v>0.551</v>
      </c>
      <c r="T82" s="15">
        <v>0.748</v>
      </c>
      <c r="U82" s="15">
        <v>0.339</v>
      </c>
      <c r="V82" s="36">
        <v>0.571</v>
      </c>
      <c r="X82" s="35">
        <f t="shared" si="50"/>
        <v>0.00211084</v>
      </c>
      <c r="Y82" s="15">
        <f t="shared" si="51"/>
        <v>0.00105542</v>
      </c>
      <c r="Z82" s="36">
        <f t="shared" si="52"/>
        <v>0</v>
      </c>
      <c r="AA82" s="35">
        <f t="shared" si="53"/>
        <v>0.00143736</v>
      </c>
      <c r="AB82" s="15">
        <f t="shared" si="54"/>
        <v>0.00071868</v>
      </c>
      <c r="AC82" s="36">
        <f t="shared" si="55"/>
        <v>0</v>
      </c>
      <c r="AD82" s="35">
        <f t="shared" si="56"/>
        <v>0.00224644</v>
      </c>
      <c r="AE82" s="15">
        <f t="shared" si="57"/>
        <v>0.00112322</v>
      </c>
      <c r="AF82" s="36">
        <f t="shared" si="58"/>
        <v>0</v>
      </c>
      <c r="AG82" s="35">
        <f t="shared" si="59"/>
        <v>0.00081812</v>
      </c>
      <c r="AH82" s="15">
        <f t="shared" si="60"/>
        <v>0.00040906</v>
      </c>
      <c r="AI82" s="36">
        <f t="shared" si="61"/>
        <v>0</v>
      </c>
      <c r="AJ82" s="35">
        <f t="shared" si="62"/>
        <v>0.0009266</v>
      </c>
      <c r="AK82" s="15">
        <f t="shared" si="63"/>
        <v>0.0004633</v>
      </c>
      <c r="AL82" s="36">
        <f t="shared" si="64"/>
        <v>0</v>
      </c>
      <c r="AM82" s="35">
        <f t="shared" si="65"/>
        <v>0.00197072</v>
      </c>
      <c r="AN82" s="15">
        <f t="shared" si="66"/>
        <v>0.00098536</v>
      </c>
      <c r="AO82" s="36">
        <f t="shared" si="67"/>
        <v>0</v>
      </c>
      <c r="AP82" s="35">
        <f t="shared" si="68"/>
        <v>0.00252668</v>
      </c>
      <c r="AQ82" s="15">
        <f t="shared" si="69"/>
        <v>0.00126334</v>
      </c>
      <c r="AR82" s="36">
        <f t="shared" si="70"/>
        <v>0</v>
      </c>
      <c r="AS82" s="35">
        <f t="shared" si="71"/>
        <v>0.0032996</v>
      </c>
      <c r="AT82" s="15">
        <f t="shared" si="72"/>
        <v>0.0016498</v>
      </c>
      <c r="AU82" s="36">
        <f t="shared" si="73"/>
        <v>0</v>
      </c>
      <c r="AV82" s="35">
        <f t="shared" si="74"/>
        <v>0.00379228</v>
      </c>
      <c r="AW82" s="15">
        <f t="shared" si="75"/>
        <v>0.00189614</v>
      </c>
      <c r="AX82" s="36">
        <f t="shared" si="76"/>
        <v>0</v>
      </c>
      <c r="AY82" s="35">
        <f t="shared" si="77"/>
        <v>0.00342164</v>
      </c>
      <c r="AZ82" s="15">
        <f t="shared" si="78"/>
        <v>0.00171082</v>
      </c>
      <c r="BA82" s="36">
        <f t="shared" si="79"/>
        <v>0</v>
      </c>
      <c r="BB82" s="35">
        <f t="shared" si="80"/>
        <v>0.00141928</v>
      </c>
      <c r="BC82" s="15">
        <f t="shared" si="81"/>
        <v>0.00070964</v>
      </c>
      <c r="BD82" s="36">
        <f t="shared" si="82"/>
        <v>0</v>
      </c>
      <c r="BE82" s="35">
        <f t="shared" si="83"/>
        <v>0.00249052</v>
      </c>
      <c r="BF82" s="15">
        <f t="shared" si="84"/>
        <v>0.00124526</v>
      </c>
      <c r="BG82" s="36">
        <f t="shared" si="85"/>
        <v>0</v>
      </c>
      <c r="BH82" s="35">
        <f t="shared" si="86"/>
        <v>0.00338096</v>
      </c>
      <c r="BI82" s="15">
        <f t="shared" si="87"/>
        <v>0.00169048</v>
      </c>
      <c r="BJ82" s="36">
        <f t="shared" si="88"/>
        <v>0</v>
      </c>
      <c r="BK82" s="35">
        <f t="shared" si="89"/>
        <v>0.00153228</v>
      </c>
      <c r="BL82" s="15">
        <f t="shared" si="90"/>
        <v>0.00076614</v>
      </c>
      <c r="BM82" s="36">
        <f t="shared" si="91"/>
        <v>0</v>
      </c>
      <c r="BN82" s="35">
        <f t="shared" si="92"/>
        <v>0.00258092</v>
      </c>
      <c r="BO82" s="15">
        <f t="shared" si="93"/>
        <v>0.00129046</v>
      </c>
      <c r="BP82" s="36">
        <f t="shared" si="94"/>
        <v>0</v>
      </c>
      <c r="BR82" s="15">
        <f t="shared" si="95"/>
        <v>0.00226</v>
      </c>
      <c r="BS82" s="36"/>
    </row>
    <row r="83" spans="1:71">
      <c r="A83">
        <f>'2. k-data'!A83</f>
        <v>760</v>
      </c>
      <c r="B83">
        <f>'2. k-data'!B83</f>
        <v>18.3</v>
      </c>
      <c r="D83" s="35">
        <v>0.0002</v>
      </c>
      <c r="E83" s="15">
        <v>0.0001</v>
      </c>
      <c r="F83" s="36">
        <v>0</v>
      </c>
      <c r="H83" s="35">
        <v>0.467</v>
      </c>
      <c r="I83" s="15">
        <v>0.316</v>
      </c>
      <c r="J83" s="15">
        <v>0.5</v>
      </c>
      <c r="K83" s="15">
        <v>0.185</v>
      </c>
      <c r="L83" s="15">
        <v>0.208</v>
      </c>
      <c r="M83" s="15">
        <v>0.447</v>
      </c>
      <c r="N83" s="15">
        <v>0.565</v>
      </c>
      <c r="O83" s="15">
        <v>0.73</v>
      </c>
      <c r="P83" s="15">
        <v>0.839</v>
      </c>
      <c r="Q83" s="15">
        <v>0.758</v>
      </c>
      <c r="R83" s="15">
        <v>0.317</v>
      </c>
      <c r="S83" s="15">
        <v>0.577</v>
      </c>
      <c r="T83" s="15">
        <v>0.748</v>
      </c>
      <c r="U83" s="15">
        <v>0.353</v>
      </c>
      <c r="V83" s="36">
        <v>0.571</v>
      </c>
      <c r="X83" s="35">
        <f t="shared" si="50"/>
        <v>0.00170922</v>
      </c>
      <c r="Y83" s="15">
        <f t="shared" si="51"/>
        <v>0.00085461</v>
      </c>
      <c r="Z83" s="36">
        <f t="shared" si="52"/>
        <v>0</v>
      </c>
      <c r="AA83" s="35">
        <f t="shared" si="53"/>
        <v>0.00115656</v>
      </c>
      <c r="AB83" s="15">
        <f t="shared" si="54"/>
        <v>0.00057828</v>
      </c>
      <c r="AC83" s="36">
        <f t="shared" si="55"/>
        <v>0</v>
      </c>
      <c r="AD83" s="35">
        <f t="shared" si="56"/>
        <v>0.00183</v>
      </c>
      <c r="AE83" s="15">
        <f t="shared" si="57"/>
        <v>0.000915</v>
      </c>
      <c r="AF83" s="36">
        <f t="shared" si="58"/>
        <v>0</v>
      </c>
      <c r="AG83" s="35">
        <f t="shared" si="59"/>
        <v>0.0006771</v>
      </c>
      <c r="AH83" s="15">
        <f t="shared" si="60"/>
        <v>0.00033855</v>
      </c>
      <c r="AI83" s="36">
        <f t="shared" si="61"/>
        <v>0</v>
      </c>
      <c r="AJ83" s="35">
        <f t="shared" si="62"/>
        <v>0.00076128</v>
      </c>
      <c r="AK83" s="15">
        <f t="shared" si="63"/>
        <v>0.00038064</v>
      </c>
      <c r="AL83" s="36">
        <f t="shared" si="64"/>
        <v>0</v>
      </c>
      <c r="AM83" s="35">
        <f t="shared" si="65"/>
        <v>0.00163602</v>
      </c>
      <c r="AN83" s="15">
        <f t="shared" si="66"/>
        <v>0.00081801</v>
      </c>
      <c r="AO83" s="36">
        <f t="shared" si="67"/>
        <v>0</v>
      </c>
      <c r="AP83" s="35">
        <f t="shared" si="68"/>
        <v>0.0020679</v>
      </c>
      <c r="AQ83" s="15">
        <f t="shared" si="69"/>
        <v>0.00103395</v>
      </c>
      <c r="AR83" s="36">
        <f t="shared" si="70"/>
        <v>0</v>
      </c>
      <c r="AS83" s="35">
        <f t="shared" si="71"/>
        <v>0.0026718</v>
      </c>
      <c r="AT83" s="15">
        <f t="shared" si="72"/>
        <v>0.0013359</v>
      </c>
      <c r="AU83" s="36">
        <f t="shared" si="73"/>
        <v>0</v>
      </c>
      <c r="AV83" s="35">
        <f t="shared" si="74"/>
        <v>0.00307074</v>
      </c>
      <c r="AW83" s="15">
        <f t="shared" si="75"/>
        <v>0.00153537</v>
      </c>
      <c r="AX83" s="36">
        <f t="shared" si="76"/>
        <v>0</v>
      </c>
      <c r="AY83" s="35">
        <f t="shared" si="77"/>
        <v>0.00277428</v>
      </c>
      <c r="AZ83" s="15">
        <f t="shared" si="78"/>
        <v>0.00138714</v>
      </c>
      <c r="BA83" s="36">
        <f t="shared" si="79"/>
        <v>0</v>
      </c>
      <c r="BB83" s="35">
        <f t="shared" si="80"/>
        <v>0.00116022</v>
      </c>
      <c r="BC83" s="15">
        <f t="shared" si="81"/>
        <v>0.00058011</v>
      </c>
      <c r="BD83" s="36">
        <f t="shared" si="82"/>
        <v>0</v>
      </c>
      <c r="BE83" s="35">
        <f t="shared" si="83"/>
        <v>0.00211182</v>
      </c>
      <c r="BF83" s="15">
        <f t="shared" si="84"/>
        <v>0.00105591</v>
      </c>
      <c r="BG83" s="36">
        <f t="shared" si="85"/>
        <v>0</v>
      </c>
      <c r="BH83" s="35">
        <f t="shared" si="86"/>
        <v>0.00273768</v>
      </c>
      <c r="BI83" s="15">
        <f t="shared" si="87"/>
        <v>0.00136884</v>
      </c>
      <c r="BJ83" s="36">
        <f t="shared" si="88"/>
        <v>0</v>
      </c>
      <c r="BK83" s="35">
        <f t="shared" si="89"/>
        <v>0.00129198</v>
      </c>
      <c r="BL83" s="15">
        <f t="shared" si="90"/>
        <v>0.00064599</v>
      </c>
      <c r="BM83" s="36">
        <f t="shared" si="91"/>
        <v>0</v>
      </c>
      <c r="BN83" s="35">
        <f t="shared" si="92"/>
        <v>0.00208986</v>
      </c>
      <c r="BO83" s="15">
        <f t="shared" si="93"/>
        <v>0.00104493</v>
      </c>
      <c r="BP83" s="36">
        <f t="shared" si="94"/>
        <v>0</v>
      </c>
      <c r="BR83" s="15">
        <f t="shared" si="95"/>
        <v>0.00183</v>
      </c>
      <c r="BS83" s="36"/>
    </row>
    <row r="84" spans="1:71">
      <c r="A84">
        <f>'2. k-data'!A84</f>
        <v>765</v>
      </c>
      <c r="B84">
        <f>'2. k-data'!B84</f>
        <v>14.45</v>
      </c>
      <c r="D84" s="35">
        <v>0.0001</v>
      </c>
      <c r="E84" s="15">
        <v>0</v>
      </c>
      <c r="F84" s="36">
        <v>0</v>
      </c>
      <c r="H84" s="35">
        <v>0.467</v>
      </c>
      <c r="I84" s="15">
        <v>0.315</v>
      </c>
      <c r="J84" s="15">
        <v>0.502</v>
      </c>
      <c r="K84" s="15">
        <v>0.189</v>
      </c>
      <c r="L84" s="15">
        <v>0.212</v>
      </c>
      <c r="M84" s="15">
        <v>0.458</v>
      </c>
      <c r="N84" s="15">
        <v>0.57</v>
      </c>
      <c r="O84" s="15">
        <v>0.73</v>
      </c>
      <c r="P84" s="15">
        <v>0.839</v>
      </c>
      <c r="Q84" s="15">
        <v>0.759</v>
      </c>
      <c r="R84" s="15">
        <v>0.323</v>
      </c>
      <c r="S84" s="15">
        <v>0.599</v>
      </c>
      <c r="T84" s="15">
        <v>0.747</v>
      </c>
      <c r="U84" s="15">
        <v>0.366</v>
      </c>
      <c r="V84" s="36">
        <v>0.572</v>
      </c>
      <c r="X84" s="35">
        <f t="shared" si="50"/>
        <v>0.000674815</v>
      </c>
      <c r="Y84" s="15">
        <f t="shared" si="51"/>
        <v>0</v>
      </c>
      <c r="Z84" s="36">
        <f t="shared" si="52"/>
        <v>0</v>
      </c>
      <c r="AA84" s="35">
        <f t="shared" si="53"/>
        <v>0.000455175</v>
      </c>
      <c r="AB84" s="15">
        <f t="shared" si="54"/>
        <v>0</v>
      </c>
      <c r="AC84" s="36">
        <f t="shared" si="55"/>
        <v>0</v>
      </c>
      <c r="AD84" s="35">
        <f t="shared" si="56"/>
        <v>0.00072539</v>
      </c>
      <c r="AE84" s="15">
        <f t="shared" si="57"/>
        <v>0</v>
      </c>
      <c r="AF84" s="36">
        <f t="shared" si="58"/>
        <v>0</v>
      </c>
      <c r="AG84" s="35">
        <f t="shared" si="59"/>
        <v>0.000273105</v>
      </c>
      <c r="AH84" s="15">
        <f t="shared" si="60"/>
        <v>0</v>
      </c>
      <c r="AI84" s="36">
        <f t="shared" si="61"/>
        <v>0</v>
      </c>
      <c r="AJ84" s="35">
        <f t="shared" si="62"/>
        <v>0.00030634</v>
      </c>
      <c r="AK84" s="15">
        <f t="shared" si="63"/>
        <v>0</v>
      </c>
      <c r="AL84" s="36">
        <f t="shared" si="64"/>
        <v>0</v>
      </c>
      <c r="AM84" s="35">
        <f t="shared" si="65"/>
        <v>0.00066181</v>
      </c>
      <c r="AN84" s="15">
        <f t="shared" si="66"/>
        <v>0</v>
      </c>
      <c r="AO84" s="36">
        <f t="shared" si="67"/>
        <v>0</v>
      </c>
      <c r="AP84" s="35">
        <f t="shared" si="68"/>
        <v>0.00082365</v>
      </c>
      <c r="AQ84" s="15">
        <f t="shared" si="69"/>
        <v>0</v>
      </c>
      <c r="AR84" s="36">
        <f t="shared" si="70"/>
        <v>0</v>
      </c>
      <c r="AS84" s="35">
        <f t="shared" si="71"/>
        <v>0.00105485</v>
      </c>
      <c r="AT84" s="15">
        <f t="shared" si="72"/>
        <v>0</v>
      </c>
      <c r="AU84" s="36">
        <f t="shared" si="73"/>
        <v>0</v>
      </c>
      <c r="AV84" s="35">
        <f t="shared" si="74"/>
        <v>0.001212355</v>
      </c>
      <c r="AW84" s="15">
        <f t="shared" si="75"/>
        <v>0</v>
      </c>
      <c r="AX84" s="36">
        <f t="shared" si="76"/>
        <v>0</v>
      </c>
      <c r="AY84" s="35">
        <f t="shared" si="77"/>
        <v>0.001096755</v>
      </c>
      <c r="AZ84" s="15">
        <f t="shared" si="78"/>
        <v>0</v>
      </c>
      <c r="BA84" s="36">
        <f t="shared" si="79"/>
        <v>0</v>
      </c>
      <c r="BB84" s="35">
        <f t="shared" si="80"/>
        <v>0.000466735</v>
      </c>
      <c r="BC84" s="15">
        <f t="shared" si="81"/>
        <v>0</v>
      </c>
      <c r="BD84" s="36">
        <f t="shared" si="82"/>
        <v>0</v>
      </c>
      <c r="BE84" s="35">
        <f t="shared" si="83"/>
        <v>0.000865555</v>
      </c>
      <c r="BF84" s="15">
        <f t="shared" si="84"/>
        <v>0</v>
      </c>
      <c r="BG84" s="36">
        <f t="shared" si="85"/>
        <v>0</v>
      </c>
      <c r="BH84" s="35">
        <f t="shared" si="86"/>
        <v>0.001079415</v>
      </c>
      <c r="BI84" s="15">
        <f t="shared" si="87"/>
        <v>0</v>
      </c>
      <c r="BJ84" s="36">
        <f t="shared" si="88"/>
        <v>0</v>
      </c>
      <c r="BK84" s="35">
        <f t="shared" si="89"/>
        <v>0.00052887</v>
      </c>
      <c r="BL84" s="15">
        <f t="shared" si="90"/>
        <v>0</v>
      </c>
      <c r="BM84" s="36">
        <f t="shared" si="91"/>
        <v>0</v>
      </c>
      <c r="BN84" s="35">
        <f t="shared" si="92"/>
        <v>0.00082654</v>
      </c>
      <c r="BO84" s="15">
        <f t="shared" si="93"/>
        <v>0</v>
      </c>
      <c r="BP84" s="36">
        <f t="shared" si="94"/>
        <v>0</v>
      </c>
      <c r="BR84" s="15">
        <f t="shared" si="95"/>
        <v>0</v>
      </c>
      <c r="BS84" s="36"/>
    </row>
    <row r="85" spans="1:71">
      <c r="A85">
        <f>'2. k-data'!A85</f>
        <v>770</v>
      </c>
      <c r="B85">
        <f>'2. k-data'!B85</f>
        <v>11.9</v>
      </c>
      <c r="D85" s="35">
        <v>0.0001</v>
      </c>
      <c r="E85" s="15">
        <v>0</v>
      </c>
      <c r="F85" s="36">
        <v>0</v>
      </c>
      <c r="H85" s="35">
        <v>0.467</v>
      </c>
      <c r="I85" s="15">
        <v>0.315</v>
      </c>
      <c r="J85" s="15">
        <v>0.505</v>
      </c>
      <c r="K85" s="15">
        <v>0.192</v>
      </c>
      <c r="L85" s="15">
        <v>0.215</v>
      </c>
      <c r="M85" s="15">
        <v>0.469</v>
      </c>
      <c r="N85" s="15">
        <v>0.575</v>
      </c>
      <c r="O85" s="15">
        <v>0.73</v>
      </c>
      <c r="P85" s="15">
        <v>0.839</v>
      </c>
      <c r="Q85" s="15">
        <v>0.759</v>
      </c>
      <c r="R85" s="15">
        <v>0.33</v>
      </c>
      <c r="S85" s="15">
        <v>0.618</v>
      </c>
      <c r="T85" s="15">
        <v>0.747</v>
      </c>
      <c r="U85" s="15">
        <v>0.379</v>
      </c>
      <c r="V85" s="36">
        <v>0.573</v>
      </c>
      <c r="X85" s="35">
        <f t="shared" si="50"/>
        <v>0.00055573</v>
      </c>
      <c r="Y85" s="15">
        <f t="shared" si="51"/>
        <v>0</v>
      </c>
      <c r="Z85" s="36">
        <f t="shared" si="52"/>
        <v>0</v>
      </c>
      <c r="AA85" s="35">
        <f t="shared" si="53"/>
        <v>0.00037485</v>
      </c>
      <c r="AB85" s="15">
        <f t="shared" si="54"/>
        <v>0</v>
      </c>
      <c r="AC85" s="36">
        <f t="shared" si="55"/>
        <v>0</v>
      </c>
      <c r="AD85" s="35">
        <f t="shared" si="56"/>
        <v>0.00060095</v>
      </c>
      <c r="AE85" s="15">
        <f t="shared" si="57"/>
        <v>0</v>
      </c>
      <c r="AF85" s="36">
        <f t="shared" si="58"/>
        <v>0</v>
      </c>
      <c r="AG85" s="35">
        <f t="shared" si="59"/>
        <v>0.00022848</v>
      </c>
      <c r="AH85" s="15">
        <f t="shared" si="60"/>
        <v>0</v>
      </c>
      <c r="AI85" s="36">
        <f t="shared" si="61"/>
        <v>0</v>
      </c>
      <c r="AJ85" s="35">
        <f t="shared" si="62"/>
        <v>0.00025585</v>
      </c>
      <c r="AK85" s="15">
        <f t="shared" si="63"/>
        <v>0</v>
      </c>
      <c r="AL85" s="36">
        <f t="shared" si="64"/>
        <v>0</v>
      </c>
      <c r="AM85" s="35">
        <f t="shared" si="65"/>
        <v>0.00055811</v>
      </c>
      <c r="AN85" s="15">
        <f t="shared" si="66"/>
        <v>0</v>
      </c>
      <c r="AO85" s="36">
        <f t="shared" si="67"/>
        <v>0</v>
      </c>
      <c r="AP85" s="35">
        <f t="shared" si="68"/>
        <v>0.00068425</v>
      </c>
      <c r="AQ85" s="15">
        <f t="shared" si="69"/>
        <v>0</v>
      </c>
      <c r="AR85" s="36">
        <f t="shared" si="70"/>
        <v>0</v>
      </c>
      <c r="AS85" s="35">
        <f t="shared" si="71"/>
        <v>0.0008687</v>
      </c>
      <c r="AT85" s="15">
        <f t="shared" si="72"/>
        <v>0</v>
      </c>
      <c r="AU85" s="36">
        <f t="shared" si="73"/>
        <v>0</v>
      </c>
      <c r="AV85" s="35">
        <f t="shared" si="74"/>
        <v>0.00099841</v>
      </c>
      <c r="AW85" s="15">
        <f t="shared" si="75"/>
        <v>0</v>
      </c>
      <c r="AX85" s="36">
        <f t="shared" si="76"/>
        <v>0</v>
      </c>
      <c r="AY85" s="35">
        <f t="shared" si="77"/>
        <v>0.00090321</v>
      </c>
      <c r="AZ85" s="15">
        <f t="shared" si="78"/>
        <v>0</v>
      </c>
      <c r="BA85" s="36">
        <f t="shared" si="79"/>
        <v>0</v>
      </c>
      <c r="BB85" s="35">
        <f t="shared" si="80"/>
        <v>0.0003927</v>
      </c>
      <c r="BC85" s="15">
        <f t="shared" si="81"/>
        <v>0</v>
      </c>
      <c r="BD85" s="36">
        <f t="shared" si="82"/>
        <v>0</v>
      </c>
      <c r="BE85" s="35">
        <f t="shared" si="83"/>
        <v>0.00073542</v>
      </c>
      <c r="BF85" s="15">
        <f t="shared" si="84"/>
        <v>0</v>
      </c>
      <c r="BG85" s="36">
        <f t="shared" si="85"/>
        <v>0</v>
      </c>
      <c r="BH85" s="35">
        <f t="shared" si="86"/>
        <v>0.00088893</v>
      </c>
      <c r="BI85" s="15">
        <f t="shared" si="87"/>
        <v>0</v>
      </c>
      <c r="BJ85" s="36">
        <f t="shared" si="88"/>
        <v>0</v>
      </c>
      <c r="BK85" s="35">
        <f t="shared" si="89"/>
        <v>0.00045101</v>
      </c>
      <c r="BL85" s="15">
        <f t="shared" si="90"/>
        <v>0</v>
      </c>
      <c r="BM85" s="36">
        <f t="shared" si="91"/>
        <v>0</v>
      </c>
      <c r="BN85" s="35">
        <f t="shared" si="92"/>
        <v>0.00068187</v>
      </c>
      <c r="BO85" s="15">
        <f t="shared" si="93"/>
        <v>0</v>
      </c>
      <c r="BP85" s="36">
        <f t="shared" si="94"/>
        <v>0</v>
      </c>
      <c r="BR85" s="15">
        <f t="shared" si="95"/>
        <v>0</v>
      </c>
      <c r="BS85" s="36"/>
    </row>
    <row r="86" spans="1:71">
      <c r="A86">
        <f>'2. k-data'!A86</f>
        <v>775</v>
      </c>
      <c r="B86">
        <f>'2. k-data'!B86</f>
        <v>9.4</v>
      </c>
      <c r="D86" s="35">
        <v>0.0001</v>
      </c>
      <c r="E86" s="15">
        <v>0</v>
      </c>
      <c r="F86" s="36">
        <v>0</v>
      </c>
      <c r="H86" s="35">
        <v>0.467</v>
      </c>
      <c r="I86" s="15">
        <v>0.314</v>
      </c>
      <c r="J86" s="15">
        <v>0.51</v>
      </c>
      <c r="K86" s="15">
        <v>0.194</v>
      </c>
      <c r="L86" s="15">
        <v>0.217</v>
      </c>
      <c r="M86" s="15">
        <v>0.477</v>
      </c>
      <c r="N86" s="15">
        <v>0.578</v>
      </c>
      <c r="O86" s="15">
        <v>0.73</v>
      </c>
      <c r="P86" s="15">
        <v>0.839</v>
      </c>
      <c r="Q86" s="15">
        <v>0.759</v>
      </c>
      <c r="R86" s="15">
        <v>0.334</v>
      </c>
      <c r="S86" s="15">
        <v>0.633</v>
      </c>
      <c r="T86" s="15">
        <v>0.747</v>
      </c>
      <c r="U86" s="15">
        <v>0.39</v>
      </c>
      <c r="V86" s="36">
        <v>0.573</v>
      </c>
      <c r="X86" s="35">
        <f t="shared" si="50"/>
        <v>0.00043898</v>
      </c>
      <c r="Y86" s="15">
        <f t="shared" si="51"/>
        <v>0</v>
      </c>
      <c r="Z86" s="36">
        <f t="shared" si="52"/>
        <v>0</v>
      </c>
      <c r="AA86" s="35">
        <f t="shared" si="53"/>
        <v>0.00029516</v>
      </c>
      <c r="AB86" s="15">
        <f t="shared" si="54"/>
        <v>0</v>
      </c>
      <c r="AC86" s="36">
        <f t="shared" si="55"/>
        <v>0</v>
      </c>
      <c r="AD86" s="35">
        <f t="shared" si="56"/>
        <v>0.0004794</v>
      </c>
      <c r="AE86" s="15">
        <f t="shared" si="57"/>
        <v>0</v>
      </c>
      <c r="AF86" s="36">
        <f t="shared" si="58"/>
        <v>0</v>
      </c>
      <c r="AG86" s="35">
        <f t="shared" si="59"/>
        <v>0.00018236</v>
      </c>
      <c r="AH86" s="15">
        <f t="shared" si="60"/>
        <v>0</v>
      </c>
      <c r="AI86" s="36">
        <f t="shared" si="61"/>
        <v>0</v>
      </c>
      <c r="AJ86" s="35">
        <f t="shared" si="62"/>
        <v>0.00020398</v>
      </c>
      <c r="AK86" s="15">
        <f t="shared" si="63"/>
        <v>0</v>
      </c>
      <c r="AL86" s="36">
        <f t="shared" si="64"/>
        <v>0</v>
      </c>
      <c r="AM86" s="35">
        <f t="shared" si="65"/>
        <v>0.00044838</v>
      </c>
      <c r="AN86" s="15">
        <f t="shared" si="66"/>
        <v>0</v>
      </c>
      <c r="AO86" s="36">
        <f t="shared" si="67"/>
        <v>0</v>
      </c>
      <c r="AP86" s="35">
        <f t="shared" si="68"/>
        <v>0.00054332</v>
      </c>
      <c r="AQ86" s="15">
        <f t="shared" si="69"/>
        <v>0</v>
      </c>
      <c r="AR86" s="36">
        <f t="shared" si="70"/>
        <v>0</v>
      </c>
      <c r="AS86" s="35">
        <f t="shared" si="71"/>
        <v>0.0006862</v>
      </c>
      <c r="AT86" s="15">
        <f t="shared" si="72"/>
        <v>0</v>
      </c>
      <c r="AU86" s="36">
        <f t="shared" si="73"/>
        <v>0</v>
      </c>
      <c r="AV86" s="35">
        <f t="shared" si="74"/>
        <v>0.00078866</v>
      </c>
      <c r="AW86" s="15">
        <f t="shared" si="75"/>
        <v>0</v>
      </c>
      <c r="AX86" s="36">
        <f t="shared" si="76"/>
        <v>0</v>
      </c>
      <c r="AY86" s="35">
        <f t="shared" si="77"/>
        <v>0.00071346</v>
      </c>
      <c r="AZ86" s="15">
        <f t="shared" si="78"/>
        <v>0</v>
      </c>
      <c r="BA86" s="36">
        <f t="shared" si="79"/>
        <v>0</v>
      </c>
      <c r="BB86" s="35">
        <f t="shared" si="80"/>
        <v>0.00031396</v>
      </c>
      <c r="BC86" s="15">
        <f t="shared" si="81"/>
        <v>0</v>
      </c>
      <c r="BD86" s="36">
        <f t="shared" si="82"/>
        <v>0</v>
      </c>
      <c r="BE86" s="35">
        <f t="shared" si="83"/>
        <v>0.00059502</v>
      </c>
      <c r="BF86" s="15">
        <f t="shared" si="84"/>
        <v>0</v>
      </c>
      <c r="BG86" s="36">
        <f t="shared" si="85"/>
        <v>0</v>
      </c>
      <c r="BH86" s="35">
        <f t="shared" si="86"/>
        <v>0.00070218</v>
      </c>
      <c r="BI86" s="15">
        <f t="shared" si="87"/>
        <v>0</v>
      </c>
      <c r="BJ86" s="36">
        <f t="shared" si="88"/>
        <v>0</v>
      </c>
      <c r="BK86" s="35">
        <f t="shared" si="89"/>
        <v>0.0003666</v>
      </c>
      <c r="BL86" s="15">
        <f t="shared" si="90"/>
        <v>0</v>
      </c>
      <c r="BM86" s="36">
        <f t="shared" si="91"/>
        <v>0</v>
      </c>
      <c r="BN86" s="35">
        <f t="shared" si="92"/>
        <v>0.00053862</v>
      </c>
      <c r="BO86" s="15">
        <f t="shared" si="93"/>
        <v>0</v>
      </c>
      <c r="BP86" s="36">
        <f t="shared" si="94"/>
        <v>0</v>
      </c>
      <c r="BR86" s="15">
        <f t="shared" si="95"/>
        <v>0</v>
      </c>
      <c r="BS86" s="36"/>
    </row>
    <row r="87" spans="1:71">
      <c r="A87">
        <f>'2. k-data'!A87</f>
        <v>780</v>
      </c>
      <c r="B87">
        <f>'2. k-data'!B87</f>
        <v>10.75</v>
      </c>
      <c r="D87" s="43">
        <v>0</v>
      </c>
      <c r="E87" s="44">
        <v>0</v>
      </c>
      <c r="F87" s="40">
        <v>0</v>
      </c>
      <c r="H87" s="43">
        <v>0.467</v>
      </c>
      <c r="I87" s="44">
        <v>0.314</v>
      </c>
      <c r="J87" s="44">
        <v>0.516</v>
      </c>
      <c r="K87" s="44">
        <v>0.197</v>
      </c>
      <c r="L87" s="44">
        <v>0.219</v>
      </c>
      <c r="M87" s="44">
        <v>0.485</v>
      </c>
      <c r="N87" s="44">
        <v>0.581</v>
      </c>
      <c r="O87" s="44">
        <v>0.73</v>
      </c>
      <c r="P87" s="44">
        <v>0.839</v>
      </c>
      <c r="Q87" s="44">
        <v>0.759</v>
      </c>
      <c r="R87" s="44">
        <v>0.338</v>
      </c>
      <c r="S87" s="44">
        <v>0.645</v>
      </c>
      <c r="T87" s="44">
        <v>0.747</v>
      </c>
      <c r="U87" s="44">
        <v>0.399</v>
      </c>
      <c r="V87" s="36">
        <v>0.573</v>
      </c>
      <c r="X87" s="35">
        <f t="shared" si="50"/>
        <v>0</v>
      </c>
      <c r="Y87" s="15">
        <f t="shared" si="51"/>
        <v>0</v>
      </c>
      <c r="Z87" s="36">
        <f t="shared" si="52"/>
        <v>0</v>
      </c>
      <c r="AA87" s="35">
        <f t="shared" si="53"/>
        <v>0</v>
      </c>
      <c r="AB87" s="15">
        <f t="shared" si="54"/>
        <v>0</v>
      </c>
      <c r="AC87" s="36">
        <f t="shared" si="55"/>
        <v>0</v>
      </c>
      <c r="AD87" s="35">
        <f t="shared" si="56"/>
        <v>0</v>
      </c>
      <c r="AE87" s="15">
        <f t="shared" si="57"/>
        <v>0</v>
      </c>
      <c r="AF87" s="36">
        <f t="shared" si="58"/>
        <v>0</v>
      </c>
      <c r="AG87" s="35">
        <f t="shared" si="59"/>
        <v>0</v>
      </c>
      <c r="AH87" s="15">
        <f t="shared" si="60"/>
        <v>0</v>
      </c>
      <c r="AI87" s="36">
        <f t="shared" si="61"/>
        <v>0</v>
      </c>
      <c r="AJ87" s="35">
        <f t="shared" si="62"/>
        <v>0</v>
      </c>
      <c r="AK87" s="15">
        <f t="shared" si="63"/>
        <v>0</v>
      </c>
      <c r="AL87" s="36">
        <f t="shared" si="64"/>
        <v>0</v>
      </c>
      <c r="AM87" s="35">
        <f t="shared" si="65"/>
        <v>0</v>
      </c>
      <c r="AN87" s="15">
        <f t="shared" si="66"/>
        <v>0</v>
      </c>
      <c r="AO87" s="36">
        <f t="shared" si="67"/>
        <v>0</v>
      </c>
      <c r="AP87" s="35">
        <f t="shared" si="68"/>
        <v>0</v>
      </c>
      <c r="AQ87" s="15">
        <f t="shared" si="69"/>
        <v>0</v>
      </c>
      <c r="AR87" s="36">
        <f t="shared" si="70"/>
        <v>0</v>
      </c>
      <c r="AS87" s="35">
        <f t="shared" si="71"/>
        <v>0</v>
      </c>
      <c r="AT87" s="15">
        <f t="shared" si="72"/>
        <v>0</v>
      </c>
      <c r="AU87" s="36">
        <f t="shared" si="73"/>
        <v>0</v>
      </c>
      <c r="AV87" s="35">
        <f t="shared" si="74"/>
        <v>0</v>
      </c>
      <c r="AW87" s="15">
        <f t="shared" si="75"/>
        <v>0</v>
      </c>
      <c r="AX87" s="36">
        <f t="shared" si="76"/>
        <v>0</v>
      </c>
      <c r="AY87" s="35">
        <f t="shared" si="77"/>
        <v>0</v>
      </c>
      <c r="AZ87" s="15">
        <f t="shared" si="78"/>
        <v>0</v>
      </c>
      <c r="BA87" s="36">
        <f t="shared" si="79"/>
        <v>0</v>
      </c>
      <c r="BB87" s="35">
        <f t="shared" si="80"/>
        <v>0</v>
      </c>
      <c r="BC87" s="15">
        <f t="shared" si="81"/>
        <v>0</v>
      </c>
      <c r="BD87" s="36">
        <f t="shared" si="82"/>
        <v>0</v>
      </c>
      <c r="BE87" s="35">
        <f t="shared" si="83"/>
        <v>0</v>
      </c>
      <c r="BF87" s="15">
        <f t="shared" si="84"/>
        <v>0</v>
      </c>
      <c r="BG87" s="36">
        <f t="shared" si="85"/>
        <v>0</v>
      </c>
      <c r="BH87" s="35">
        <f t="shared" si="86"/>
        <v>0</v>
      </c>
      <c r="BI87" s="15">
        <f t="shared" si="87"/>
        <v>0</v>
      </c>
      <c r="BJ87" s="36">
        <f t="shared" si="88"/>
        <v>0</v>
      </c>
      <c r="BK87" s="35">
        <f t="shared" si="89"/>
        <v>0</v>
      </c>
      <c r="BL87" s="15">
        <f t="shared" si="90"/>
        <v>0</v>
      </c>
      <c r="BM87" s="36">
        <f t="shared" si="91"/>
        <v>0</v>
      </c>
      <c r="BN87" s="35">
        <f t="shared" si="92"/>
        <v>0</v>
      </c>
      <c r="BO87" s="15">
        <f t="shared" si="93"/>
        <v>0</v>
      </c>
      <c r="BP87" s="36">
        <f t="shared" si="94"/>
        <v>0</v>
      </c>
      <c r="BR87" s="15">
        <f t="shared" si="95"/>
        <v>0</v>
      </c>
      <c r="BS87" s="36"/>
    </row>
    <row r="88" ht="15.7" spans="24:71">
      <c r="X88" s="45" t="s">
        <v>98</v>
      </c>
      <c r="Y88" s="15"/>
      <c r="Z88" s="36"/>
      <c r="AA88" s="35"/>
      <c r="AB88" s="15"/>
      <c r="AC88" s="36"/>
      <c r="AD88" s="35"/>
      <c r="AE88" s="15"/>
      <c r="AF88" s="36"/>
      <c r="AG88" s="35"/>
      <c r="AH88" s="15"/>
      <c r="AI88" s="36"/>
      <c r="AJ88" s="35"/>
      <c r="AK88" s="15"/>
      <c r="AL88" s="36"/>
      <c r="AM88" s="35"/>
      <c r="AN88" s="15"/>
      <c r="AO88" s="36"/>
      <c r="AP88" s="35"/>
      <c r="AQ88" s="15"/>
      <c r="AR88" s="36"/>
      <c r="AS88" s="35"/>
      <c r="AT88" s="15"/>
      <c r="AU88" s="36"/>
      <c r="AV88" s="35"/>
      <c r="AW88" s="15"/>
      <c r="AX88" s="36"/>
      <c r="AY88" s="35"/>
      <c r="AZ88" s="15"/>
      <c r="BA88" s="36"/>
      <c r="BB88" s="35"/>
      <c r="BC88" s="15"/>
      <c r="BD88" s="36"/>
      <c r="BE88" s="35"/>
      <c r="BF88" s="15"/>
      <c r="BG88" s="36"/>
      <c r="BH88" s="35"/>
      <c r="BI88" s="15"/>
      <c r="BJ88" s="36"/>
      <c r="BK88" s="35"/>
      <c r="BL88" s="15"/>
      <c r="BM88" s="36"/>
      <c r="BN88" s="35"/>
      <c r="BO88" s="15"/>
      <c r="BP88" s="36"/>
      <c r="BR88" s="15"/>
      <c r="BS88" s="36"/>
    </row>
    <row r="89" spans="24:71">
      <c r="X89" s="35">
        <f>SUM(X7:X87)</f>
        <v>2349.455255735</v>
      </c>
      <c r="Y89" s="15">
        <f>SUM(Y7:Y87)</f>
        <v>2042.84218541</v>
      </c>
      <c r="Z89" s="36">
        <f t="shared" ref="Z89:BR89" si="96">SUM(Z7:Z87)</f>
        <v>1143.1071347</v>
      </c>
      <c r="AA89" s="35">
        <f t="shared" si="96"/>
        <v>1967.30781225</v>
      </c>
      <c r="AB89" s="15">
        <f t="shared" si="96"/>
        <v>1960.55448373</v>
      </c>
      <c r="AC89" s="36">
        <f t="shared" si="96"/>
        <v>712.27584836</v>
      </c>
      <c r="AD89" s="35">
        <f t="shared" si="96"/>
        <v>1691.99441303</v>
      </c>
      <c r="AE89" s="15">
        <f t="shared" si="96"/>
        <v>2032.50356902</v>
      </c>
      <c r="AF89" s="36">
        <f t="shared" si="96"/>
        <v>482.433655</v>
      </c>
      <c r="AG89" s="35">
        <f t="shared" si="96"/>
        <v>1384.3759766</v>
      </c>
      <c r="AH89" s="15">
        <f t="shared" si="96"/>
        <v>1919.209585425</v>
      </c>
      <c r="AI89" s="36">
        <f t="shared" si="96"/>
        <v>1035.1734424</v>
      </c>
      <c r="AJ89" s="35">
        <f t="shared" si="96"/>
        <v>1628.117167305</v>
      </c>
      <c r="AK89" s="15">
        <f t="shared" si="96"/>
        <v>2002.08251892</v>
      </c>
      <c r="AL89" s="36">
        <f t="shared" si="96"/>
        <v>1908.614163545</v>
      </c>
      <c r="AM89" s="35">
        <f t="shared" si="96"/>
        <v>1794.43810018</v>
      </c>
      <c r="AN89" s="15">
        <f t="shared" si="96"/>
        <v>1929.247583895</v>
      </c>
      <c r="AO89" s="36">
        <f t="shared" si="96"/>
        <v>2709.04410854</v>
      </c>
      <c r="AP89" s="35">
        <f t="shared" si="96"/>
        <v>2216.81802729</v>
      </c>
      <c r="AQ89" s="15">
        <f t="shared" si="96"/>
        <v>1960.41956301</v>
      </c>
      <c r="AR89" s="36">
        <f t="shared" si="96"/>
        <v>2455.78390341</v>
      </c>
      <c r="AS89" s="35">
        <f t="shared" si="96"/>
        <v>2609.291845455</v>
      </c>
      <c r="AT89" s="15">
        <f t="shared" si="96"/>
        <v>2132.80933859</v>
      </c>
      <c r="AU89" s="36">
        <f t="shared" si="96"/>
        <v>2103.33947703</v>
      </c>
      <c r="AV89" s="35">
        <f t="shared" si="96"/>
        <v>1602.238094465</v>
      </c>
      <c r="AW89" s="15">
        <f t="shared" si="96"/>
        <v>850.298970485</v>
      </c>
      <c r="AX89" s="36">
        <f t="shared" si="96"/>
        <v>199.384700205</v>
      </c>
      <c r="AY89" s="35">
        <f t="shared" si="96"/>
        <v>4008.253015185</v>
      </c>
      <c r="AZ89" s="15">
        <f t="shared" si="96"/>
        <v>4031.71830885</v>
      </c>
      <c r="BA89" s="36">
        <f t="shared" si="96"/>
        <v>594.464115155</v>
      </c>
      <c r="BB89" s="35">
        <f t="shared" si="96"/>
        <v>804.01725734</v>
      </c>
      <c r="BC89" s="15">
        <f t="shared" si="96"/>
        <v>1305.97570401</v>
      </c>
      <c r="BD89" s="36">
        <f t="shared" si="96"/>
        <v>744.508239835</v>
      </c>
      <c r="BE89" s="35">
        <f t="shared" si="96"/>
        <v>334.155100175</v>
      </c>
      <c r="BF89" s="15">
        <f t="shared" si="96"/>
        <v>384.58338358</v>
      </c>
      <c r="BG89" s="36">
        <f t="shared" si="96"/>
        <v>1324.322835655</v>
      </c>
      <c r="BH89" s="35">
        <f t="shared" si="96"/>
        <v>4187.95302085</v>
      </c>
      <c r="BI89" s="15">
        <f t="shared" si="96"/>
        <v>3890.36366503</v>
      </c>
      <c r="BJ89" s="36">
        <f t="shared" si="96"/>
        <v>1953.828338865</v>
      </c>
      <c r="BK89" s="35">
        <f t="shared" si="96"/>
        <v>651.854934615</v>
      </c>
      <c r="BL89" s="15">
        <f t="shared" si="96"/>
        <v>779.5386014</v>
      </c>
      <c r="BM89" s="36">
        <f t="shared" si="96"/>
        <v>258.89331259</v>
      </c>
      <c r="BN89" s="35">
        <f t="shared" si="96"/>
        <v>2252.91180131</v>
      </c>
      <c r="BO89" s="15">
        <f t="shared" si="96"/>
        <v>1986.59694575</v>
      </c>
      <c r="BP89" s="36">
        <f t="shared" si="96"/>
        <v>1058.088460375</v>
      </c>
      <c r="BR89" s="15">
        <f t="shared" si="96"/>
        <v>6664.36738</v>
      </c>
      <c r="BS89" s="36"/>
    </row>
    <row r="90" ht="15.7" spans="24:71">
      <c r="X90" s="45" t="s">
        <v>216</v>
      </c>
      <c r="Y90" s="15"/>
      <c r="Z90" s="36"/>
      <c r="AA90" s="35"/>
      <c r="AB90" s="15"/>
      <c r="AC90" s="36"/>
      <c r="AD90" s="35"/>
      <c r="AE90" s="15"/>
      <c r="AF90" s="36"/>
      <c r="AG90" s="35"/>
      <c r="AH90" s="15"/>
      <c r="AI90" s="36"/>
      <c r="AJ90" s="35"/>
      <c r="AK90" s="15"/>
      <c r="AL90" s="36"/>
      <c r="AM90" s="35"/>
      <c r="AN90" s="15"/>
      <c r="AO90" s="36"/>
      <c r="AP90" s="35"/>
      <c r="AQ90" s="15"/>
      <c r="AR90" s="36"/>
      <c r="AS90" s="35"/>
      <c r="AT90" s="15"/>
      <c r="AU90" s="36"/>
      <c r="AV90" s="35"/>
      <c r="AW90" s="15"/>
      <c r="AX90" s="36"/>
      <c r="AY90" s="35"/>
      <c r="AZ90" s="15"/>
      <c r="BA90" s="36"/>
      <c r="BB90" s="35"/>
      <c r="BC90" s="15"/>
      <c r="BD90" s="36"/>
      <c r="BE90" s="35"/>
      <c r="BF90" s="15"/>
      <c r="BG90" s="36"/>
      <c r="BH90" s="35"/>
      <c r="BI90" s="15"/>
      <c r="BJ90" s="36"/>
      <c r="BK90" s="35"/>
      <c r="BL90" s="15"/>
      <c r="BM90" s="36"/>
      <c r="BN90" s="35"/>
      <c r="BO90" s="15"/>
      <c r="BP90" s="36"/>
      <c r="BR90" s="15" t="s">
        <v>217</v>
      </c>
      <c r="BS90" s="36"/>
    </row>
    <row r="91" spans="24:71">
      <c r="X91" s="43">
        <f>X89*$BR$91</f>
        <v>35.2539876896012</v>
      </c>
      <c r="Y91" s="44">
        <f t="shared" ref="Y91:BP91" si="97">Y89*$BR$91</f>
        <v>30.6532048569327</v>
      </c>
      <c r="Z91" s="40">
        <f t="shared" si="97"/>
        <v>17.152522805548</v>
      </c>
      <c r="AA91" s="43">
        <f t="shared" si="97"/>
        <v>29.5197983555642</v>
      </c>
      <c r="AB91" s="44">
        <f t="shared" si="97"/>
        <v>29.4184634780743</v>
      </c>
      <c r="AC91" s="40">
        <f t="shared" si="97"/>
        <v>10.6878238810418</v>
      </c>
      <c r="AD91" s="43">
        <f t="shared" si="97"/>
        <v>25.388672570899</v>
      </c>
      <c r="AE91" s="44">
        <f t="shared" si="97"/>
        <v>30.4980721068831</v>
      </c>
      <c r="AF91" s="40">
        <f t="shared" si="97"/>
        <v>7.23900150594639</v>
      </c>
      <c r="AG91" s="43">
        <f t="shared" si="97"/>
        <v>20.772804043705</v>
      </c>
      <c r="AH91" s="44">
        <f t="shared" si="97"/>
        <v>28.7980760362133</v>
      </c>
      <c r="AI91" s="40">
        <f t="shared" si="97"/>
        <v>15.5329588447748</v>
      </c>
      <c r="AJ91" s="43">
        <f t="shared" si="97"/>
        <v>24.4301833087869</v>
      </c>
      <c r="AK91" s="44">
        <f t="shared" si="97"/>
        <v>30.0415989209767</v>
      </c>
      <c r="AL91" s="40">
        <f t="shared" si="97"/>
        <v>28.6390898747992</v>
      </c>
      <c r="AM91" s="43">
        <f t="shared" si="97"/>
        <v>26.9258580426579</v>
      </c>
      <c r="AN91" s="44">
        <f t="shared" si="97"/>
        <v>28.9486979617111</v>
      </c>
      <c r="AO91" s="40">
        <f t="shared" si="97"/>
        <v>40.6496814186735</v>
      </c>
      <c r="AP91" s="43">
        <f t="shared" si="97"/>
        <v>33.2637428414098</v>
      </c>
      <c r="AQ91" s="44">
        <f t="shared" si="97"/>
        <v>29.4164389690353</v>
      </c>
      <c r="AR91" s="40">
        <f t="shared" si="97"/>
        <v>36.8494676746047</v>
      </c>
      <c r="AS91" s="43">
        <f t="shared" si="97"/>
        <v>39.1528812364933</v>
      </c>
      <c r="AT91" s="44">
        <f t="shared" si="97"/>
        <v>32.003177750834</v>
      </c>
      <c r="AU91" s="40">
        <f t="shared" si="97"/>
        <v>31.5609773155993</v>
      </c>
      <c r="AV91" s="43">
        <f t="shared" si="97"/>
        <v>24.0418632873298</v>
      </c>
      <c r="AW91" s="44">
        <f t="shared" si="97"/>
        <v>12.7588850074019</v>
      </c>
      <c r="AX91" s="40">
        <f t="shared" si="97"/>
        <v>2.99180235476454</v>
      </c>
      <c r="AY91" s="43">
        <f t="shared" si="97"/>
        <v>60.1445386581464</v>
      </c>
      <c r="AZ91" s="44">
        <f t="shared" si="97"/>
        <v>60.4966395002371</v>
      </c>
      <c r="BA91" s="40">
        <f t="shared" si="97"/>
        <v>8.9200381860551</v>
      </c>
      <c r="BB91" s="43">
        <f t="shared" si="97"/>
        <v>12.064419794036</v>
      </c>
      <c r="BC91" s="44">
        <f t="shared" si="97"/>
        <v>19.5963942193415</v>
      </c>
      <c r="BD91" s="40">
        <f t="shared" si="97"/>
        <v>11.1714765615908</v>
      </c>
      <c r="BE91" s="43">
        <f t="shared" si="97"/>
        <v>5.01405581537733</v>
      </c>
      <c r="BF91" s="44">
        <f t="shared" si="97"/>
        <v>5.77074104189016</v>
      </c>
      <c r="BG91" s="40">
        <f t="shared" si="97"/>
        <v>19.8716961437231</v>
      </c>
      <c r="BH91" s="43">
        <f t="shared" si="97"/>
        <v>62.8409687229757</v>
      </c>
      <c r="BI91" s="44">
        <f t="shared" si="97"/>
        <v>58.375588307228</v>
      </c>
      <c r="BJ91" s="40">
        <f t="shared" si="97"/>
        <v>29.3175364960897</v>
      </c>
      <c r="BK91" s="43">
        <f t="shared" si="97"/>
        <v>9.78119748576945</v>
      </c>
      <c r="BL91" s="44">
        <f t="shared" si="97"/>
        <v>11.6971132734882</v>
      </c>
      <c r="BM91" s="40">
        <f t="shared" si="97"/>
        <v>3.88473950831324</v>
      </c>
      <c r="BN91" s="43">
        <f t="shared" si="97"/>
        <v>33.805336243483</v>
      </c>
      <c r="BO91" s="44">
        <f t="shared" si="97"/>
        <v>29.8092351827999</v>
      </c>
      <c r="BP91" s="40">
        <f t="shared" si="97"/>
        <v>15.8768027037399</v>
      </c>
      <c r="BR91" s="15">
        <f>100/BR89</f>
        <v>0.0150051751798833</v>
      </c>
      <c r="BS91" s="36"/>
    </row>
  </sheetData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91"/>
  <sheetViews>
    <sheetView workbookViewId="0">
      <selection activeCell="C14" sqref="C14"/>
    </sheetView>
  </sheetViews>
  <sheetFormatPr defaultColWidth="9" defaultRowHeight="13.05"/>
  <cols>
    <col min="1" max="1" width="16.6610169491525" customWidth="1"/>
    <col min="2" max="2" width="13.4406779661017" customWidth="1"/>
    <col min="3" max="3" width="9" customWidth="1"/>
    <col min="4" max="4" width="9.55084745762712" customWidth="1"/>
    <col min="5" max="5" width="9.11016949152542" customWidth="1"/>
    <col min="6" max="6" width="10.1101694915254" customWidth="1"/>
    <col min="24" max="24" width="12.5508474576271"/>
    <col min="74" max="74" width="12.5508474576271"/>
    <col min="79" max="79" width="12.5508474576271"/>
  </cols>
  <sheetData>
    <row r="1" s="3" customFormat="1" ht="19.6" spans="1:72">
      <c r="A1" s="3" t="s">
        <v>218</v>
      </c>
      <c r="W1" s="37"/>
      <c r="Z1" s="37"/>
      <c r="AC1" s="37"/>
      <c r="AF1" s="37"/>
      <c r="AI1" s="37"/>
      <c r="AL1" s="37"/>
      <c r="AO1" s="37"/>
      <c r="AR1" s="37"/>
      <c r="AU1" s="37"/>
      <c r="AX1" s="37"/>
      <c r="BA1" s="37"/>
      <c r="BD1" s="37"/>
      <c r="BG1" s="37"/>
      <c r="BJ1" s="37"/>
      <c r="BM1" s="37"/>
      <c r="BP1" s="37"/>
      <c r="BS1" s="37"/>
      <c r="BT1" s="3" t="s">
        <v>143</v>
      </c>
    </row>
    <row r="2" spans="23:71">
      <c r="W2" s="36"/>
      <c r="Z2" s="36"/>
      <c r="AC2" s="36"/>
      <c r="AF2" s="36"/>
      <c r="AI2" s="36"/>
      <c r="AL2" s="36"/>
      <c r="AO2" s="36"/>
      <c r="AR2" s="36"/>
      <c r="AU2" s="36"/>
      <c r="AX2" s="36"/>
      <c r="BA2" s="36"/>
      <c r="BD2" s="36"/>
      <c r="BG2" s="36"/>
      <c r="BJ2" s="36"/>
      <c r="BM2" s="36"/>
      <c r="BP2" s="36"/>
      <c r="BS2" s="36"/>
    </row>
    <row r="3" s="29" customFormat="1" ht="17.65" spans="2:72">
      <c r="B3" s="30" t="s">
        <v>72</v>
      </c>
      <c r="C3" s="30"/>
      <c r="D3" s="30" t="s">
        <v>73</v>
      </c>
      <c r="E3" s="30"/>
      <c r="F3" s="30"/>
      <c r="G3" s="30"/>
      <c r="H3" s="30" t="s">
        <v>145</v>
      </c>
      <c r="I3" s="30"/>
      <c r="J3" s="30"/>
      <c r="K3" s="30"/>
      <c r="L3" s="30"/>
      <c r="M3" s="30"/>
      <c r="N3" s="30"/>
      <c r="O3" s="30"/>
      <c r="P3" s="30" t="s">
        <v>145</v>
      </c>
      <c r="Q3" s="30"/>
      <c r="R3" s="30"/>
      <c r="S3" s="30"/>
      <c r="T3" s="30"/>
      <c r="U3" s="30"/>
      <c r="W3" s="38"/>
      <c r="X3" s="29" t="s">
        <v>146</v>
      </c>
      <c r="Z3" s="38"/>
      <c r="AA3" s="29" t="s">
        <v>147</v>
      </c>
      <c r="AC3" s="38"/>
      <c r="AD3" s="29" t="s">
        <v>148</v>
      </c>
      <c r="AF3" s="38"/>
      <c r="AG3" s="29" t="s">
        <v>149</v>
      </c>
      <c r="AI3" s="38"/>
      <c r="AJ3" s="29" t="s">
        <v>150</v>
      </c>
      <c r="AL3" s="38"/>
      <c r="AM3" s="29" t="s">
        <v>151</v>
      </c>
      <c r="AO3" s="38"/>
      <c r="AP3" s="29" t="s">
        <v>152</v>
      </c>
      <c r="AR3" s="38"/>
      <c r="AS3" s="29" t="s">
        <v>153</v>
      </c>
      <c r="AU3" s="38"/>
      <c r="AV3" s="29" t="s">
        <v>154</v>
      </c>
      <c r="AX3" s="38"/>
      <c r="AY3" s="29" t="s">
        <v>155</v>
      </c>
      <c r="BA3" s="38"/>
      <c r="BB3" s="29" t="s">
        <v>156</v>
      </c>
      <c r="BD3" s="38"/>
      <c r="BE3" s="29" t="s">
        <v>157</v>
      </c>
      <c r="BG3" s="38"/>
      <c r="BH3" s="29" t="s">
        <v>158</v>
      </c>
      <c r="BJ3" s="38"/>
      <c r="BK3" s="29" t="s">
        <v>159</v>
      </c>
      <c r="BM3" s="38"/>
      <c r="BN3" s="29" t="s">
        <v>160</v>
      </c>
      <c r="BP3" s="38"/>
      <c r="BQ3" s="24" t="s">
        <v>161</v>
      </c>
      <c r="BS3" s="38"/>
      <c r="BT3" s="29" t="s">
        <v>162</v>
      </c>
    </row>
    <row r="4" s="23" customFormat="1" spans="1:80">
      <c r="A4" s="31" t="s">
        <v>77</v>
      </c>
      <c r="B4" s="31" t="s">
        <v>42</v>
      </c>
      <c r="C4" s="31"/>
      <c r="D4" s="31" t="s">
        <v>78</v>
      </c>
      <c r="E4" s="31" t="s">
        <v>79</v>
      </c>
      <c r="F4" s="31" t="s">
        <v>80</v>
      </c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39"/>
      <c r="X4" s="23" t="s">
        <v>163</v>
      </c>
      <c r="Y4" s="23" t="s">
        <v>164</v>
      </c>
      <c r="Z4" s="39" t="s">
        <v>165</v>
      </c>
      <c r="AA4" s="23" t="s">
        <v>166</v>
      </c>
      <c r="AB4" s="23" t="s">
        <v>167</v>
      </c>
      <c r="AC4" s="39" t="s">
        <v>168</v>
      </c>
      <c r="AD4" s="23" t="s">
        <v>169</v>
      </c>
      <c r="AE4" s="23" t="s">
        <v>170</v>
      </c>
      <c r="AF4" s="39" t="s">
        <v>171</v>
      </c>
      <c r="AG4" s="23" t="s">
        <v>172</v>
      </c>
      <c r="AH4" s="23" t="s">
        <v>173</v>
      </c>
      <c r="AI4" s="39" t="s">
        <v>174</v>
      </c>
      <c r="AJ4" s="23" t="s">
        <v>175</v>
      </c>
      <c r="AK4" s="23" t="s">
        <v>176</v>
      </c>
      <c r="AL4" s="39" t="s">
        <v>177</v>
      </c>
      <c r="AM4" s="23" t="s">
        <v>178</v>
      </c>
      <c r="AN4" s="23" t="s">
        <v>179</v>
      </c>
      <c r="AO4" s="39" t="s">
        <v>180</v>
      </c>
      <c r="AP4" s="23" t="s">
        <v>181</v>
      </c>
      <c r="AQ4" s="23" t="s">
        <v>182</v>
      </c>
      <c r="AR4" s="39" t="s">
        <v>183</v>
      </c>
      <c r="AS4" s="23" t="s">
        <v>184</v>
      </c>
      <c r="AT4" s="23" t="s">
        <v>185</v>
      </c>
      <c r="AU4" s="39" t="s">
        <v>186</v>
      </c>
      <c r="AV4" s="23" t="s">
        <v>187</v>
      </c>
      <c r="AW4" s="23" t="s">
        <v>188</v>
      </c>
      <c r="AX4" s="39" t="s">
        <v>189</v>
      </c>
      <c r="AY4" s="23" t="s">
        <v>190</v>
      </c>
      <c r="AZ4" s="23" t="s">
        <v>191</v>
      </c>
      <c r="BA4" s="39" t="s">
        <v>192</v>
      </c>
      <c r="BB4" s="23" t="s">
        <v>193</v>
      </c>
      <c r="BC4" s="23" t="s">
        <v>194</v>
      </c>
      <c r="BD4" s="39" t="s">
        <v>195</v>
      </c>
      <c r="BE4" s="23" t="s">
        <v>196</v>
      </c>
      <c r="BF4" s="23" t="s">
        <v>197</v>
      </c>
      <c r="BG4" s="39" t="s">
        <v>198</v>
      </c>
      <c r="BH4" s="23" t="s">
        <v>199</v>
      </c>
      <c r="BI4" s="23" t="s">
        <v>200</v>
      </c>
      <c r="BJ4" s="39" t="s">
        <v>201</v>
      </c>
      <c r="BK4" s="23" t="s">
        <v>202</v>
      </c>
      <c r="BL4" s="23" t="s">
        <v>203</v>
      </c>
      <c r="BM4" s="39" t="s">
        <v>204</v>
      </c>
      <c r="BN4" s="23" t="s">
        <v>205</v>
      </c>
      <c r="BO4" s="23" t="s">
        <v>206</v>
      </c>
      <c r="BP4" s="39" t="s">
        <v>207</v>
      </c>
      <c r="BS4" s="39"/>
      <c r="BT4" s="25" t="s">
        <v>208</v>
      </c>
      <c r="BU4" s="25"/>
      <c r="BV4" s="25" t="s">
        <v>219</v>
      </c>
      <c r="BW4" s="25" t="s">
        <v>220</v>
      </c>
      <c r="BX4" s="25" t="s">
        <v>221</v>
      </c>
      <c r="BY4" s="25" t="s">
        <v>222</v>
      </c>
      <c r="BZ4" s="25" t="s">
        <v>223</v>
      </c>
      <c r="CA4" s="25" t="s">
        <v>224</v>
      </c>
      <c r="CB4" s="25" t="s">
        <v>225</v>
      </c>
    </row>
    <row r="5" spans="23:71">
      <c r="W5" s="36"/>
      <c r="Z5" s="36"/>
      <c r="AC5" s="36"/>
      <c r="AF5" s="36"/>
      <c r="AI5" s="36"/>
      <c r="AL5" s="36"/>
      <c r="AO5" s="36"/>
      <c r="AR5" s="36"/>
      <c r="AU5" s="36"/>
      <c r="AX5" s="36"/>
      <c r="BA5" s="36"/>
      <c r="BD5" s="36"/>
      <c r="BG5" s="36"/>
      <c r="BJ5" s="36"/>
      <c r="BM5" s="36"/>
      <c r="BP5" s="36"/>
      <c r="BS5" s="36"/>
    </row>
    <row r="6" spans="23:71">
      <c r="W6" s="36"/>
      <c r="Z6" s="40"/>
      <c r="AC6" s="40"/>
      <c r="AF6" s="40"/>
      <c r="AI6" s="40"/>
      <c r="AL6" s="40"/>
      <c r="AO6" s="40"/>
      <c r="AR6" s="40"/>
      <c r="AU6" s="40"/>
      <c r="AX6" s="40"/>
      <c r="BA6" s="40"/>
      <c r="BD6" s="40"/>
      <c r="BG6" s="40"/>
      <c r="BJ6" s="40"/>
      <c r="BM6" s="40"/>
      <c r="BP6" s="40"/>
      <c r="BS6" s="36"/>
    </row>
    <row r="7" spans="1:80">
      <c r="A7">
        <f>'2. k-data'!A7</f>
        <v>380</v>
      </c>
      <c r="B7">
        <f>'5. r-data'!B6</f>
        <v>4.69398738069234</v>
      </c>
      <c r="D7" s="32">
        <v>0.0014</v>
      </c>
      <c r="E7" s="33">
        <v>0</v>
      </c>
      <c r="F7" s="34">
        <v>0.0065</v>
      </c>
      <c r="H7" s="32">
        <v>0.219</v>
      </c>
      <c r="I7" s="33">
        <v>0.07</v>
      </c>
      <c r="J7" s="33">
        <v>0.065</v>
      </c>
      <c r="K7" s="33">
        <v>0.074</v>
      </c>
      <c r="L7" s="33">
        <v>0.295</v>
      </c>
      <c r="M7" s="33">
        <v>0.151</v>
      </c>
      <c r="N7" s="33">
        <v>0.378</v>
      </c>
      <c r="O7" s="33">
        <v>0.104</v>
      </c>
      <c r="P7" s="33">
        <v>0.066</v>
      </c>
      <c r="Q7" s="33">
        <v>0.05</v>
      </c>
      <c r="R7" s="33">
        <v>0.111</v>
      </c>
      <c r="S7" s="33">
        <v>0.12</v>
      </c>
      <c r="T7" s="33">
        <v>0.104</v>
      </c>
      <c r="U7" s="33">
        <v>0.036</v>
      </c>
      <c r="V7" s="34">
        <v>0.131</v>
      </c>
      <c r="X7" s="32">
        <f>B7*D7*H7</f>
        <v>0.00143917653092027</v>
      </c>
      <c r="Y7" s="33">
        <f>B7*E7*H7</f>
        <v>0</v>
      </c>
      <c r="Z7" s="34">
        <f>B7*F7*H7</f>
        <v>0.00668189103641554</v>
      </c>
      <c r="AA7" s="32">
        <f>B7*D7*I7</f>
        <v>0.000460010763307849</v>
      </c>
      <c r="AB7" s="33">
        <f>B7*E7*I7</f>
        <v>0</v>
      </c>
      <c r="AC7" s="34">
        <f>B7*F7*I7</f>
        <v>0.00213576425821501</v>
      </c>
      <c r="AD7" s="32">
        <f>B7*D7*J7</f>
        <v>0.000427152851643003</v>
      </c>
      <c r="AE7" s="33">
        <f>B7*E7*J7</f>
        <v>0</v>
      </c>
      <c r="AF7" s="34">
        <f>B7*F7*J7</f>
        <v>0.00198320966834251</v>
      </c>
      <c r="AG7" s="32">
        <f>B7*D7*K7</f>
        <v>0.000486297092639726</v>
      </c>
      <c r="AH7" s="33">
        <f>B7*E7*K7</f>
        <v>0</v>
      </c>
      <c r="AI7" s="34">
        <f>B7*F7*K7</f>
        <v>0.00225780793011301</v>
      </c>
      <c r="AJ7" s="32">
        <f>B7*D7*L7</f>
        <v>0.00193861678822594</v>
      </c>
      <c r="AK7" s="33">
        <f>B7*E7*L7</f>
        <v>0</v>
      </c>
      <c r="AL7" s="34">
        <f>B7*F7*L7</f>
        <v>0.00900072080247756</v>
      </c>
      <c r="AM7" s="32">
        <f>B7*D7*M7</f>
        <v>0.00099230893227836</v>
      </c>
      <c r="AN7" s="33">
        <f>B7*E7*M7</f>
        <v>0</v>
      </c>
      <c r="AO7" s="34">
        <f>B7*F7*M7</f>
        <v>0.00460714861414953</v>
      </c>
      <c r="AP7" s="32">
        <f>B7*D7*N7</f>
        <v>0.00248405812186239</v>
      </c>
      <c r="AQ7" s="33">
        <f>B7*E7*N7</f>
        <v>0</v>
      </c>
      <c r="AR7" s="34">
        <f>B7*F7*N7</f>
        <v>0.0115331269943611</v>
      </c>
      <c r="AS7" s="32">
        <f>B7*D7*O7</f>
        <v>0.000683444562628805</v>
      </c>
      <c r="AT7" s="33">
        <f>B7*E7*O7</f>
        <v>0</v>
      </c>
      <c r="AU7" s="34">
        <f>B7*F7*O7</f>
        <v>0.00317313546934802</v>
      </c>
      <c r="AV7" s="32">
        <f>B7*D7*P7</f>
        <v>0.000433724433975972</v>
      </c>
      <c r="AW7" s="33">
        <f>B7*E7*P7</f>
        <v>0</v>
      </c>
      <c r="AX7" s="34">
        <f>B7*F7*P7</f>
        <v>0.00201372058631701</v>
      </c>
      <c r="AY7" s="32">
        <f>B7*D7*Q7</f>
        <v>0.000328579116648464</v>
      </c>
      <c r="AZ7" s="33">
        <f>B7*E7*Q7</f>
        <v>0</v>
      </c>
      <c r="BA7" s="34">
        <f>B7*F7*Q7</f>
        <v>0.00152554589872501</v>
      </c>
      <c r="BB7" s="32">
        <f>B7*D7*R7</f>
        <v>0.000729445638959589</v>
      </c>
      <c r="BC7" s="33">
        <f>B7*E7*R7</f>
        <v>0</v>
      </c>
      <c r="BD7" s="34">
        <f>B7*F7*R7</f>
        <v>0.00338671189516952</v>
      </c>
      <c r="BE7" s="32">
        <f>B7*D7*S7</f>
        <v>0.000788589879956313</v>
      </c>
      <c r="BF7" s="33">
        <f>B7*E7*S7</f>
        <v>0</v>
      </c>
      <c r="BG7" s="34">
        <f>B7*F7*S7</f>
        <v>0.00366131015694002</v>
      </c>
      <c r="BH7" s="32">
        <f>B7*D7*T7</f>
        <v>0.000683444562628805</v>
      </c>
      <c r="BI7" s="33">
        <f>B7*E7*T7</f>
        <v>0</v>
      </c>
      <c r="BJ7" s="34">
        <f>B7*F7*T7</f>
        <v>0.00317313546934802</v>
      </c>
      <c r="BK7" s="32">
        <f>B7*D7*U7</f>
        <v>0.000236576963986894</v>
      </c>
      <c r="BL7" s="33">
        <f>B7*E7*U7</f>
        <v>0</v>
      </c>
      <c r="BM7" s="34">
        <f>B7*F7*U7</f>
        <v>0.00109839304708201</v>
      </c>
      <c r="BN7" s="32">
        <f>B7*D7*V7</f>
        <v>0.000860877285618975</v>
      </c>
      <c r="BO7" s="33">
        <f>B7*E7*V7</f>
        <v>0</v>
      </c>
      <c r="BP7" s="34">
        <f>B7*F7*V7</f>
        <v>0.00399693025465953</v>
      </c>
      <c r="BR7">
        <f>B7*E7</f>
        <v>0</v>
      </c>
      <c r="BS7" s="36"/>
      <c r="BT7" s="25">
        <v>1</v>
      </c>
      <c r="BU7" s="25"/>
      <c r="BV7" s="41">
        <f>X91</f>
        <v>35.6735305884748</v>
      </c>
      <c r="BW7" s="41">
        <f>Y91</f>
        <v>30.7308919096728</v>
      </c>
      <c r="BX7" s="41">
        <f>Z91</f>
        <v>17.9995597622448</v>
      </c>
      <c r="BY7" s="42">
        <f>BV7/(BV7+BW7+BX7)</f>
        <v>0.422652221294718</v>
      </c>
      <c r="BZ7" s="42">
        <f>BW7/(BV7+BW7+BX7)</f>
        <v>0.364092914654972</v>
      </c>
      <c r="CA7" s="26">
        <f>(4*BV7)/(BV7+(15*BW7)+(3*BX7))</f>
        <v>0.259144387556487</v>
      </c>
      <c r="CB7" s="26">
        <f>(6*BW7)/(BV7+(15*BW7)+(3*BX7))</f>
        <v>0.334859125167568</v>
      </c>
    </row>
    <row r="8" spans="1:80">
      <c r="A8">
        <f>'2. k-data'!A8</f>
        <v>385</v>
      </c>
      <c r="B8">
        <f>'5. r-data'!B7</f>
        <v>4.88313301361243</v>
      </c>
      <c r="D8" s="35">
        <v>0.0022</v>
      </c>
      <c r="E8" s="15">
        <v>0.0001</v>
      </c>
      <c r="F8" s="36">
        <v>0.0105</v>
      </c>
      <c r="H8" s="35">
        <v>0.239</v>
      </c>
      <c r="I8" s="15">
        <v>0.079</v>
      </c>
      <c r="J8" s="15">
        <v>0.068</v>
      </c>
      <c r="K8" s="15">
        <v>0.083</v>
      </c>
      <c r="L8" s="15">
        <v>0.306</v>
      </c>
      <c r="M8" s="15">
        <v>0.203</v>
      </c>
      <c r="N8" s="15">
        <v>0.459</v>
      </c>
      <c r="O8" s="15">
        <v>0.129</v>
      </c>
      <c r="P8" s="15">
        <v>0.062</v>
      </c>
      <c r="Q8" s="15">
        <v>0.054</v>
      </c>
      <c r="R8" s="15">
        <v>0.121</v>
      </c>
      <c r="S8" s="15">
        <v>0.103</v>
      </c>
      <c r="T8" s="15">
        <v>0.127</v>
      </c>
      <c r="U8" s="15">
        <v>0.036</v>
      </c>
      <c r="V8" s="36">
        <v>0.139</v>
      </c>
      <c r="X8" s="35">
        <f t="shared" ref="X8:X71" si="0">B8*D8*H8</f>
        <v>0.00256755133855742</v>
      </c>
      <c r="Y8" s="15">
        <f t="shared" ref="Y8:Y71" si="1">B8*E8*H8</f>
        <v>0.000116706879025337</v>
      </c>
      <c r="Z8" s="36">
        <f t="shared" ref="Z8:Z71" si="2">B8*F8*H8</f>
        <v>0.0122542222976604</v>
      </c>
      <c r="AA8" s="35">
        <f t="shared" ref="AA8:AA71" si="3">B8*D8*I8</f>
        <v>0.000848688517765841</v>
      </c>
      <c r="AB8" s="15">
        <f t="shared" ref="AB8:AB71" si="4">B8*E8*I8</f>
        <v>3.85767508075382e-5</v>
      </c>
      <c r="AC8" s="36">
        <f t="shared" ref="AC8:AC71" si="5">B8*F8*I8</f>
        <v>0.00405055883479151</v>
      </c>
      <c r="AD8" s="35">
        <f t="shared" ref="AD8:AD71" si="6">B8*D8*J8</f>
        <v>0.00073051669883642</v>
      </c>
      <c r="AE8" s="15">
        <f t="shared" ref="AE8:AE71" si="7">B8*E8*J8</f>
        <v>3.32053044925645e-5</v>
      </c>
      <c r="AF8" s="36">
        <f t="shared" ref="AF8:AF71" si="8">B8*F8*J8</f>
        <v>0.00348655697171928</v>
      </c>
      <c r="AG8" s="35">
        <f t="shared" ref="AG8:AG71" si="9">B8*D8*K8</f>
        <v>0.00089166008828563</v>
      </c>
      <c r="AH8" s="15">
        <f t="shared" ref="AH8:AH71" si="10">B8*E8*K8</f>
        <v>4.05300040129832e-5</v>
      </c>
      <c r="AI8" s="36">
        <f t="shared" ref="AI8:AI71" si="11">B8*F8*K8</f>
        <v>0.00425565042136323</v>
      </c>
      <c r="AJ8" s="35">
        <f t="shared" ref="AJ8:AJ71" si="12">B8*D8*L8</f>
        <v>0.00328732514476389</v>
      </c>
      <c r="AK8" s="15">
        <f t="shared" ref="AK8:AK71" si="13">B8*E8*L8</f>
        <v>0.00014942387021654</v>
      </c>
      <c r="AL8" s="36">
        <f t="shared" ref="AL8:AL71" si="14">B8*F8*L8</f>
        <v>0.0156895063727367</v>
      </c>
      <c r="AM8" s="35">
        <f t="shared" ref="AM8:AM71" si="15">B8*D8*M8</f>
        <v>0.00218080720387931</v>
      </c>
      <c r="AN8" s="15">
        <f t="shared" ref="AN8:AN71" si="16">B8*E8*M8</f>
        <v>9.91276001763324e-5</v>
      </c>
      <c r="AO8" s="36">
        <f t="shared" ref="AO8:AO71" si="17">B8*F8*M8</f>
        <v>0.0104083980185149</v>
      </c>
      <c r="AP8" s="35">
        <f t="shared" ref="AP8:AP71" si="18">B8*D8*N8</f>
        <v>0.00493098771714583</v>
      </c>
      <c r="AQ8" s="15">
        <f t="shared" ref="AQ8:AQ71" si="19">B8*E8*N8</f>
        <v>0.000224135805324811</v>
      </c>
      <c r="AR8" s="36">
        <f t="shared" ref="AR8:AR71" si="20">B8*F8*N8</f>
        <v>0.0235342595591051</v>
      </c>
      <c r="AS8" s="35">
        <f t="shared" ref="AS8:AS71" si="21">B8*D8*O8</f>
        <v>0.00138583314926321</v>
      </c>
      <c r="AT8" s="15">
        <f t="shared" ref="AT8:AT71" si="22">B8*E8*O8</f>
        <v>6.29924158756004e-5</v>
      </c>
      <c r="AU8" s="36">
        <f t="shared" ref="AU8:AU71" si="23">B8*F8*O8</f>
        <v>0.00661420366693804</v>
      </c>
      <c r="AV8" s="35">
        <f t="shared" ref="AV8:AV71" si="24">B8*D8*P8</f>
        <v>0.000666059343056736</v>
      </c>
      <c r="AW8" s="15">
        <f t="shared" ref="AW8:AW71" si="25">B8*E8*P8</f>
        <v>3.02754246843971e-5</v>
      </c>
      <c r="AX8" s="36">
        <f t="shared" ref="AX8:AX71" si="26">B8*F8*P8</f>
        <v>0.00317891959186169</v>
      </c>
      <c r="AY8" s="35">
        <f t="shared" ref="AY8:AY71" si="27">B8*D8*Q8</f>
        <v>0.000580116202017157</v>
      </c>
      <c r="AZ8" s="15">
        <f t="shared" ref="AZ8:AZ71" si="28">B8*E8*Q8</f>
        <v>2.63689182735071e-5</v>
      </c>
      <c r="BA8" s="36">
        <f t="shared" ref="BA8:BA71" si="29">B8*F8*Q8</f>
        <v>0.00276873641871825</v>
      </c>
      <c r="BB8" s="35">
        <f t="shared" ref="BB8:BB71" si="30">B8*D8*R8</f>
        <v>0.00129989000822363</v>
      </c>
      <c r="BC8" s="15">
        <f t="shared" ref="BC8:BC71" si="31">B8*E8*R8</f>
        <v>5.90859094647104e-5</v>
      </c>
      <c r="BD8" s="36">
        <f t="shared" ref="BD8:BD71" si="32">B8*F8*R8</f>
        <v>0.00620402049379459</v>
      </c>
      <c r="BE8" s="35">
        <f t="shared" ref="BE8:BE71" si="33">B8*D8*S8</f>
        <v>0.00110651794088458</v>
      </c>
      <c r="BF8" s="15">
        <f t="shared" ref="BF8:BF71" si="34">B8*E8*S8</f>
        <v>5.02962700402081e-5</v>
      </c>
      <c r="BG8" s="36">
        <f t="shared" ref="BG8:BG71" si="35">B8*F8*S8</f>
        <v>0.00528110835422185</v>
      </c>
      <c r="BH8" s="35">
        <f t="shared" ref="BH8:BH71" si="36">B8*D8*T8</f>
        <v>0.00136434736400331</v>
      </c>
      <c r="BI8" s="15">
        <f t="shared" ref="BI8:BI71" si="37">B8*E8*T8</f>
        <v>6.20157892728779e-5</v>
      </c>
      <c r="BJ8" s="36">
        <f t="shared" ref="BJ8:BJ71" si="38">B8*F8*T8</f>
        <v>0.00651165787365218</v>
      </c>
      <c r="BK8" s="35">
        <f t="shared" ref="BK8:BK71" si="39">B8*D8*U8</f>
        <v>0.000386744134678105</v>
      </c>
      <c r="BL8" s="15">
        <f t="shared" ref="BL8:BL71" si="40">B8*E8*U8</f>
        <v>1.75792788490048e-5</v>
      </c>
      <c r="BM8" s="36">
        <f t="shared" ref="BM8:BM71" si="41">B8*F8*U8</f>
        <v>0.0018458242791455</v>
      </c>
      <c r="BN8" s="35">
        <f t="shared" ref="BN8:BN71" si="42">B8*D8*V8</f>
        <v>0.00149326207556268</v>
      </c>
      <c r="BO8" s="15">
        <f t="shared" ref="BO8:BO71" si="43">B8*E8*V8</f>
        <v>6.78755488892128e-5</v>
      </c>
      <c r="BP8" s="36">
        <f t="shared" ref="BP8:BP71" si="44">B8*F8*V8</f>
        <v>0.00712693263336735</v>
      </c>
      <c r="BR8">
        <f t="shared" ref="BR8:BR71" si="45">B8*E8</f>
        <v>0.000488313301361243</v>
      </c>
      <c r="BS8" s="36"/>
      <c r="BT8" s="25">
        <v>2</v>
      </c>
      <c r="BU8" s="25"/>
      <c r="BV8" s="41">
        <f>AA91</f>
        <v>29.8222454319198</v>
      </c>
      <c r="BW8" s="41">
        <f>AB91</f>
        <v>29.4776880604068</v>
      </c>
      <c r="BX8" s="41">
        <f>AC91</f>
        <v>11.048553983168</v>
      </c>
      <c r="BY8" s="42">
        <f t="shared" ref="BY8:BY21" si="46">BV8/(BV8+BW8+BX8)</f>
        <v>0.423921629335787</v>
      </c>
      <c r="BZ8" s="42">
        <f t="shared" ref="BZ8:BZ21" si="47">BW8/(BV8+BW8+BX8)</f>
        <v>0.419023764664096</v>
      </c>
      <c r="CA8" s="26">
        <f t="shared" ref="CA8:CA21" si="48">(4*BV8)/(BV8+(15*BW8)+(3*BX8))</f>
        <v>0.236153503763921</v>
      </c>
      <c r="CB8" s="26">
        <f t="shared" ref="CB8:CB21" si="49">(6*BW8)/(BV8+(15*BW8)+(3*BX8))</f>
        <v>0.350137584419149</v>
      </c>
    </row>
    <row r="9" spans="1:80">
      <c r="A9">
        <f>'2. k-data'!A9</f>
        <v>390</v>
      </c>
      <c r="B9">
        <f>'5. r-data'!B8</f>
        <v>5.07055279699328</v>
      </c>
      <c r="D9" s="35">
        <v>0.0042</v>
      </c>
      <c r="E9" s="15">
        <v>0.0001</v>
      </c>
      <c r="F9" s="36">
        <v>0.0201</v>
      </c>
      <c r="H9" s="35">
        <v>0.252</v>
      </c>
      <c r="I9" s="15">
        <v>0.089</v>
      </c>
      <c r="J9" s="15">
        <v>0.07</v>
      </c>
      <c r="K9" s="15">
        <v>0.093</v>
      </c>
      <c r="L9" s="15">
        <v>0.31</v>
      </c>
      <c r="M9" s="15">
        <v>0.265</v>
      </c>
      <c r="N9" s="15">
        <v>0.524</v>
      </c>
      <c r="O9" s="15">
        <v>0.17</v>
      </c>
      <c r="P9" s="15">
        <v>0.058</v>
      </c>
      <c r="Q9" s="15">
        <v>0.059</v>
      </c>
      <c r="R9" s="15">
        <v>0.127</v>
      </c>
      <c r="S9" s="15">
        <v>0.09</v>
      </c>
      <c r="T9" s="15">
        <v>0.161</v>
      </c>
      <c r="U9" s="15">
        <v>0.037</v>
      </c>
      <c r="V9" s="36">
        <v>0.147</v>
      </c>
      <c r="X9" s="35">
        <f t="shared" si="0"/>
        <v>0.00536667308033768</v>
      </c>
      <c r="Y9" s="15">
        <f t="shared" si="1"/>
        <v>0.000127777930484231</v>
      </c>
      <c r="Z9" s="36">
        <f t="shared" si="2"/>
        <v>0.0256833640273303</v>
      </c>
      <c r="AA9" s="35">
        <f t="shared" si="3"/>
        <v>0.00189537263551609</v>
      </c>
      <c r="AB9" s="15">
        <f t="shared" si="4"/>
        <v>4.51279198932402e-5</v>
      </c>
      <c r="AC9" s="36">
        <f t="shared" si="5"/>
        <v>0.00907071189854127</v>
      </c>
      <c r="AD9" s="35">
        <f t="shared" si="6"/>
        <v>0.00149074252231602</v>
      </c>
      <c r="AE9" s="15">
        <f t="shared" si="7"/>
        <v>3.54938695789529e-5</v>
      </c>
      <c r="AF9" s="36">
        <f t="shared" si="8"/>
        <v>0.00713426778536954</v>
      </c>
      <c r="AG9" s="35">
        <f t="shared" si="9"/>
        <v>0.00198055792250557</v>
      </c>
      <c r="AH9" s="15">
        <f t="shared" si="10"/>
        <v>4.71561410120375e-5</v>
      </c>
      <c r="AI9" s="36">
        <f t="shared" si="11"/>
        <v>0.00947838434341953</v>
      </c>
      <c r="AJ9" s="35">
        <f t="shared" si="12"/>
        <v>0.00660185974168524</v>
      </c>
      <c r="AK9" s="15">
        <f t="shared" si="13"/>
        <v>0.000157187136706792</v>
      </c>
      <c r="AL9" s="36">
        <f t="shared" si="14"/>
        <v>0.0315946144780651</v>
      </c>
      <c r="AM9" s="35">
        <f t="shared" si="15"/>
        <v>0.00564352526305352</v>
      </c>
      <c r="AN9" s="15">
        <f t="shared" si="16"/>
        <v>0.000134369649120322</v>
      </c>
      <c r="AO9" s="36">
        <f t="shared" si="17"/>
        <v>0.0270082994731847</v>
      </c>
      <c r="AP9" s="35">
        <f t="shared" si="18"/>
        <v>0.0111592725956228</v>
      </c>
      <c r="AQ9" s="15">
        <f t="shared" si="19"/>
        <v>0.000265696966562448</v>
      </c>
      <c r="AR9" s="36">
        <f t="shared" si="20"/>
        <v>0.053405090279052</v>
      </c>
      <c r="AS9" s="35">
        <f t="shared" si="21"/>
        <v>0.0036203746970532</v>
      </c>
      <c r="AT9" s="15">
        <f t="shared" si="22"/>
        <v>8.61993975488857e-5</v>
      </c>
      <c r="AU9" s="36">
        <f t="shared" si="23"/>
        <v>0.017326078907326</v>
      </c>
      <c r="AV9" s="35">
        <f t="shared" si="24"/>
        <v>0.00123518666134756</v>
      </c>
      <c r="AW9" s="15">
        <f t="shared" si="25"/>
        <v>2.9409206222561e-5</v>
      </c>
      <c r="AX9" s="36">
        <f t="shared" si="26"/>
        <v>0.00591125045073476</v>
      </c>
      <c r="AY9" s="35">
        <f t="shared" si="27"/>
        <v>0.00125648298309493</v>
      </c>
      <c r="AZ9" s="15">
        <f t="shared" si="28"/>
        <v>2.99162615022603e-5</v>
      </c>
      <c r="BA9" s="36">
        <f t="shared" si="29"/>
        <v>0.00601316856195432</v>
      </c>
      <c r="BB9" s="35">
        <f t="shared" si="30"/>
        <v>0.00270463286191621</v>
      </c>
      <c r="BC9" s="15">
        <f t="shared" si="31"/>
        <v>6.43960205218146e-5</v>
      </c>
      <c r="BD9" s="36">
        <f t="shared" si="32"/>
        <v>0.0129436001248847</v>
      </c>
      <c r="BE9" s="35">
        <f t="shared" si="33"/>
        <v>0.00191666895726346</v>
      </c>
      <c r="BF9" s="15">
        <f t="shared" si="34"/>
        <v>4.56349751729395e-5</v>
      </c>
      <c r="BG9" s="36">
        <f t="shared" si="35"/>
        <v>0.00917263000976083</v>
      </c>
      <c r="BH9" s="35">
        <f t="shared" si="36"/>
        <v>0.00342870780132685</v>
      </c>
      <c r="BI9" s="15">
        <f t="shared" si="37"/>
        <v>8.16359000315917e-5</v>
      </c>
      <c r="BJ9" s="36">
        <f t="shared" si="38"/>
        <v>0.0164088159063499</v>
      </c>
      <c r="BK9" s="35">
        <f t="shared" si="39"/>
        <v>0.000787963904652755</v>
      </c>
      <c r="BL9" s="15">
        <f t="shared" si="40"/>
        <v>1.87610453488751e-5</v>
      </c>
      <c r="BM9" s="36">
        <f t="shared" si="41"/>
        <v>0.0037709701151239</v>
      </c>
      <c r="BN9" s="35">
        <f t="shared" si="42"/>
        <v>0.00313055929686365</v>
      </c>
      <c r="BO9" s="15">
        <f t="shared" si="43"/>
        <v>7.45371261158011e-5</v>
      </c>
      <c r="BP9" s="36">
        <f t="shared" si="44"/>
        <v>0.014981962349276</v>
      </c>
      <c r="BR9">
        <f t="shared" si="45"/>
        <v>0.000507055279699328</v>
      </c>
      <c r="BS9" s="36"/>
      <c r="BT9" s="25">
        <v>3</v>
      </c>
      <c r="BU9" s="25"/>
      <c r="BV9" s="41">
        <f>AD91</f>
        <v>25.6842453058438</v>
      </c>
      <c r="BW9" s="41">
        <f>AE91</f>
        <v>30.5438000225564</v>
      </c>
      <c r="BX9" s="41">
        <f>AF91</f>
        <v>7.4424232621537</v>
      </c>
      <c r="BY9" s="42">
        <f t="shared" si="46"/>
        <v>0.403393376464867</v>
      </c>
      <c r="BZ9" s="42">
        <f t="shared" si="47"/>
        <v>0.479716903278577</v>
      </c>
      <c r="CA9" s="26">
        <f t="shared" si="48"/>
        <v>0.202969916325132</v>
      </c>
      <c r="CB9" s="26">
        <f t="shared" si="49"/>
        <v>0.362058868832285</v>
      </c>
    </row>
    <row r="10" spans="1:80">
      <c r="A10">
        <f>'2. k-data'!A10</f>
        <v>395</v>
      </c>
      <c r="B10">
        <f>'5. r-data'!B9</f>
        <v>5.25590173953304</v>
      </c>
      <c r="D10" s="35">
        <v>0.0076</v>
      </c>
      <c r="E10" s="15">
        <v>0.0002</v>
      </c>
      <c r="F10" s="36">
        <v>0.0362</v>
      </c>
      <c r="H10" s="35">
        <v>0.256</v>
      </c>
      <c r="I10" s="15">
        <v>0.101</v>
      </c>
      <c r="J10" s="15">
        <v>0.072</v>
      </c>
      <c r="K10" s="15">
        <v>0.105</v>
      </c>
      <c r="L10" s="15">
        <v>0.312</v>
      </c>
      <c r="M10" s="15">
        <v>0.339</v>
      </c>
      <c r="N10" s="15">
        <v>0.546</v>
      </c>
      <c r="O10" s="15">
        <v>0.24</v>
      </c>
      <c r="P10" s="15">
        <v>0.055</v>
      </c>
      <c r="Q10" s="15">
        <v>0.063</v>
      </c>
      <c r="R10" s="15">
        <v>0.129</v>
      </c>
      <c r="S10" s="15">
        <v>0.082</v>
      </c>
      <c r="T10" s="15">
        <v>0.211</v>
      </c>
      <c r="U10" s="15">
        <v>0.038</v>
      </c>
      <c r="V10" s="36">
        <v>0.153</v>
      </c>
      <c r="X10" s="35">
        <f t="shared" si="0"/>
        <v>0.0102258824244355</v>
      </c>
      <c r="Y10" s="15">
        <f t="shared" si="1"/>
        <v>0.000269102169064092</v>
      </c>
      <c r="Z10" s="36">
        <f t="shared" si="2"/>
        <v>0.0487074926006006</v>
      </c>
      <c r="AA10" s="35">
        <f t="shared" si="3"/>
        <v>0.00403443017526556</v>
      </c>
      <c r="AB10" s="15">
        <f t="shared" si="4"/>
        <v>0.000106169215138567</v>
      </c>
      <c r="AC10" s="36">
        <f t="shared" si="5"/>
        <v>0.0192166279400807</v>
      </c>
      <c r="AD10" s="35">
        <f t="shared" si="6"/>
        <v>0.00287602943187248</v>
      </c>
      <c r="AE10" s="15">
        <f t="shared" si="7"/>
        <v>7.56849850492758e-5</v>
      </c>
      <c r="AF10" s="36">
        <f t="shared" si="8"/>
        <v>0.0136989822939189</v>
      </c>
      <c r="AG10" s="35">
        <f t="shared" si="9"/>
        <v>0.00419420958814737</v>
      </c>
      <c r="AH10" s="15">
        <f t="shared" si="10"/>
        <v>0.000110373936530194</v>
      </c>
      <c r="AI10" s="36">
        <f t="shared" si="11"/>
        <v>0.0199776825119651</v>
      </c>
      <c r="AJ10" s="35">
        <f t="shared" si="12"/>
        <v>0.0124627942047807</v>
      </c>
      <c r="AK10" s="15">
        <f t="shared" si="13"/>
        <v>0.000327968268546862</v>
      </c>
      <c r="AL10" s="36">
        <f t="shared" si="14"/>
        <v>0.059362256606982</v>
      </c>
      <c r="AM10" s="35">
        <f t="shared" si="15"/>
        <v>0.0135413052417329</v>
      </c>
      <c r="AN10" s="15">
        <f t="shared" si="16"/>
        <v>0.00035635013794034</v>
      </c>
      <c r="AO10" s="36">
        <f t="shared" si="17"/>
        <v>0.0644993749672016</v>
      </c>
      <c r="AP10" s="35">
        <f t="shared" si="18"/>
        <v>0.0218098898583663</v>
      </c>
      <c r="AQ10" s="15">
        <f t="shared" si="19"/>
        <v>0.000573944469957008</v>
      </c>
      <c r="AR10" s="36">
        <f t="shared" si="20"/>
        <v>0.103883949062218</v>
      </c>
      <c r="AS10" s="35">
        <f t="shared" si="21"/>
        <v>0.00958676477290827</v>
      </c>
      <c r="AT10" s="15">
        <f t="shared" si="22"/>
        <v>0.000252283283497586</v>
      </c>
      <c r="AU10" s="36">
        <f t="shared" si="23"/>
        <v>0.0456632743130631</v>
      </c>
      <c r="AV10" s="35">
        <f t="shared" si="24"/>
        <v>0.00219696692712481</v>
      </c>
      <c r="AW10" s="15">
        <f t="shared" si="25"/>
        <v>5.78149191348635e-5</v>
      </c>
      <c r="AX10" s="36">
        <f t="shared" si="26"/>
        <v>0.0104645003634103</v>
      </c>
      <c r="AY10" s="35">
        <f t="shared" si="27"/>
        <v>0.00251652575288842</v>
      </c>
      <c r="AZ10" s="15">
        <f t="shared" si="28"/>
        <v>6.62243619181163e-5</v>
      </c>
      <c r="BA10" s="36">
        <f t="shared" si="29"/>
        <v>0.0119866095071791</v>
      </c>
      <c r="BB10" s="35">
        <f t="shared" si="30"/>
        <v>0.00515288606543819</v>
      </c>
      <c r="BC10" s="15">
        <f t="shared" si="31"/>
        <v>0.000135602264879952</v>
      </c>
      <c r="BD10" s="36">
        <f t="shared" si="32"/>
        <v>0.0245440099432714</v>
      </c>
      <c r="BE10" s="35">
        <f t="shared" si="33"/>
        <v>0.00327547796407699</v>
      </c>
      <c r="BF10" s="15">
        <f t="shared" si="34"/>
        <v>8.61967885283419e-5</v>
      </c>
      <c r="BG10" s="36">
        <f t="shared" si="35"/>
        <v>0.0156016187236299</v>
      </c>
      <c r="BH10" s="35">
        <f t="shared" si="36"/>
        <v>0.00842836402951519</v>
      </c>
      <c r="BI10" s="15">
        <f t="shared" si="37"/>
        <v>0.000221799053408294</v>
      </c>
      <c r="BJ10" s="36">
        <f t="shared" si="38"/>
        <v>0.0401456286669013</v>
      </c>
      <c r="BK10" s="35">
        <f t="shared" si="39"/>
        <v>0.00151790442237714</v>
      </c>
      <c r="BL10" s="15">
        <f t="shared" si="40"/>
        <v>3.99448532204511e-5</v>
      </c>
      <c r="BM10" s="36">
        <f t="shared" si="41"/>
        <v>0.00723001843290165</v>
      </c>
      <c r="BN10" s="35">
        <f t="shared" si="42"/>
        <v>0.00611156254272902</v>
      </c>
      <c r="BO10" s="15">
        <f t="shared" si="43"/>
        <v>0.000160830593229711</v>
      </c>
      <c r="BP10" s="36">
        <f t="shared" si="44"/>
        <v>0.0291103373745777</v>
      </c>
      <c r="BR10">
        <f t="shared" si="45"/>
        <v>0.00105118034790661</v>
      </c>
      <c r="BS10" s="36"/>
      <c r="BT10" s="25">
        <v>4</v>
      </c>
      <c r="BU10" s="25"/>
      <c r="BV10" s="41">
        <f>AG91</f>
        <v>21.0147798522001</v>
      </c>
      <c r="BW10" s="41">
        <f>AH91</f>
        <v>28.7122435885646</v>
      </c>
      <c r="BX10" s="41">
        <f>AI91</f>
        <v>15.8179246552138</v>
      </c>
      <c r="BY10" s="42">
        <f t="shared" si="46"/>
        <v>0.320616316934569</v>
      </c>
      <c r="BZ10" s="42">
        <f t="shared" si="47"/>
        <v>0.438054257767064</v>
      </c>
      <c r="CA10" s="26">
        <f t="shared" si="48"/>
        <v>0.168403781694507</v>
      </c>
      <c r="CB10" s="26">
        <f t="shared" si="49"/>
        <v>0.345132123813939</v>
      </c>
    </row>
    <row r="11" spans="1:80">
      <c r="A11">
        <f>'2. k-data'!A11</f>
        <v>400</v>
      </c>
      <c r="B11">
        <f>'5. r-data'!B10</f>
        <v>5.43885561953166</v>
      </c>
      <c r="D11" s="35">
        <v>0.0143</v>
      </c>
      <c r="E11" s="15">
        <v>0.0004</v>
      </c>
      <c r="F11" s="36">
        <v>0.0679</v>
      </c>
      <c r="H11" s="35">
        <v>0.256</v>
      </c>
      <c r="I11" s="15">
        <v>0.111</v>
      </c>
      <c r="J11" s="15">
        <v>0.073</v>
      </c>
      <c r="K11" s="15">
        <v>0.116</v>
      </c>
      <c r="L11" s="15">
        <v>0.313</v>
      </c>
      <c r="M11" s="15">
        <v>0.41</v>
      </c>
      <c r="N11" s="15">
        <v>0.551</v>
      </c>
      <c r="O11" s="15">
        <v>0.319</v>
      </c>
      <c r="P11" s="15">
        <v>0.052</v>
      </c>
      <c r="Q11" s="15">
        <v>0.066</v>
      </c>
      <c r="R11" s="15">
        <v>0.127</v>
      </c>
      <c r="S11" s="15">
        <v>0.076</v>
      </c>
      <c r="T11" s="15">
        <v>0.264</v>
      </c>
      <c r="U11" s="15">
        <v>0.039</v>
      </c>
      <c r="V11" s="36">
        <v>0.158</v>
      </c>
      <c r="X11" s="35">
        <f t="shared" si="0"/>
        <v>0.0199105626519815</v>
      </c>
      <c r="Y11" s="15">
        <f t="shared" si="1"/>
        <v>0.000556938815440042</v>
      </c>
      <c r="Z11" s="36">
        <f t="shared" si="2"/>
        <v>0.0945403639209471</v>
      </c>
      <c r="AA11" s="35">
        <f t="shared" si="3"/>
        <v>0.0086330955248826</v>
      </c>
      <c r="AB11" s="15">
        <f t="shared" si="4"/>
        <v>0.000241485189507206</v>
      </c>
      <c r="AC11" s="36">
        <f t="shared" si="5"/>
        <v>0.0409921109188482</v>
      </c>
      <c r="AD11" s="35">
        <f t="shared" si="6"/>
        <v>0.0056776213812291</v>
      </c>
      <c r="AE11" s="15">
        <f t="shared" si="7"/>
        <v>0.000158814584090324</v>
      </c>
      <c r="AF11" s="36">
        <f t="shared" si="8"/>
        <v>0.0269587756493326</v>
      </c>
      <c r="AG11" s="35">
        <f t="shared" si="9"/>
        <v>0.00902197370167912</v>
      </c>
      <c r="AH11" s="15">
        <f t="shared" si="10"/>
        <v>0.000252362900746269</v>
      </c>
      <c r="AI11" s="36">
        <f t="shared" si="11"/>
        <v>0.0428386024016792</v>
      </c>
      <c r="AJ11" s="35">
        <f t="shared" si="12"/>
        <v>0.0243437738674618</v>
      </c>
      <c r="AK11" s="15">
        <f t="shared" si="13"/>
        <v>0.000680944723565364</v>
      </c>
      <c r="AL11" s="36">
        <f t="shared" si="14"/>
        <v>0.115590366825221</v>
      </c>
      <c r="AM11" s="35">
        <f t="shared" si="15"/>
        <v>0.0318880104973141</v>
      </c>
      <c r="AN11" s="15">
        <f t="shared" si="16"/>
        <v>0.000891972321603192</v>
      </c>
      <c r="AO11" s="36">
        <f t="shared" si="17"/>
        <v>0.151412301592142</v>
      </c>
      <c r="AP11" s="35">
        <f t="shared" si="18"/>
        <v>0.0428543750829758</v>
      </c>
      <c r="AQ11" s="15">
        <f t="shared" si="19"/>
        <v>0.00119872377854478</v>
      </c>
      <c r="AR11" s="36">
        <f t="shared" si="20"/>
        <v>0.203483361407976</v>
      </c>
      <c r="AS11" s="35">
        <f t="shared" si="21"/>
        <v>0.0248104276796176</v>
      </c>
      <c r="AT11" s="15">
        <f t="shared" si="22"/>
        <v>0.00069399797705224</v>
      </c>
      <c r="AU11" s="36">
        <f t="shared" si="23"/>
        <v>0.117806156604618</v>
      </c>
      <c r="AV11" s="35">
        <f t="shared" si="24"/>
        <v>0.00404433303868374</v>
      </c>
      <c r="AW11" s="15">
        <f t="shared" si="25"/>
        <v>0.000113128196886259</v>
      </c>
      <c r="AX11" s="36">
        <f t="shared" si="26"/>
        <v>0.0192035114214424</v>
      </c>
      <c r="AY11" s="35">
        <f t="shared" si="27"/>
        <v>0.00513319193371398</v>
      </c>
      <c r="AZ11" s="15">
        <f t="shared" si="28"/>
        <v>0.000143585788355636</v>
      </c>
      <c r="BA11" s="36">
        <f t="shared" si="29"/>
        <v>0.0243736875733692</v>
      </c>
      <c r="BB11" s="35">
        <f t="shared" si="30"/>
        <v>0.00987750569063145</v>
      </c>
      <c r="BC11" s="15">
        <f t="shared" si="31"/>
        <v>0.000276293865472208</v>
      </c>
      <c r="BD11" s="36">
        <f t="shared" si="32"/>
        <v>0.0469008836639074</v>
      </c>
      <c r="BE11" s="35">
        <f t="shared" si="33"/>
        <v>0.00591094828730701</v>
      </c>
      <c r="BF11" s="15">
        <f t="shared" si="34"/>
        <v>0.000165341210833762</v>
      </c>
      <c r="BG11" s="36">
        <f t="shared" si="35"/>
        <v>0.0280666705390312</v>
      </c>
      <c r="BH11" s="35">
        <f t="shared" si="36"/>
        <v>0.0205327677348559</v>
      </c>
      <c r="BI11" s="15">
        <f t="shared" si="37"/>
        <v>0.000574343153422543</v>
      </c>
      <c r="BJ11" s="36">
        <f t="shared" si="38"/>
        <v>0.0974947502934767</v>
      </c>
      <c r="BK11" s="35">
        <f t="shared" si="39"/>
        <v>0.00303324977901281</v>
      </c>
      <c r="BL11" s="15">
        <f t="shared" si="40"/>
        <v>8.48461476646939e-5</v>
      </c>
      <c r="BM11" s="36">
        <f t="shared" si="41"/>
        <v>0.0144026335660818</v>
      </c>
      <c r="BN11" s="35">
        <f t="shared" si="42"/>
        <v>0.0122885503867698</v>
      </c>
      <c r="BO11" s="15">
        <f t="shared" si="43"/>
        <v>0.000343735675154401</v>
      </c>
      <c r="BP11" s="36">
        <f t="shared" si="44"/>
        <v>0.0583491308574596</v>
      </c>
      <c r="BR11">
        <f t="shared" si="45"/>
        <v>0.00217554224781266</v>
      </c>
      <c r="BS11" s="36"/>
      <c r="BT11" s="25">
        <v>5</v>
      </c>
      <c r="BU11" s="25"/>
      <c r="BV11" s="41">
        <f>AJ91</f>
        <v>24.8395298124158</v>
      </c>
      <c r="BW11" s="41">
        <f>AK91</f>
        <v>29.9565944656597</v>
      </c>
      <c r="BX11" s="41">
        <f>AL91</f>
        <v>29.6362124643121</v>
      </c>
      <c r="BY11" s="42">
        <f t="shared" si="46"/>
        <v>0.294194508535325</v>
      </c>
      <c r="BZ11" s="42">
        <f t="shared" si="47"/>
        <v>0.354800016456498</v>
      </c>
      <c r="CA11" s="26">
        <f t="shared" si="48"/>
        <v>0.176449358448629</v>
      </c>
      <c r="CB11" s="26">
        <f t="shared" si="49"/>
        <v>0.319198184186</v>
      </c>
    </row>
    <row r="12" spans="1:80">
      <c r="A12">
        <f>'2. k-data'!A12</f>
        <v>405</v>
      </c>
      <c r="B12">
        <f>'5. r-data'!B11</f>
        <v>5.61911128869729</v>
      </c>
      <c r="D12" s="35">
        <v>0.0232</v>
      </c>
      <c r="E12" s="15">
        <v>0.0006</v>
      </c>
      <c r="F12" s="36">
        <v>0.1102</v>
      </c>
      <c r="H12" s="35">
        <v>0.254</v>
      </c>
      <c r="I12" s="15">
        <v>0.116</v>
      </c>
      <c r="J12" s="15">
        <v>0.073</v>
      </c>
      <c r="K12" s="15">
        <v>0.121</v>
      </c>
      <c r="L12" s="15">
        <v>0.315</v>
      </c>
      <c r="M12" s="15">
        <v>0.464</v>
      </c>
      <c r="N12" s="15">
        <v>0.555</v>
      </c>
      <c r="O12" s="15">
        <v>0.416</v>
      </c>
      <c r="P12" s="15">
        <v>0.052</v>
      </c>
      <c r="Q12" s="15">
        <v>0.067</v>
      </c>
      <c r="R12" s="15">
        <v>0.121</v>
      </c>
      <c r="S12" s="15">
        <v>0.068</v>
      </c>
      <c r="T12" s="15">
        <v>0.313</v>
      </c>
      <c r="U12" s="15">
        <v>0.039</v>
      </c>
      <c r="V12" s="36">
        <v>0.162</v>
      </c>
      <c r="X12" s="35">
        <f t="shared" si="0"/>
        <v>0.0331122990020354</v>
      </c>
      <c r="Y12" s="15">
        <f t="shared" si="1"/>
        <v>0.000856352560397467</v>
      </c>
      <c r="Z12" s="36">
        <f t="shared" si="2"/>
        <v>0.157283420259668</v>
      </c>
      <c r="AA12" s="35">
        <f t="shared" si="3"/>
        <v>0.0151221523001421</v>
      </c>
      <c r="AB12" s="15">
        <f t="shared" si="4"/>
        <v>0.000391090145693331</v>
      </c>
      <c r="AC12" s="36">
        <f t="shared" si="5"/>
        <v>0.0718302234256752</v>
      </c>
      <c r="AD12" s="35">
        <f t="shared" si="6"/>
        <v>0.00951652687853773</v>
      </c>
      <c r="AE12" s="15">
        <f t="shared" si="7"/>
        <v>0.000246117074444941</v>
      </c>
      <c r="AF12" s="36">
        <f t="shared" si="8"/>
        <v>0.0452035026730542</v>
      </c>
      <c r="AG12" s="35">
        <f t="shared" si="9"/>
        <v>0.015773969209631</v>
      </c>
      <c r="AH12" s="15">
        <f t="shared" si="10"/>
        <v>0.000407947479559423</v>
      </c>
      <c r="AI12" s="36">
        <f t="shared" si="11"/>
        <v>0.0749263537457474</v>
      </c>
      <c r="AJ12" s="35">
        <f t="shared" si="12"/>
        <v>0.0410644652977998</v>
      </c>
      <c r="AK12" s="15">
        <f t="shared" si="13"/>
        <v>0.00106201203356379</v>
      </c>
      <c r="AL12" s="36">
        <f t="shared" si="14"/>
        <v>0.195056210164549</v>
      </c>
      <c r="AM12" s="35">
        <f t="shared" si="15"/>
        <v>0.0604886092005686</v>
      </c>
      <c r="AN12" s="15">
        <f t="shared" si="16"/>
        <v>0.00156436058277333</v>
      </c>
      <c r="AO12" s="36">
        <f t="shared" si="17"/>
        <v>0.287320893702701</v>
      </c>
      <c r="AP12" s="35">
        <f t="shared" si="18"/>
        <v>0.0723516769532663</v>
      </c>
      <c r="AQ12" s="15">
        <f t="shared" si="19"/>
        <v>0.0018711640591362</v>
      </c>
      <c r="AR12" s="36">
        <f t="shared" si="20"/>
        <v>0.343670465528015</v>
      </c>
      <c r="AS12" s="35">
        <f t="shared" si="21"/>
        <v>0.0542311668694753</v>
      </c>
      <c r="AT12" s="15">
        <f t="shared" si="22"/>
        <v>0.00140253017765884</v>
      </c>
      <c r="AU12" s="36">
        <f t="shared" si="23"/>
        <v>0.257598042630008</v>
      </c>
      <c r="AV12" s="35">
        <f t="shared" si="24"/>
        <v>0.00677889585868441</v>
      </c>
      <c r="AW12" s="15">
        <f t="shared" si="25"/>
        <v>0.000175316272207355</v>
      </c>
      <c r="AX12" s="36">
        <f t="shared" si="26"/>
        <v>0.032199755328751</v>
      </c>
      <c r="AY12" s="35">
        <f t="shared" si="27"/>
        <v>0.00873434658715107</v>
      </c>
      <c r="AZ12" s="15">
        <f t="shared" si="28"/>
        <v>0.000225888273805631</v>
      </c>
      <c r="BA12" s="36">
        <f t="shared" si="29"/>
        <v>0.0414881462889676</v>
      </c>
      <c r="BB12" s="35">
        <f t="shared" si="30"/>
        <v>0.015773969209631</v>
      </c>
      <c r="BC12" s="15">
        <f t="shared" si="31"/>
        <v>0.000407947479559423</v>
      </c>
      <c r="BD12" s="36">
        <f t="shared" si="32"/>
        <v>0.0749263537457474</v>
      </c>
      <c r="BE12" s="35">
        <f t="shared" si="33"/>
        <v>0.00886470996904884</v>
      </c>
      <c r="BF12" s="15">
        <f t="shared" si="34"/>
        <v>0.000229259740578849</v>
      </c>
      <c r="BG12" s="36">
        <f t="shared" si="35"/>
        <v>0.042107372352982</v>
      </c>
      <c r="BH12" s="35">
        <f t="shared" si="36"/>
        <v>0.0408037385340042</v>
      </c>
      <c r="BI12" s="15">
        <f t="shared" si="37"/>
        <v>0.00105526910001735</v>
      </c>
      <c r="BJ12" s="36">
        <f t="shared" si="38"/>
        <v>0.19381775803652</v>
      </c>
      <c r="BK12" s="35">
        <f t="shared" si="39"/>
        <v>0.00508417189401331</v>
      </c>
      <c r="BL12" s="15">
        <f t="shared" si="40"/>
        <v>0.000131487204155517</v>
      </c>
      <c r="BM12" s="36">
        <f t="shared" si="41"/>
        <v>0.0241498164965632</v>
      </c>
      <c r="BN12" s="35">
        <f t="shared" si="42"/>
        <v>0.0211188678674399</v>
      </c>
      <c r="BO12" s="15">
        <f t="shared" si="43"/>
        <v>0.000546177617261377</v>
      </c>
      <c r="BP12" s="36">
        <f t="shared" si="44"/>
        <v>0.10031462237034</v>
      </c>
      <c r="BR12">
        <f t="shared" si="45"/>
        <v>0.00337146677321837</v>
      </c>
      <c r="BS12" s="36"/>
      <c r="BT12" s="25">
        <v>6</v>
      </c>
      <c r="BU12" s="25"/>
      <c r="BV12" s="41">
        <f>AM91</f>
        <v>27.4776527395769</v>
      </c>
      <c r="BW12" s="41">
        <f>AN91</f>
        <v>28.8509592036691</v>
      </c>
      <c r="BX12" s="41">
        <f>AO91</f>
        <v>42.2463181889866</v>
      </c>
      <c r="BY12" s="42">
        <f t="shared" si="46"/>
        <v>0.278748893889321</v>
      </c>
      <c r="BZ12" s="42">
        <f t="shared" si="47"/>
        <v>0.292680493559237</v>
      </c>
      <c r="CA12" s="26">
        <f t="shared" si="48"/>
        <v>0.187247307539495</v>
      </c>
      <c r="CB12" s="26">
        <f t="shared" si="49"/>
        <v>0.294908619852988</v>
      </c>
    </row>
    <row r="13" spans="1:80">
      <c r="A13">
        <f>'2. k-data'!A13</f>
        <v>410</v>
      </c>
      <c r="B13">
        <f>'5. r-data'!B12</f>
        <v>5.79638680339468</v>
      </c>
      <c r="D13" s="35">
        <v>0.0435</v>
      </c>
      <c r="E13" s="15">
        <v>0.0012</v>
      </c>
      <c r="F13" s="36">
        <v>0.2074</v>
      </c>
      <c r="H13" s="35">
        <v>0.252</v>
      </c>
      <c r="I13" s="15">
        <v>0.118</v>
      </c>
      <c r="J13" s="15">
        <v>0.074</v>
      </c>
      <c r="K13" s="15">
        <v>0.124</v>
      </c>
      <c r="L13" s="15">
        <v>0.319</v>
      </c>
      <c r="M13" s="15">
        <v>0.492</v>
      </c>
      <c r="N13" s="15">
        <v>0.559</v>
      </c>
      <c r="O13" s="15">
        <v>0.462</v>
      </c>
      <c r="P13" s="15">
        <v>0.051</v>
      </c>
      <c r="Q13" s="15">
        <v>0.068</v>
      </c>
      <c r="R13" s="15">
        <v>0.116</v>
      </c>
      <c r="S13" s="15">
        <v>0.064</v>
      </c>
      <c r="T13" s="15">
        <v>0.341</v>
      </c>
      <c r="U13" s="15">
        <v>0.04</v>
      </c>
      <c r="V13" s="36">
        <v>0.164</v>
      </c>
      <c r="X13" s="35">
        <f t="shared" si="0"/>
        <v>0.0635399921388125</v>
      </c>
      <c r="Y13" s="15">
        <f t="shared" si="1"/>
        <v>0.00175282736934655</v>
      </c>
      <c r="Z13" s="36">
        <f t="shared" si="2"/>
        <v>0.302946997002062</v>
      </c>
      <c r="AA13" s="35">
        <f t="shared" si="3"/>
        <v>0.0297528534618249</v>
      </c>
      <c r="AB13" s="15">
        <f t="shared" si="4"/>
        <v>0.000820768371360686</v>
      </c>
      <c r="AC13" s="36">
        <f t="shared" si="5"/>
        <v>0.141856133516839</v>
      </c>
      <c r="AD13" s="35">
        <f t="shared" si="6"/>
        <v>0.0186585691201275</v>
      </c>
      <c r="AE13" s="15">
        <f t="shared" si="7"/>
        <v>0.000514719148141447</v>
      </c>
      <c r="AF13" s="36">
        <f t="shared" si="8"/>
        <v>0.0889606261037802</v>
      </c>
      <c r="AG13" s="35">
        <f t="shared" si="9"/>
        <v>0.0312657104175109</v>
      </c>
      <c r="AH13" s="15">
        <f t="shared" si="10"/>
        <v>0.000862502356345128</v>
      </c>
      <c r="AI13" s="36">
        <f t="shared" si="11"/>
        <v>0.149069157254983</v>
      </c>
      <c r="AJ13" s="35">
        <f t="shared" si="12"/>
        <v>0.0804335614773062</v>
      </c>
      <c r="AK13" s="15">
        <f t="shared" si="13"/>
        <v>0.00221885686833948</v>
      </c>
      <c r="AL13" s="36">
        <f t="shared" si="14"/>
        <v>0.383492428744674</v>
      </c>
      <c r="AM13" s="35">
        <f t="shared" si="15"/>
        <v>0.124054270366253</v>
      </c>
      <c r="AN13" s="15">
        <f t="shared" si="16"/>
        <v>0.00342218676872422</v>
      </c>
      <c r="AO13" s="36">
        <f t="shared" si="17"/>
        <v>0.591467946527836</v>
      </c>
      <c r="AP13" s="35">
        <f t="shared" si="18"/>
        <v>0.140947839704747</v>
      </c>
      <c r="AQ13" s="15">
        <f t="shared" si="19"/>
        <v>0.00388821626771715</v>
      </c>
      <c r="AR13" s="36">
        <f t="shared" si="20"/>
        <v>0.672013378270447</v>
      </c>
      <c r="AS13" s="35">
        <f t="shared" si="21"/>
        <v>0.116489985587823</v>
      </c>
      <c r="AT13" s="15">
        <f t="shared" si="22"/>
        <v>0.00321351684380201</v>
      </c>
      <c r="AU13" s="36">
        <f t="shared" si="23"/>
        <v>0.555402827837114</v>
      </c>
      <c r="AV13" s="35">
        <f t="shared" si="24"/>
        <v>0.0128592841233311</v>
      </c>
      <c r="AW13" s="15">
        <f t="shared" si="25"/>
        <v>0.000354738872367754</v>
      </c>
      <c r="AX13" s="36">
        <f t="shared" si="26"/>
        <v>0.0613107017742269</v>
      </c>
      <c r="AY13" s="35">
        <f t="shared" si="27"/>
        <v>0.0171457121644415</v>
      </c>
      <c r="AZ13" s="15">
        <f t="shared" si="28"/>
        <v>0.000472985163157006</v>
      </c>
      <c r="BA13" s="36">
        <f t="shared" si="29"/>
        <v>0.0817476023656358</v>
      </c>
      <c r="BB13" s="35">
        <f t="shared" si="30"/>
        <v>0.0292485678099295</v>
      </c>
      <c r="BC13" s="15">
        <f t="shared" si="31"/>
        <v>0.000806857043032539</v>
      </c>
      <c r="BD13" s="36">
        <f t="shared" si="32"/>
        <v>0.139451792270791</v>
      </c>
      <c r="BE13" s="35">
        <f t="shared" si="33"/>
        <v>0.0161371408606508</v>
      </c>
      <c r="BF13" s="15">
        <f t="shared" si="34"/>
        <v>0.000445162506500711</v>
      </c>
      <c r="BG13" s="36">
        <f t="shared" si="35"/>
        <v>0.0769389198735396</v>
      </c>
      <c r="BH13" s="35">
        <f t="shared" si="36"/>
        <v>0.085980703648155</v>
      </c>
      <c r="BI13" s="15">
        <f t="shared" si="37"/>
        <v>0.0023718814799491</v>
      </c>
      <c r="BJ13" s="36">
        <f t="shared" si="38"/>
        <v>0.409940182451203</v>
      </c>
      <c r="BK13" s="35">
        <f t="shared" si="39"/>
        <v>0.0100857130379067</v>
      </c>
      <c r="BL13" s="15">
        <f t="shared" si="40"/>
        <v>0.000278226566562944</v>
      </c>
      <c r="BM13" s="36">
        <f t="shared" si="41"/>
        <v>0.0480868249209622</v>
      </c>
      <c r="BN13" s="35">
        <f t="shared" si="42"/>
        <v>0.0413514234554176</v>
      </c>
      <c r="BO13" s="15">
        <f t="shared" si="43"/>
        <v>0.00114072892290807</v>
      </c>
      <c r="BP13" s="36">
        <f t="shared" si="44"/>
        <v>0.197155982175945</v>
      </c>
      <c r="BR13">
        <f t="shared" si="45"/>
        <v>0.00695566416407361</v>
      </c>
      <c r="BS13" s="36"/>
      <c r="BT13" s="25">
        <v>7</v>
      </c>
      <c r="BU13" s="25"/>
      <c r="BV13" s="41">
        <f>AP91</f>
        <v>33.9012052279035</v>
      </c>
      <c r="BW13" s="41">
        <f>AQ91</f>
        <v>29.4010504363785</v>
      </c>
      <c r="BX13" s="41">
        <f>AR91</f>
        <v>38.789520119311</v>
      </c>
      <c r="BY13" s="42">
        <f t="shared" si="46"/>
        <v>0.332065976595068</v>
      </c>
      <c r="BZ13" s="42">
        <f t="shared" si="47"/>
        <v>0.287986473060286</v>
      </c>
      <c r="CA13" s="26">
        <f t="shared" si="48"/>
        <v>0.229338984020401</v>
      </c>
      <c r="CB13" s="26">
        <f t="shared" si="49"/>
        <v>0.298343686790008</v>
      </c>
    </row>
    <row r="14" spans="1:80">
      <c r="A14">
        <f>'2. k-data'!A14</f>
        <v>415</v>
      </c>
      <c r="B14">
        <f>'5. r-data'!B13</f>
        <v>5.97042140114993</v>
      </c>
      <c r="D14" s="35">
        <v>0.0776</v>
      </c>
      <c r="E14" s="15">
        <v>0.0022</v>
      </c>
      <c r="F14" s="36">
        <v>0.3713</v>
      </c>
      <c r="H14" s="35">
        <v>0.248</v>
      </c>
      <c r="I14" s="15">
        <v>0.12</v>
      </c>
      <c r="J14" s="15">
        <v>0.074</v>
      </c>
      <c r="K14" s="15">
        <v>0.126</v>
      </c>
      <c r="L14" s="15">
        <v>0.322</v>
      </c>
      <c r="M14" s="15">
        <v>0.508</v>
      </c>
      <c r="N14" s="15">
        <v>0.56</v>
      </c>
      <c r="O14" s="15">
        <v>0.482</v>
      </c>
      <c r="P14" s="15">
        <v>0.05</v>
      </c>
      <c r="Q14" s="15">
        <v>0.069</v>
      </c>
      <c r="R14" s="15">
        <v>0.112</v>
      </c>
      <c r="S14" s="15">
        <v>0.065</v>
      </c>
      <c r="T14" s="15">
        <v>0.352</v>
      </c>
      <c r="U14" s="15">
        <v>0.041</v>
      </c>
      <c r="V14" s="36">
        <v>0.167</v>
      </c>
      <c r="X14" s="35">
        <f t="shared" si="0"/>
        <v>0.11489956578085</v>
      </c>
      <c r="Y14" s="15">
        <f t="shared" si="1"/>
        <v>0.0032574619164674</v>
      </c>
      <c r="Z14" s="36">
        <f t="shared" si="2"/>
        <v>0.549770731629248</v>
      </c>
      <c r="AA14" s="35">
        <f t="shared" si="3"/>
        <v>0.0555965640875081</v>
      </c>
      <c r="AB14" s="15">
        <f t="shared" si="4"/>
        <v>0.00157619124990358</v>
      </c>
      <c r="AC14" s="36">
        <f t="shared" si="5"/>
        <v>0.266018095949636</v>
      </c>
      <c r="AD14" s="35">
        <f t="shared" si="6"/>
        <v>0.0342845478539633</v>
      </c>
      <c r="AE14" s="15">
        <f t="shared" si="7"/>
        <v>0.000971984604107208</v>
      </c>
      <c r="AF14" s="36">
        <f t="shared" si="8"/>
        <v>0.164044492502276</v>
      </c>
      <c r="AG14" s="35">
        <f t="shared" si="9"/>
        <v>0.0583763922918835</v>
      </c>
      <c r="AH14" s="15">
        <f t="shared" si="10"/>
        <v>0.00165500081239876</v>
      </c>
      <c r="AI14" s="36">
        <f t="shared" si="11"/>
        <v>0.279319000747118</v>
      </c>
      <c r="AJ14" s="35">
        <f t="shared" si="12"/>
        <v>0.149184113634813</v>
      </c>
      <c r="AK14" s="15">
        <f t="shared" si="13"/>
        <v>0.00422944652057461</v>
      </c>
      <c r="AL14" s="36">
        <f t="shared" si="14"/>
        <v>0.713815224131524</v>
      </c>
      <c r="AM14" s="35">
        <f t="shared" si="15"/>
        <v>0.235358787970451</v>
      </c>
      <c r="AN14" s="15">
        <f t="shared" si="16"/>
        <v>0.00667254295792516</v>
      </c>
      <c r="AO14" s="36">
        <f t="shared" si="17"/>
        <v>1.12614327285346</v>
      </c>
      <c r="AP14" s="35">
        <f t="shared" si="18"/>
        <v>0.259450632408371</v>
      </c>
      <c r="AQ14" s="15">
        <f t="shared" si="19"/>
        <v>0.00735555916621671</v>
      </c>
      <c r="AR14" s="36">
        <f t="shared" si="20"/>
        <v>1.2414177810983</v>
      </c>
      <c r="AS14" s="35">
        <f t="shared" si="21"/>
        <v>0.223312865751491</v>
      </c>
      <c r="AT14" s="15">
        <f t="shared" si="22"/>
        <v>0.00633103485377938</v>
      </c>
      <c r="AU14" s="36">
        <f t="shared" si="23"/>
        <v>1.06850601873104</v>
      </c>
      <c r="AV14" s="35">
        <f t="shared" si="24"/>
        <v>0.0231652350364617</v>
      </c>
      <c r="AW14" s="15">
        <f t="shared" si="25"/>
        <v>0.000656746354126492</v>
      </c>
      <c r="AX14" s="36">
        <f t="shared" si="26"/>
        <v>0.110840873312348</v>
      </c>
      <c r="AY14" s="35">
        <f t="shared" si="27"/>
        <v>0.0319680243503172</v>
      </c>
      <c r="AZ14" s="15">
        <f t="shared" si="28"/>
        <v>0.000906309968694559</v>
      </c>
      <c r="BA14" s="36">
        <f t="shared" si="29"/>
        <v>0.152960405171041</v>
      </c>
      <c r="BB14" s="35">
        <f t="shared" si="30"/>
        <v>0.0518901264816742</v>
      </c>
      <c r="BC14" s="15">
        <f t="shared" si="31"/>
        <v>0.00147111183324334</v>
      </c>
      <c r="BD14" s="36">
        <f t="shared" si="32"/>
        <v>0.24828355621966</v>
      </c>
      <c r="BE14" s="35">
        <f t="shared" si="33"/>
        <v>0.0301148055474002</v>
      </c>
      <c r="BF14" s="15">
        <f t="shared" si="34"/>
        <v>0.00085377026036444</v>
      </c>
      <c r="BG14" s="36">
        <f t="shared" si="35"/>
        <v>0.144093135306053</v>
      </c>
      <c r="BH14" s="35">
        <f t="shared" si="36"/>
        <v>0.16308325465669</v>
      </c>
      <c r="BI14" s="15">
        <f t="shared" si="37"/>
        <v>0.0046234943330505</v>
      </c>
      <c r="BJ14" s="36">
        <f t="shared" si="38"/>
        <v>0.780319748118933</v>
      </c>
      <c r="BK14" s="35">
        <f t="shared" si="39"/>
        <v>0.0189954927298986</v>
      </c>
      <c r="BL14" s="15">
        <f t="shared" si="40"/>
        <v>0.000538532010383723</v>
      </c>
      <c r="BM14" s="36">
        <f t="shared" si="41"/>
        <v>0.0908895161161257</v>
      </c>
      <c r="BN14" s="35">
        <f t="shared" si="42"/>
        <v>0.0773718850217821</v>
      </c>
      <c r="BO14" s="15">
        <f t="shared" si="43"/>
        <v>0.00219353282278248</v>
      </c>
      <c r="BP14" s="36">
        <f t="shared" si="44"/>
        <v>0.370208516863244</v>
      </c>
      <c r="BR14">
        <f t="shared" si="45"/>
        <v>0.0131349270825298</v>
      </c>
      <c r="BS14" s="36"/>
      <c r="BT14" s="25">
        <v>8</v>
      </c>
      <c r="BU14" s="25"/>
      <c r="BV14" s="41">
        <f>AS91</f>
        <v>39.7379186448362</v>
      </c>
      <c r="BW14" s="41">
        <f>AT91</f>
        <v>32.0087037853213</v>
      </c>
      <c r="BX14" s="41">
        <f>AQ91</f>
        <v>29.4010504363785</v>
      </c>
      <c r="BY14" s="42">
        <f t="shared" si="46"/>
        <v>0.39287032038068</v>
      </c>
      <c r="BZ14" s="42">
        <f t="shared" si="47"/>
        <v>0.316455167758102</v>
      </c>
      <c r="CA14" s="26">
        <f t="shared" si="48"/>
        <v>0.261402880172425</v>
      </c>
      <c r="CB14" s="26">
        <f t="shared" si="49"/>
        <v>0.315838158316186</v>
      </c>
    </row>
    <row r="15" spans="1:80">
      <c r="A15">
        <f>'2. k-data'!A15</f>
        <v>420</v>
      </c>
      <c r="B15">
        <f>'5. r-data'!B14</f>
        <v>6.14097533961993</v>
      </c>
      <c r="D15" s="35">
        <v>0.1344</v>
      </c>
      <c r="E15" s="15">
        <v>0.004</v>
      </c>
      <c r="F15" s="36">
        <v>0.6456</v>
      </c>
      <c r="H15" s="35">
        <v>0.244</v>
      </c>
      <c r="I15" s="15">
        <v>0.121</v>
      </c>
      <c r="J15" s="15">
        <v>0.074</v>
      </c>
      <c r="K15" s="15">
        <v>0.128</v>
      </c>
      <c r="L15" s="15">
        <v>0.326</v>
      </c>
      <c r="M15" s="15">
        <v>0.517</v>
      </c>
      <c r="N15" s="15">
        <v>0.561</v>
      </c>
      <c r="O15" s="15">
        <v>0.49</v>
      </c>
      <c r="P15" s="15">
        <v>0.05</v>
      </c>
      <c r="Q15" s="15">
        <v>0.069</v>
      </c>
      <c r="R15" s="15">
        <v>0.108</v>
      </c>
      <c r="S15" s="15">
        <v>0.075</v>
      </c>
      <c r="T15" s="15">
        <v>0.359</v>
      </c>
      <c r="U15" s="15">
        <v>0.042</v>
      </c>
      <c r="V15" s="36">
        <v>0.17</v>
      </c>
      <c r="X15" s="35">
        <f t="shared" si="0"/>
        <v>0.20138468889736</v>
      </c>
      <c r="Y15" s="15">
        <f t="shared" si="1"/>
        <v>0.00599359193146905</v>
      </c>
      <c r="Z15" s="36">
        <f t="shared" si="2"/>
        <v>0.967365737739104</v>
      </c>
      <c r="AA15" s="35">
        <f t="shared" si="3"/>
        <v>0.0998669973630351</v>
      </c>
      <c r="AB15" s="15">
        <f t="shared" si="4"/>
        <v>0.00297223206437604</v>
      </c>
      <c r="AC15" s="36">
        <f t="shared" si="5"/>
        <v>0.479718255190293</v>
      </c>
      <c r="AD15" s="35">
        <f t="shared" si="6"/>
        <v>0.0610756843377239</v>
      </c>
      <c r="AE15" s="15">
        <f t="shared" si="7"/>
        <v>0.0018177287005275</v>
      </c>
      <c r="AF15" s="36">
        <f t="shared" si="8"/>
        <v>0.293381412265138</v>
      </c>
      <c r="AG15" s="35">
        <f t="shared" si="9"/>
        <v>0.105644426962549</v>
      </c>
      <c r="AH15" s="15">
        <f t="shared" si="10"/>
        <v>0.0031441793738854</v>
      </c>
      <c r="AI15" s="36">
        <f t="shared" si="11"/>
        <v>0.507470550945104</v>
      </c>
      <c r="AJ15" s="35">
        <f t="shared" si="12"/>
        <v>0.269063149920243</v>
      </c>
      <c r="AK15" s="15">
        <f t="shared" si="13"/>
        <v>0.00800783184286438</v>
      </c>
      <c r="AL15" s="36">
        <f t="shared" si="14"/>
        <v>1.29246405943831</v>
      </c>
      <c r="AM15" s="35">
        <f t="shared" si="15"/>
        <v>0.426704443278423</v>
      </c>
      <c r="AN15" s="15">
        <f t="shared" si="16"/>
        <v>0.012699537002334</v>
      </c>
      <c r="AO15" s="36">
        <f t="shared" si="17"/>
        <v>2.04970527217671</v>
      </c>
      <c r="AP15" s="35">
        <f t="shared" si="18"/>
        <v>0.463019715046799</v>
      </c>
      <c r="AQ15" s="15">
        <f t="shared" si="19"/>
        <v>0.0137803486621071</v>
      </c>
      <c r="AR15" s="36">
        <f t="shared" si="20"/>
        <v>2.22414827406409</v>
      </c>
      <c r="AS15" s="35">
        <f t="shared" si="21"/>
        <v>0.40442007196601</v>
      </c>
      <c r="AT15" s="15">
        <f t="shared" si="22"/>
        <v>0.0120363116656551</v>
      </c>
      <c r="AU15" s="36">
        <f t="shared" si="23"/>
        <v>1.94266070283673</v>
      </c>
      <c r="AV15" s="35">
        <f t="shared" si="24"/>
        <v>0.0412673542822459</v>
      </c>
      <c r="AW15" s="15">
        <f t="shared" si="25"/>
        <v>0.00122819506792399</v>
      </c>
      <c r="AX15" s="36">
        <f t="shared" si="26"/>
        <v>0.198230683962931</v>
      </c>
      <c r="AY15" s="35">
        <f t="shared" si="27"/>
        <v>0.0569489489094993</v>
      </c>
      <c r="AZ15" s="15">
        <f t="shared" si="28"/>
        <v>0.0016949091937351</v>
      </c>
      <c r="BA15" s="36">
        <f t="shared" si="29"/>
        <v>0.273558343868845</v>
      </c>
      <c r="BB15" s="35">
        <f t="shared" si="30"/>
        <v>0.0891374852496511</v>
      </c>
      <c r="BC15" s="15">
        <f t="shared" si="31"/>
        <v>0.00265290134671581</v>
      </c>
      <c r="BD15" s="36">
        <f t="shared" si="32"/>
        <v>0.428178277359931</v>
      </c>
      <c r="BE15" s="35">
        <f t="shared" si="33"/>
        <v>0.0619010314233688</v>
      </c>
      <c r="BF15" s="15">
        <f t="shared" si="34"/>
        <v>0.00184229260188598</v>
      </c>
      <c r="BG15" s="36">
        <f t="shared" si="35"/>
        <v>0.297346025944397</v>
      </c>
      <c r="BH15" s="35">
        <f t="shared" si="36"/>
        <v>0.296299603746526</v>
      </c>
      <c r="BI15" s="15">
        <f t="shared" si="37"/>
        <v>0.00881844058769421</v>
      </c>
      <c r="BJ15" s="36">
        <f t="shared" si="38"/>
        <v>1.42329631085385</v>
      </c>
      <c r="BK15" s="35">
        <f t="shared" si="39"/>
        <v>0.0346645775970866</v>
      </c>
      <c r="BL15" s="15">
        <f t="shared" si="40"/>
        <v>0.00103168385705615</v>
      </c>
      <c r="BM15" s="36">
        <f t="shared" si="41"/>
        <v>0.166513774528862</v>
      </c>
      <c r="BN15" s="35">
        <f t="shared" si="42"/>
        <v>0.140309004559636</v>
      </c>
      <c r="BO15" s="15">
        <f t="shared" si="43"/>
        <v>0.00417586323094155</v>
      </c>
      <c r="BP15" s="36">
        <f t="shared" si="44"/>
        <v>0.673984325473966</v>
      </c>
      <c r="BR15">
        <f t="shared" si="45"/>
        <v>0.0245639013584797</v>
      </c>
      <c r="BS15" s="36"/>
      <c r="BT15" s="25">
        <v>9</v>
      </c>
      <c r="BU15" s="25"/>
      <c r="BV15" s="41">
        <f>AU91</f>
        <v>33.1497150689013</v>
      </c>
      <c r="BW15" s="41">
        <f>AV91</f>
        <v>24.1924943892052</v>
      </c>
      <c r="BX15" s="41">
        <f>AX91</f>
        <v>3.17386888790462</v>
      </c>
      <c r="BY15" s="42">
        <f t="shared" si="46"/>
        <v>0.547783596937033</v>
      </c>
      <c r="BZ15" s="42">
        <f t="shared" si="47"/>
        <v>0.39976969840776</v>
      </c>
      <c r="CA15" s="26">
        <f t="shared" si="48"/>
        <v>0.326953528531712</v>
      </c>
      <c r="CB15" s="26">
        <f t="shared" si="49"/>
        <v>0.35791354713429</v>
      </c>
    </row>
    <row r="16" spans="1:80">
      <c r="A16">
        <f>'2. k-data'!A16</f>
        <v>425</v>
      </c>
      <c r="B16">
        <f>'5. r-data'!B15</f>
        <v>6.30782961448475</v>
      </c>
      <c r="D16" s="35">
        <v>0.2148</v>
      </c>
      <c r="E16" s="15">
        <v>0.0073</v>
      </c>
      <c r="F16" s="36">
        <v>1.0391</v>
      </c>
      <c r="H16" s="35">
        <v>0.24</v>
      </c>
      <c r="I16" s="15">
        <v>0.122</v>
      </c>
      <c r="J16" s="15">
        <v>0.073</v>
      </c>
      <c r="K16" s="15">
        <v>0.131</v>
      </c>
      <c r="L16" s="15">
        <v>0.33</v>
      </c>
      <c r="M16" s="15">
        <v>0.524</v>
      </c>
      <c r="N16" s="15">
        <v>0.558</v>
      </c>
      <c r="O16" s="15">
        <v>0.488</v>
      </c>
      <c r="P16" s="15">
        <v>0.049</v>
      </c>
      <c r="Q16" s="15">
        <v>0.07</v>
      </c>
      <c r="R16" s="15">
        <v>0.105</v>
      </c>
      <c r="S16" s="15">
        <v>0.093</v>
      </c>
      <c r="T16" s="15">
        <v>0.361</v>
      </c>
      <c r="U16" s="15">
        <v>0.042</v>
      </c>
      <c r="V16" s="36">
        <v>0.175</v>
      </c>
      <c r="X16" s="35">
        <f t="shared" si="0"/>
        <v>0.325181232285918</v>
      </c>
      <c r="Y16" s="15">
        <f t="shared" si="1"/>
        <v>0.0110513174845773</v>
      </c>
      <c r="Z16" s="36">
        <f t="shared" si="2"/>
        <v>1.57307178057866</v>
      </c>
      <c r="AA16" s="35">
        <f t="shared" si="3"/>
        <v>0.165300459745341</v>
      </c>
      <c r="AB16" s="15">
        <f t="shared" si="4"/>
        <v>0.00561775305466012</v>
      </c>
      <c r="AC16" s="36">
        <f t="shared" si="5"/>
        <v>0.799644821794154</v>
      </c>
      <c r="AD16" s="35">
        <f t="shared" si="6"/>
        <v>0.0989092914869666</v>
      </c>
      <c r="AE16" s="15">
        <f t="shared" si="7"/>
        <v>0.00336144240155892</v>
      </c>
      <c r="AF16" s="36">
        <f t="shared" si="8"/>
        <v>0.47847599992601</v>
      </c>
      <c r="AG16" s="35">
        <f t="shared" si="9"/>
        <v>0.177494755956063</v>
      </c>
      <c r="AH16" s="15">
        <f t="shared" si="10"/>
        <v>0.00603217746033176</v>
      </c>
      <c r="AI16" s="36">
        <f t="shared" si="11"/>
        <v>0.858635013565854</v>
      </c>
      <c r="AJ16" s="35">
        <f t="shared" si="12"/>
        <v>0.447124194393137</v>
      </c>
      <c r="AK16" s="15">
        <f t="shared" si="13"/>
        <v>0.0151955615412938</v>
      </c>
      <c r="AL16" s="36">
        <f t="shared" si="14"/>
        <v>2.16297369829566</v>
      </c>
      <c r="AM16" s="35">
        <f t="shared" si="15"/>
        <v>0.709979023824254</v>
      </c>
      <c r="AN16" s="15">
        <f t="shared" si="16"/>
        <v>0.0241287098413271</v>
      </c>
      <c r="AO16" s="36">
        <f t="shared" si="17"/>
        <v>3.43454005426342</v>
      </c>
      <c r="AP16" s="35">
        <f t="shared" si="18"/>
        <v>0.756046365064759</v>
      </c>
      <c r="AQ16" s="15">
        <f t="shared" si="19"/>
        <v>0.0256943131516422</v>
      </c>
      <c r="AR16" s="36">
        <f t="shared" si="20"/>
        <v>3.65739188984539</v>
      </c>
      <c r="AS16" s="35">
        <f t="shared" si="21"/>
        <v>0.661201838981366</v>
      </c>
      <c r="AT16" s="15">
        <f t="shared" si="22"/>
        <v>0.0224710122186405</v>
      </c>
      <c r="AU16" s="36">
        <f t="shared" si="23"/>
        <v>3.19857928717662</v>
      </c>
      <c r="AV16" s="35">
        <f t="shared" si="24"/>
        <v>0.0663911682583749</v>
      </c>
      <c r="AW16" s="15">
        <f t="shared" si="25"/>
        <v>0.00225631065310119</v>
      </c>
      <c r="AX16" s="36">
        <f t="shared" si="26"/>
        <v>0.321168821868144</v>
      </c>
      <c r="AY16" s="35">
        <f t="shared" si="27"/>
        <v>0.0948445260833927</v>
      </c>
      <c r="AZ16" s="15">
        <f t="shared" si="28"/>
        <v>0.00322330093300171</v>
      </c>
      <c r="BA16" s="36">
        <f t="shared" si="29"/>
        <v>0.458812602668777</v>
      </c>
      <c r="BB16" s="35">
        <f t="shared" si="30"/>
        <v>0.142266789125089</v>
      </c>
      <c r="BC16" s="15">
        <f t="shared" si="31"/>
        <v>0.00483495139950256</v>
      </c>
      <c r="BD16" s="36">
        <f t="shared" si="32"/>
        <v>0.688218904003165</v>
      </c>
      <c r="BE16" s="35">
        <f t="shared" si="33"/>
        <v>0.126007727510793</v>
      </c>
      <c r="BF16" s="15">
        <f t="shared" si="34"/>
        <v>0.00428238552527369</v>
      </c>
      <c r="BG16" s="36">
        <f t="shared" si="35"/>
        <v>0.609565314974232</v>
      </c>
      <c r="BH16" s="35">
        <f t="shared" si="36"/>
        <v>0.489126770230068</v>
      </c>
      <c r="BI16" s="15">
        <f t="shared" si="37"/>
        <v>0.0166230233830517</v>
      </c>
      <c r="BJ16" s="36">
        <f t="shared" si="38"/>
        <v>2.36616213662041</v>
      </c>
      <c r="BK16" s="35">
        <f t="shared" si="39"/>
        <v>0.0569067156500356</v>
      </c>
      <c r="BL16" s="15">
        <f t="shared" si="40"/>
        <v>0.00193398055980102</v>
      </c>
      <c r="BM16" s="36">
        <f t="shared" si="41"/>
        <v>0.275287561601266</v>
      </c>
      <c r="BN16" s="35">
        <f t="shared" si="42"/>
        <v>0.237111315208482</v>
      </c>
      <c r="BO16" s="15">
        <f t="shared" si="43"/>
        <v>0.00805825233250427</v>
      </c>
      <c r="BP16" s="36">
        <f t="shared" si="44"/>
        <v>1.14703150667194</v>
      </c>
      <c r="BR16">
        <f t="shared" si="45"/>
        <v>0.0460471561857387</v>
      </c>
      <c r="BS16" s="36"/>
      <c r="BT16" s="25">
        <v>10</v>
      </c>
      <c r="BU16" s="25"/>
      <c r="BV16" s="41">
        <f>AY91</f>
        <v>60.6770013484511</v>
      </c>
      <c r="BW16" s="41">
        <f>AZ91</f>
        <v>60.6844835699934</v>
      </c>
      <c r="BX16" s="41">
        <f>BA91</f>
        <v>9.07215690723881</v>
      </c>
      <c r="BY16" s="42">
        <f t="shared" si="46"/>
        <v>0.465194412263228</v>
      </c>
      <c r="BZ16" s="42">
        <f t="shared" si="47"/>
        <v>0.465251776463426</v>
      </c>
      <c r="CA16" s="26">
        <f t="shared" si="48"/>
        <v>0.243155234587127</v>
      </c>
      <c r="CB16" s="26">
        <f t="shared" si="49"/>
        <v>0.364777827933245</v>
      </c>
    </row>
    <row r="17" spans="1:80">
      <c r="A17">
        <f>'2. k-data'!A17</f>
        <v>430</v>
      </c>
      <c r="B17">
        <f>'5. r-data'!B16</f>
        <v>6.47078557186584</v>
      </c>
      <c r="D17" s="35">
        <v>0.2839</v>
      </c>
      <c r="E17" s="15">
        <v>0.0116</v>
      </c>
      <c r="F17" s="36">
        <v>1.3856</v>
      </c>
      <c r="H17" s="35">
        <v>0.237</v>
      </c>
      <c r="I17" s="15">
        <v>0.122</v>
      </c>
      <c r="J17" s="15">
        <v>0.073</v>
      </c>
      <c r="K17" s="15">
        <v>0.135</v>
      </c>
      <c r="L17" s="15">
        <v>0.334</v>
      </c>
      <c r="M17" s="15">
        <v>0.531</v>
      </c>
      <c r="N17" s="15">
        <v>0.556</v>
      </c>
      <c r="O17" s="15">
        <v>0.482</v>
      </c>
      <c r="P17" s="15">
        <v>0.048</v>
      </c>
      <c r="Q17" s="15">
        <v>0.072</v>
      </c>
      <c r="R17" s="15">
        <v>0.104</v>
      </c>
      <c r="S17" s="15">
        <v>0.123</v>
      </c>
      <c r="T17" s="15">
        <v>0.364</v>
      </c>
      <c r="U17" s="15">
        <v>0.043</v>
      </c>
      <c r="V17" s="36">
        <v>0.182</v>
      </c>
      <c r="X17" s="35">
        <f t="shared" si="0"/>
        <v>0.435382277653093</v>
      </c>
      <c r="Y17" s="15">
        <f t="shared" si="1"/>
        <v>0.0177894836941736</v>
      </c>
      <c r="Z17" s="36">
        <f t="shared" si="2"/>
        <v>2.12492315574542</v>
      </c>
      <c r="AA17" s="35">
        <f t="shared" si="3"/>
        <v>0.224120834910031</v>
      </c>
      <c r="AB17" s="15">
        <f t="shared" si="4"/>
        <v>0.00915745574130454</v>
      </c>
      <c r="AC17" s="36">
        <f t="shared" si="5"/>
        <v>1.09384229958203</v>
      </c>
      <c r="AD17" s="35">
        <f t="shared" si="6"/>
        <v>0.134105089741248</v>
      </c>
      <c r="AE17" s="15">
        <f t="shared" si="7"/>
        <v>0.00547946122225599</v>
      </c>
      <c r="AF17" s="36">
        <f t="shared" si="8"/>
        <v>0.654512195651544</v>
      </c>
      <c r="AG17" s="35">
        <f t="shared" si="9"/>
        <v>0.248002563220116</v>
      </c>
      <c r="AH17" s="15">
        <f t="shared" si="10"/>
        <v>0.0101332502055419</v>
      </c>
      <c r="AI17" s="36">
        <f t="shared" si="11"/>
        <v>1.21039926593094</v>
      </c>
      <c r="AJ17" s="35">
        <f t="shared" si="12"/>
        <v>0.613576711966806</v>
      </c>
      <c r="AK17" s="15">
        <f t="shared" si="13"/>
        <v>0.025070411619637</v>
      </c>
      <c r="AL17" s="36">
        <f t="shared" si="14"/>
        <v>2.99461744311802</v>
      </c>
      <c r="AM17" s="35">
        <f t="shared" si="15"/>
        <v>0.97547674866579</v>
      </c>
      <c r="AN17" s="15">
        <f t="shared" si="16"/>
        <v>0.0398574508084648</v>
      </c>
      <c r="AO17" s="36">
        <f t="shared" si="17"/>
        <v>4.76090377932835</v>
      </c>
      <c r="AP17" s="35">
        <f t="shared" si="18"/>
        <v>1.02140314926211</v>
      </c>
      <c r="AQ17" s="15">
        <f t="shared" si="19"/>
        <v>0.0417339786243059</v>
      </c>
      <c r="AR17" s="36">
        <f t="shared" si="20"/>
        <v>4.98505179153778</v>
      </c>
      <c r="AS17" s="35">
        <f t="shared" si="21"/>
        <v>0.885461003497007</v>
      </c>
      <c r="AT17" s="15">
        <f t="shared" si="22"/>
        <v>0.0361794562894163</v>
      </c>
      <c r="AU17" s="36">
        <f t="shared" si="23"/>
        <v>4.32157367539786</v>
      </c>
      <c r="AV17" s="35">
        <f t="shared" si="24"/>
        <v>0.0881786891449302</v>
      </c>
      <c r="AW17" s="15">
        <f t="shared" si="25"/>
        <v>0.0036029334064149</v>
      </c>
      <c r="AX17" s="36">
        <f t="shared" si="26"/>
        <v>0.430364183442111</v>
      </c>
      <c r="AY17" s="35">
        <f t="shared" si="27"/>
        <v>0.132268033717395</v>
      </c>
      <c r="AZ17" s="15">
        <f t="shared" si="28"/>
        <v>0.00540440010962235</v>
      </c>
      <c r="BA17" s="36">
        <f t="shared" si="29"/>
        <v>0.645546275163166</v>
      </c>
      <c r="BB17" s="35">
        <f t="shared" si="30"/>
        <v>0.191053826480682</v>
      </c>
      <c r="BC17" s="15">
        <f t="shared" si="31"/>
        <v>0.00780635571389895</v>
      </c>
      <c r="BD17" s="36">
        <f t="shared" si="32"/>
        <v>0.93245573079124</v>
      </c>
      <c r="BE17" s="35">
        <f t="shared" si="33"/>
        <v>0.225957890933884</v>
      </c>
      <c r="BF17" s="15">
        <f t="shared" si="34"/>
        <v>0.00923251685393818</v>
      </c>
      <c r="BG17" s="36">
        <f t="shared" si="35"/>
        <v>1.10280822007041</v>
      </c>
      <c r="BH17" s="35">
        <f t="shared" si="36"/>
        <v>0.668688392682387</v>
      </c>
      <c r="BI17" s="15">
        <f t="shared" si="37"/>
        <v>0.0273222449986463</v>
      </c>
      <c r="BJ17" s="36">
        <f t="shared" si="38"/>
        <v>3.26359505776934</v>
      </c>
      <c r="BK17" s="35">
        <f t="shared" si="39"/>
        <v>0.0789934090256666</v>
      </c>
      <c r="BL17" s="15">
        <f t="shared" si="40"/>
        <v>0.00322762784324668</v>
      </c>
      <c r="BM17" s="36">
        <f t="shared" si="41"/>
        <v>0.385534581000224</v>
      </c>
      <c r="BN17" s="35">
        <f t="shared" si="42"/>
        <v>0.334344196341194</v>
      </c>
      <c r="BO17" s="15">
        <f t="shared" si="43"/>
        <v>0.0136611224993232</v>
      </c>
      <c r="BP17" s="36">
        <f t="shared" si="44"/>
        <v>1.63179752888467</v>
      </c>
      <c r="BR17">
        <f t="shared" si="45"/>
        <v>0.0750611126336437</v>
      </c>
      <c r="BS17" s="36"/>
      <c r="BT17" s="25">
        <v>11</v>
      </c>
      <c r="BU17" s="25"/>
      <c r="BV17" s="41">
        <f>BB91</f>
        <v>12.2431811766319</v>
      </c>
      <c r="BW17" s="41">
        <f>BC91</f>
        <v>19.4789547495183</v>
      </c>
      <c r="BX17" s="41">
        <f>BD91</f>
        <v>11.4757673856138</v>
      </c>
      <c r="BY17" s="42">
        <f t="shared" si="46"/>
        <v>0.283420727350389</v>
      </c>
      <c r="BZ17" s="42">
        <f t="shared" si="47"/>
        <v>0.450923615642559</v>
      </c>
      <c r="CA17" s="26">
        <f t="shared" si="48"/>
        <v>0.144524215224778</v>
      </c>
      <c r="CB17" s="26">
        <f t="shared" si="49"/>
        <v>0.344907986898003</v>
      </c>
    </row>
    <row r="18" spans="1:80">
      <c r="A18">
        <f>'2. k-data'!A18</f>
        <v>435</v>
      </c>
      <c r="B18">
        <f>'5. r-data'!B17</f>
        <v>6.62966442994442</v>
      </c>
      <c r="D18" s="35">
        <v>0.3285</v>
      </c>
      <c r="E18" s="15">
        <v>0.0168</v>
      </c>
      <c r="F18" s="36">
        <v>1.623</v>
      </c>
      <c r="H18" s="35">
        <v>0.232</v>
      </c>
      <c r="I18" s="15">
        <v>0.122</v>
      </c>
      <c r="J18" s="15">
        <v>0.073</v>
      </c>
      <c r="K18" s="15">
        <v>0.139</v>
      </c>
      <c r="L18" s="15">
        <v>0.339</v>
      </c>
      <c r="M18" s="15">
        <v>0.538</v>
      </c>
      <c r="N18" s="15">
        <v>0.551</v>
      </c>
      <c r="O18" s="15">
        <v>0.473</v>
      </c>
      <c r="P18" s="15">
        <v>0.047</v>
      </c>
      <c r="Q18" s="15">
        <v>0.073</v>
      </c>
      <c r="R18" s="15">
        <v>0.104</v>
      </c>
      <c r="S18" s="15">
        <v>0.16</v>
      </c>
      <c r="T18" s="15">
        <v>0.365</v>
      </c>
      <c r="U18" s="15">
        <v>0.044</v>
      </c>
      <c r="V18" s="36">
        <v>0.192</v>
      </c>
      <c r="X18" s="35">
        <f t="shared" si="0"/>
        <v>0.505259985534924</v>
      </c>
      <c r="Y18" s="15">
        <f t="shared" si="1"/>
        <v>0.0258397800821514</v>
      </c>
      <c r="Z18" s="36">
        <f t="shared" si="2"/>
        <v>2.49630732579355</v>
      </c>
      <c r="AA18" s="35">
        <f t="shared" si="3"/>
        <v>0.265697061358882</v>
      </c>
      <c r="AB18" s="15">
        <f t="shared" si="4"/>
        <v>0.0135881602156141</v>
      </c>
      <c r="AC18" s="36">
        <f t="shared" si="5"/>
        <v>1.31271333511557</v>
      </c>
      <c r="AD18" s="35">
        <f t="shared" si="6"/>
        <v>0.158982667862282</v>
      </c>
      <c r="AE18" s="15">
        <f t="shared" si="7"/>
        <v>0.00813062045688383</v>
      </c>
      <c r="AF18" s="36">
        <f t="shared" si="8"/>
        <v>0.785476011995384</v>
      </c>
      <c r="AG18" s="35">
        <f t="shared" si="9"/>
        <v>0.302720422367907</v>
      </c>
      <c r="AH18" s="15">
        <f t="shared" si="10"/>
        <v>0.0154815923768062</v>
      </c>
      <c r="AI18" s="36">
        <f t="shared" si="11"/>
        <v>1.49563240640217</v>
      </c>
      <c r="AJ18" s="35">
        <f t="shared" si="12"/>
        <v>0.738289375415255</v>
      </c>
      <c r="AK18" s="15">
        <f t="shared" si="13"/>
        <v>0.0377572648614194</v>
      </c>
      <c r="AL18" s="36">
        <f t="shared" si="14"/>
        <v>3.64762148036213</v>
      </c>
      <c r="AM18" s="35">
        <f t="shared" si="15"/>
        <v>1.17168048369737</v>
      </c>
      <c r="AN18" s="15">
        <f t="shared" si="16"/>
        <v>0.0599215589836096</v>
      </c>
      <c r="AO18" s="36">
        <f t="shared" si="17"/>
        <v>5.78885060895229</v>
      </c>
      <c r="AP18" s="35">
        <f t="shared" si="18"/>
        <v>1.19999246564544</v>
      </c>
      <c r="AQ18" s="15">
        <f t="shared" si="19"/>
        <v>0.0613694776951095</v>
      </c>
      <c r="AR18" s="36">
        <f t="shared" si="20"/>
        <v>5.92872989875968</v>
      </c>
      <c r="AS18" s="35">
        <f t="shared" si="21"/>
        <v>1.03012057395698</v>
      </c>
      <c r="AT18" s="15">
        <f t="shared" si="22"/>
        <v>0.0526819654261103</v>
      </c>
      <c r="AU18" s="36">
        <f t="shared" si="23"/>
        <v>5.0894541599153</v>
      </c>
      <c r="AV18" s="35">
        <f t="shared" si="24"/>
        <v>0.102358703966127</v>
      </c>
      <c r="AW18" s="15">
        <f t="shared" si="25"/>
        <v>0.00523478303388411</v>
      </c>
      <c r="AX18" s="36">
        <f t="shared" si="26"/>
        <v>0.50571743238059</v>
      </c>
      <c r="AY18" s="35">
        <f t="shared" si="27"/>
        <v>0.158982667862282</v>
      </c>
      <c r="AZ18" s="15">
        <f t="shared" si="28"/>
        <v>0.00813062045688383</v>
      </c>
      <c r="BA18" s="36">
        <f t="shared" si="29"/>
        <v>0.785476011995384</v>
      </c>
      <c r="BB18" s="35">
        <f t="shared" si="30"/>
        <v>0.226495855584621</v>
      </c>
      <c r="BC18" s="15">
        <f t="shared" si="31"/>
        <v>0.0115833496919989</v>
      </c>
      <c r="BD18" s="36">
        <f t="shared" si="32"/>
        <v>1.11903431845918</v>
      </c>
      <c r="BE18" s="35">
        <f t="shared" si="33"/>
        <v>0.348455162437879</v>
      </c>
      <c r="BF18" s="15">
        <f t="shared" si="34"/>
        <v>0.0178205379876906</v>
      </c>
      <c r="BG18" s="36">
        <f t="shared" si="35"/>
        <v>1.72159125916797</v>
      </c>
      <c r="BH18" s="35">
        <f t="shared" si="36"/>
        <v>0.79491333931141</v>
      </c>
      <c r="BI18" s="15">
        <f t="shared" si="37"/>
        <v>0.0406531022844192</v>
      </c>
      <c r="BJ18" s="36">
        <f t="shared" si="38"/>
        <v>3.92738005997692</v>
      </c>
      <c r="BK18" s="35">
        <f t="shared" si="39"/>
        <v>0.0958251696704166</v>
      </c>
      <c r="BL18" s="15">
        <f t="shared" si="40"/>
        <v>0.00490064794661491</v>
      </c>
      <c r="BM18" s="36">
        <f t="shared" si="41"/>
        <v>0.473437596271191</v>
      </c>
      <c r="BN18" s="35">
        <f t="shared" si="42"/>
        <v>0.418146194925454</v>
      </c>
      <c r="BO18" s="15">
        <f t="shared" si="43"/>
        <v>0.0213846455852287</v>
      </c>
      <c r="BP18" s="36">
        <f t="shared" si="44"/>
        <v>2.06590951100156</v>
      </c>
      <c r="BR18">
        <f t="shared" si="45"/>
        <v>0.111378362423066</v>
      </c>
      <c r="BS18" s="36"/>
      <c r="BT18" s="25">
        <v>12</v>
      </c>
      <c r="BU18" s="25"/>
      <c r="BV18" s="41">
        <f>BE91</f>
        <v>5.08580848600907</v>
      </c>
      <c r="BW18" s="41">
        <f>BF91</f>
        <v>5.70082671015882</v>
      </c>
      <c r="BX18" s="41">
        <f>BG91</f>
        <v>19.9340589291066</v>
      </c>
      <c r="BY18" s="42">
        <f t="shared" si="46"/>
        <v>0.165549921016429</v>
      </c>
      <c r="BZ18" s="42">
        <f t="shared" si="47"/>
        <v>0.185569593151499</v>
      </c>
      <c r="CA18" s="26">
        <f t="shared" si="48"/>
        <v>0.135260516911736</v>
      </c>
      <c r="CB18" s="26">
        <f t="shared" si="49"/>
        <v>0.22742601390563</v>
      </c>
    </row>
    <row r="19" spans="1:80">
      <c r="A19">
        <f>'2. k-data'!A19</f>
        <v>440</v>
      </c>
      <c r="B19">
        <f>'5. r-data'!B18</f>
        <v>6.78430672347851</v>
      </c>
      <c r="D19" s="35">
        <v>0.3483</v>
      </c>
      <c r="E19" s="15">
        <v>0.023</v>
      </c>
      <c r="F19" s="36">
        <v>1.7471</v>
      </c>
      <c r="H19" s="35">
        <v>0.23</v>
      </c>
      <c r="I19" s="15">
        <v>0.123</v>
      </c>
      <c r="J19" s="15">
        <v>0.073</v>
      </c>
      <c r="K19" s="15">
        <v>0.144</v>
      </c>
      <c r="L19" s="15">
        <v>0.346</v>
      </c>
      <c r="M19" s="15">
        <v>0.544</v>
      </c>
      <c r="N19" s="15">
        <v>0.544</v>
      </c>
      <c r="O19" s="15">
        <v>0.462</v>
      </c>
      <c r="P19" s="15">
        <v>0.046</v>
      </c>
      <c r="Q19" s="15">
        <v>0.076</v>
      </c>
      <c r="R19" s="15">
        <v>0.105</v>
      </c>
      <c r="S19" s="15">
        <v>0.207</v>
      </c>
      <c r="T19" s="15">
        <v>0.367</v>
      </c>
      <c r="U19" s="15">
        <v>0.044</v>
      </c>
      <c r="V19" s="36">
        <v>0.203</v>
      </c>
      <c r="X19" s="35">
        <f t="shared" si="0"/>
        <v>0.54348402731114</v>
      </c>
      <c r="Y19" s="15">
        <f t="shared" si="1"/>
        <v>0.0358889825672013</v>
      </c>
      <c r="Z19" s="36">
        <f t="shared" si="2"/>
        <v>2.72615832361554</v>
      </c>
      <c r="AA19" s="35">
        <f t="shared" si="3"/>
        <v>0.29064580590987</v>
      </c>
      <c r="AB19" s="15">
        <f t="shared" si="4"/>
        <v>0.0191928037207207</v>
      </c>
      <c r="AC19" s="36">
        <f t="shared" si="5"/>
        <v>1.45790206002048</v>
      </c>
      <c r="AD19" s="35">
        <f t="shared" si="6"/>
        <v>0.172497104320492</v>
      </c>
      <c r="AE19" s="15">
        <f t="shared" si="7"/>
        <v>0.0113908509887204</v>
      </c>
      <c r="AF19" s="36">
        <f t="shared" si="8"/>
        <v>0.865258946191019</v>
      </c>
      <c r="AG19" s="35">
        <f t="shared" si="9"/>
        <v>0.340268260577409</v>
      </c>
      <c r="AH19" s="15">
        <f t="shared" si="10"/>
        <v>0.0224696238681608</v>
      </c>
      <c r="AI19" s="36">
        <f t="shared" si="11"/>
        <v>1.70681216782886</v>
      </c>
      <c r="AJ19" s="35">
        <f t="shared" si="12"/>
        <v>0.817589014998497</v>
      </c>
      <c r="AK19" s="15">
        <f t="shared" si="13"/>
        <v>0.053989512905442</v>
      </c>
      <c r="AL19" s="36">
        <f t="shared" si="14"/>
        <v>4.1010903476999</v>
      </c>
      <c r="AM19" s="35">
        <f t="shared" si="15"/>
        <v>1.28545787329243</v>
      </c>
      <c r="AN19" s="15">
        <f t="shared" si="16"/>
        <v>0.0848852457241631</v>
      </c>
      <c r="AO19" s="36">
        <f t="shared" si="17"/>
        <v>6.44795707846458</v>
      </c>
      <c r="AP19" s="35">
        <f t="shared" si="18"/>
        <v>1.28545787329243</v>
      </c>
      <c r="AQ19" s="15">
        <f t="shared" si="19"/>
        <v>0.0848852457241631</v>
      </c>
      <c r="AR19" s="36">
        <f t="shared" si="20"/>
        <v>6.44795707846458</v>
      </c>
      <c r="AS19" s="35">
        <f t="shared" si="21"/>
        <v>1.09169400268585</v>
      </c>
      <c r="AT19" s="15">
        <f t="shared" si="22"/>
        <v>0.0720900432436826</v>
      </c>
      <c r="AU19" s="36">
        <f t="shared" si="23"/>
        <v>5.47602237178426</v>
      </c>
      <c r="AV19" s="35">
        <f t="shared" si="24"/>
        <v>0.108696805462228</v>
      </c>
      <c r="AW19" s="15">
        <f t="shared" si="25"/>
        <v>0.00717779651344026</v>
      </c>
      <c r="AX19" s="36">
        <f t="shared" si="26"/>
        <v>0.545231664723108</v>
      </c>
      <c r="AY19" s="35">
        <f t="shared" si="27"/>
        <v>0.179586026415855</v>
      </c>
      <c r="AZ19" s="15">
        <f t="shared" si="28"/>
        <v>0.0118589681526404</v>
      </c>
      <c r="BA19" s="36">
        <f t="shared" si="29"/>
        <v>0.900817533020787</v>
      </c>
      <c r="BB19" s="35">
        <f t="shared" si="30"/>
        <v>0.248112273337694</v>
      </c>
      <c r="BC19" s="15">
        <f t="shared" si="31"/>
        <v>0.0163841007372006</v>
      </c>
      <c r="BD19" s="36">
        <f t="shared" si="32"/>
        <v>1.24455053904188</v>
      </c>
      <c r="BE19" s="35">
        <f t="shared" si="33"/>
        <v>0.489135624580026</v>
      </c>
      <c r="BF19" s="15">
        <f t="shared" si="34"/>
        <v>0.0323000843104812</v>
      </c>
      <c r="BG19" s="36">
        <f t="shared" si="35"/>
        <v>2.45354249125399</v>
      </c>
      <c r="BH19" s="35">
        <f t="shared" si="36"/>
        <v>0.867211469666036</v>
      </c>
      <c r="BI19" s="15">
        <f t="shared" si="37"/>
        <v>0.0572663330528821</v>
      </c>
      <c r="BJ19" s="36">
        <f t="shared" si="38"/>
        <v>4.35000045550827</v>
      </c>
      <c r="BK19" s="35">
        <f t="shared" si="39"/>
        <v>0.103970857398653</v>
      </c>
      <c r="BL19" s="15">
        <f t="shared" si="40"/>
        <v>0.00686571840416025</v>
      </c>
      <c r="BM19" s="36">
        <f t="shared" si="41"/>
        <v>0.521525940169929</v>
      </c>
      <c r="BN19" s="35">
        <f t="shared" si="42"/>
        <v>0.479683728452876</v>
      </c>
      <c r="BO19" s="15">
        <f t="shared" si="43"/>
        <v>0.0316759280919212</v>
      </c>
      <c r="BP19" s="36">
        <f t="shared" si="44"/>
        <v>2.40613104214763</v>
      </c>
      <c r="BR19">
        <f t="shared" si="45"/>
        <v>0.156039054640006</v>
      </c>
      <c r="BS19" s="36"/>
      <c r="BT19" s="25">
        <v>13</v>
      </c>
      <c r="BU19" s="25"/>
      <c r="BV19" s="41">
        <f>BH91</f>
        <v>63.5409491034848</v>
      </c>
      <c r="BW19" s="41">
        <f>BI91</f>
        <v>58.51958566932</v>
      </c>
      <c r="BX19" s="41">
        <f>BJ91</f>
        <v>30.3797586123536</v>
      </c>
      <c r="BY19" s="42">
        <f t="shared" si="46"/>
        <v>0.416825156213397</v>
      </c>
      <c r="BZ19" s="42">
        <f t="shared" si="47"/>
        <v>0.383885286296736</v>
      </c>
      <c r="CA19" s="26">
        <f t="shared" si="48"/>
        <v>0.246169679776034</v>
      </c>
      <c r="CB19" s="26">
        <f t="shared" si="49"/>
        <v>0.340073949195684</v>
      </c>
    </row>
    <row r="20" spans="1:80">
      <c r="A20">
        <f>'2. k-data'!A20</f>
        <v>445</v>
      </c>
      <c r="B20">
        <f>'5. r-data'!B19</f>
        <v>6.93457168391711</v>
      </c>
      <c r="D20" s="35">
        <v>0.3481</v>
      </c>
      <c r="E20" s="15">
        <v>0.0298</v>
      </c>
      <c r="F20" s="36">
        <v>1.7826</v>
      </c>
      <c r="H20" s="35">
        <v>0.226</v>
      </c>
      <c r="I20" s="15">
        <v>0.124</v>
      </c>
      <c r="J20" s="15">
        <v>0.073</v>
      </c>
      <c r="K20" s="15">
        <v>0.151</v>
      </c>
      <c r="L20" s="15">
        <v>0.352</v>
      </c>
      <c r="M20" s="15">
        <v>0.551</v>
      </c>
      <c r="N20" s="15">
        <v>0.535</v>
      </c>
      <c r="O20" s="15">
        <v>0.45</v>
      </c>
      <c r="P20" s="15">
        <v>0.044</v>
      </c>
      <c r="Q20" s="15">
        <v>0.078</v>
      </c>
      <c r="R20" s="15">
        <v>0.106</v>
      </c>
      <c r="S20" s="15">
        <v>0.256</v>
      </c>
      <c r="T20" s="15">
        <v>0.369</v>
      </c>
      <c r="U20" s="15">
        <v>0.045</v>
      </c>
      <c r="V20" s="36">
        <v>0.212</v>
      </c>
      <c r="X20" s="35">
        <f t="shared" si="0"/>
        <v>0.54554691511677</v>
      </c>
      <c r="Y20" s="15">
        <f t="shared" si="1"/>
        <v>0.046702953376845</v>
      </c>
      <c r="Z20" s="36">
        <f t="shared" si="2"/>
        <v>2.79371425132765</v>
      </c>
      <c r="AA20" s="35">
        <f t="shared" si="3"/>
        <v>0.299326625993272</v>
      </c>
      <c r="AB20" s="15">
        <f t="shared" si="4"/>
        <v>0.0256246292864105</v>
      </c>
      <c r="AC20" s="36">
        <f t="shared" si="5"/>
        <v>1.53283436798508</v>
      </c>
      <c r="AD20" s="35">
        <f t="shared" si="6"/>
        <v>0.176216481431523</v>
      </c>
      <c r="AE20" s="15">
        <f t="shared" si="7"/>
        <v>0.0150854672411933</v>
      </c>
      <c r="AF20" s="36">
        <f t="shared" si="8"/>
        <v>0.902394426313797</v>
      </c>
      <c r="AG20" s="35">
        <f t="shared" si="9"/>
        <v>0.364502584878904</v>
      </c>
      <c r="AH20" s="15">
        <f t="shared" si="10"/>
        <v>0.0312041856632902</v>
      </c>
      <c r="AI20" s="36">
        <f t="shared" si="11"/>
        <v>1.86659669004635</v>
      </c>
      <c r="AJ20" s="35">
        <f t="shared" si="12"/>
        <v>0.849701389916385</v>
      </c>
      <c r="AK20" s="15">
        <f t="shared" si="13"/>
        <v>0.072740883135617</v>
      </c>
      <c r="AL20" s="36">
        <f t="shared" si="14"/>
        <v>4.35127175428023</v>
      </c>
      <c r="AM20" s="35">
        <f t="shared" si="15"/>
        <v>1.33007234614752</v>
      </c>
      <c r="AN20" s="15">
        <f t="shared" si="16"/>
        <v>0.113864280135582</v>
      </c>
      <c r="AO20" s="36">
        <f t="shared" si="17"/>
        <v>6.81122368354661</v>
      </c>
      <c r="AP20" s="35">
        <f t="shared" si="18"/>
        <v>1.29144955569678</v>
      </c>
      <c r="AQ20" s="15">
        <f t="shared" si="19"/>
        <v>0.110557876356691</v>
      </c>
      <c r="AR20" s="36">
        <f t="shared" si="20"/>
        <v>6.6134386038066</v>
      </c>
      <c r="AS20" s="35">
        <f t="shared" si="21"/>
        <v>1.0862659814272</v>
      </c>
      <c r="AT20" s="15">
        <f t="shared" si="22"/>
        <v>0.0929926062813285</v>
      </c>
      <c r="AU20" s="36">
        <f t="shared" si="23"/>
        <v>5.56270536768779</v>
      </c>
      <c r="AV20" s="35">
        <f t="shared" si="24"/>
        <v>0.106212673739548</v>
      </c>
      <c r="AW20" s="15">
        <f t="shared" si="25"/>
        <v>0.00909261039195212</v>
      </c>
      <c r="AX20" s="36">
        <f t="shared" si="26"/>
        <v>0.543908969285028</v>
      </c>
      <c r="AY20" s="35">
        <f t="shared" si="27"/>
        <v>0.188286103447381</v>
      </c>
      <c r="AZ20" s="15">
        <f t="shared" si="28"/>
        <v>0.0161187184220969</v>
      </c>
      <c r="BA20" s="36">
        <f t="shared" si="29"/>
        <v>0.96420226373255</v>
      </c>
      <c r="BB20" s="35">
        <f t="shared" si="30"/>
        <v>0.255875986736184</v>
      </c>
      <c r="BC20" s="15">
        <f t="shared" si="31"/>
        <v>0.0219049250351574</v>
      </c>
      <c r="BD20" s="36">
        <f t="shared" si="32"/>
        <v>1.31032615327757</v>
      </c>
      <c r="BE20" s="35">
        <f t="shared" si="33"/>
        <v>0.617964647211916</v>
      </c>
      <c r="BF20" s="15">
        <f t="shared" si="34"/>
        <v>0.0529024604622669</v>
      </c>
      <c r="BG20" s="36">
        <f t="shared" si="35"/>
        <v>3.16456127584017</v>
      </c>
      <c r="BH20" s="35">
        <f t="shared" si="36"/>
        <v>0.890738104770301</v>
      </c>
      <c r="BI20" s="15">
        <f t="shared" si="37"/>
        <v>0.0762539371506894</v>
      </c>
      <c r="BJ20" s="36">
        <f t="shared" si="38"/>
        <v>4.56141840150399</v>
      </c>
      <c r="BK20" s="35">
        <f t="shared" si="39"/>
        <v>0.10862659814272</v>
      </c>
      <c r="BL20" s="15">
        <f t="shared" si="40"/>
        <v>0.00929926062813285</v>
      </c>
      <c r="BM20" s="36">
        <f t="shared" si="41"/>
        <v>0.556270536768779</v>
      </c>
      <c r="BN20" s="35">
        <f t="shared" si="42"/>
        <v>0.511751973472368</v>
      </c>
      <c r="BO20" s="15">
        <f t="shared" si="43"/>
        <v>0.0438098500703148</v>
      </c>
      <c r="BP20" s="36">
        <f t="shared" si="44"/>
        <v>2.62065230655514</v>
      </c>
      <c r="BR20">
        <f t="shared" si="45"/>
        <v>0.20665023618073</v>
      </c>
      <c r="BS20" s="36"/>
      <c r="BT20" s="25">
        <v>14</v>
      </c>
      <c r="BU20" s="25"/>
      <c r="BV20" s="41">
        <f>BK91</f>
        <v>9.91345306285619</v>
      </c>
      <c r="BW20" s="41">
        <f>BL91</f>
        <v>11.7145796354215</v>
      </c>
      <c r="BX20" s="41">
        <f>BM91</f>
        <v>4.0035084672423</v>
      </c>
      <c r="BY20" s="42">
        <f t="shared" si="46"/>
        <v>0.386767732725801</v>
      </c>
      <c r="BZ20" s="42">
        <f t="shared" si="47"/>
        <v>0.457037661519166</v>
      </c>
      <c r="CA20" s="26">
        <f t="shared" si="48"/>
        <v>0.200633859329793</v>
      </c>
      <c r="CB20" s="26">
        <f t="shared" si="49"/>
        <v>0.355629058983558</v>
      </c>
    </row>
    <row r="21" spans="1:80">
      <c r="A21">
        <f>'2. k-data'!A21</f>
        <v>450</v>
      </c>
      <c r="B21">
        <f>'5. r-data'!B20</f>
        <v>7.08033656680475</v>
      </c>
      <c r="D21" s="35">
        <v>0.3362</v>
      </c>
      <c r="E21" s="15">
        <v>0.038</v>
      </c>
      <c r="F21" s="36">
        <v>1.7721</v>
      </c>
      <c r="H21" s="35">
        <v>0.225</v>
      </c>
      <c r="I21" s="15">
        <v>0.127</v>
      </c>
      <c r="J21" s="15">
        <v>0.074</v>
      </c>
      <c r="K21" s="15">
        <v>0.161</v>
      </c>
      <c r="L21" s="15">
        <v>0.36</v>
      </c>
      <c r="M21" s="15">
        <v>0.556</v>
      </c>
      <c r="N21" s="15">
        <v>0.522</v>
      </c>
      <c r="O21" s="15">
        <v>0.439</v>
      </c>
      <c r="P21" s="15">
        <v>0.042</v>
      </c>
      <c r="Q21" s="15">
        <v>0.083</v>
      </c>
      <c r="R21" s="15">
        <v>0.11</v>
      </c>
      <c r="S21" s="15">
        <v>0.3</v>
      </c>
      <c r="T21" s="15">
        <v>0.372</v>
      </c>
      <c r="U21" s="15">
        <v>0.045</v>
      </c>
      <c r="V21" s="36">
        <v>0.221</v>
      </c>
      <c r="X21" s="35">
        <f t="shared" si="0"/>
        <v>0.535592059595945</v>
      </c>
      <c r="Y21" s="15">
        <f t="shared" si="1"/>
        <v>0.0605368776461806</v>
      </c>
      <c r="Z21" s="36">
        <f t="shared" si="2"/>
        <v>2.82308949675781</v>
      </c>
      <c r="AA21" s="35">
        <f t="shared" si="3"/>
        <v>0.302311962527489</v>
      </c>
      <c r="AB21" s="15">
        <f t="shared" si="4"/>
        <v>0.0341697042713997</v>
      </c>
      <c r="AC21" s="36">
        <f t="shared" si="5"/>
        <v>1.59347718261441</v>
      </c>
      <c r="AD21" s="35">
        <f t="shared" si="6"/>
        <v>0.176150277378222</v>
      </c>
      <c r="AE21" s="15">
        <f t="shared" si="7"/>
        <v>0.019909906425855</v>
      </c>
      <c r="AF21" s="36">
        <f t="shared" si="8"/>
        <v>0.928482767822568</v>
      </c>
      <c r="AG21" s="35">
        <f t="shared" si="9"/>
        <v>0.383245873755321</v>
      </c>
      <c r="AH21" s="15">
        <f t="shared" si="10"/>
        <v>0.0433174991157115</v>
      </c>
      <c r="AI21" s="36">
        <f t="shared" si="11"/>
        <v>2.02007737323559</v>
      </c>
      <c r="AJ21" s="35">
        <f t="shared" si="12"/>
        <v>0.856947295353513</v>
      </c>
      <c r="AK21" s="15">
        <f t="shared" si="13"/>
        <v>0.096859004233889</v>
      </c>
      <c r="AL21" s="36">
        <f t="shared" si="14"/>
        <v>4.51694319481249</v>
      </c>
      <c r="AM21" s="35">
        <f t="shared" si="15"/>
        <v>1.32350748949043</v>
      </c>
      <c r="AN21" s="15">
        <f t="shared" si="16"/>
        <v>0.149593350983451</v>
      </c>
      <c r="AO21" s="36">
        <f t="shared" si="17"/>
        <v>6.97616782309929</v>
      </c>
      <c r="AP21" s="35">
        <f t="shared" si="18"/>
        <v>1.24257357826259</v>
      </c>
      <c r="AQ21" s="15">
        <f t="shared" si="19"/>
        <v>0.140445556139139</v>
      </c>
      <c r="AR21" s="36">
        <f t="shared" si="20"/>
        <v>6.54956763247811</v>
      </c>
      <c r="AS21" s="35">
        <f t="shared" si="21"/>
        <v>1.04499961850053</v>
      </c>
      <c r="AT21" s="15">
        <f t="shared" si="22"/>
        <v>0.118114174607437</v>
      </c>
      <c r="AU21" s="36">
        <f t="shared" si="23"/>
        <v>5.50816128478523</v>
      </c>
      <c r="AV21" s="35">
        <f t="shared" si="24"/>
        <v>0.0999771844579098</v>
      </c>
      <c r="AW21" s="15">
        <f t="shared" si="25"/>
        <v>0.0113002171606204</v>
      </c>
      <c r="AX21" s="36">
        <f t="shared" si="26"/>
        <v>0.526976706061457</v>
      </c>
      <c r="AY21" s="35">
        <f t="shared" si="27"/>
        <v>0.19757395976206</v>
      </c>
      <c r="AZ21" s="15">
        <f t="shared" si="28"/>
        <v>0.0223313815317022</v>
      </c>
      <c r="BA21" s="36">
        <f t="shared" si="29"/>
        <v>1.04140634769288</v>
      </c>
      <c r="BB21" s="35">
        <f t="shared" si="30"/>
        <v>0.261845006913573</v>
      </c>
      <c r="BC21" s="15">
        <f t="shared" si="31"/>
        <v>0.0295958068492439</v>
      </c>
      <c r="BD21" s="36">
        <f t="shared" si="32"/>
        <v>1.38017708730382</v>
      </c>
      <c r="BE21" s="35">
        <f t="shared" si="33"/>
        <v>0.714122746127927</v>
      </c>
      <c r="BF21" s="15">
        <f t="shared" si="34"/>
        <v>0.0807158368615742</v>
      </c>
      <c r="BG21" s="36">
        <f t="shared" si="35"/>
        <v>3.76411932901041</v>
      </c>
      <c r="BH21" s="35">
        <f t="shared" si="36"/>
        <v>0.88551220519863</v>
      </c>
      <c r="BI21" s="15">
        <f t="shared" si="37"/>
        <v>0.100087637708352</v>
      </c>
      <c r="BJ21" s="36">
        <f t="shared" si="38"/>
        <v>4.66750796797291</v>
      </c>
      <c r="BK21" s="35">
        <f t="shared" si="39"/>
        <v>0.107118411919189</v>
      </c>
      <c r="BL21" s="15">
        <f t="shared" si="40"/>
        <v>0.0121073755292361</v>
      </c>
      <c r="BM21" s="36">
        <f t="shared" si="41"/>
        <v>0.564617899351561</v>
      </c>
      <c r="BN21" s="35">
        <f t="shared" si="42"/>
        <v>0.526070422980906</v>
      </c>
      <c r="BO21" s="15">
        <f t="shared" si="43"/>
        <v>0.0594606664880263</v>
      </c>
      <c r="BP21" s="36">
        <f t="shared" si="44"/>
        <v>2.77290123903767</v>
      </c>
      <c r="BR21">
        <f t="shared" si="45"/>
        <v>0.269052789538581</v>
      </c>
      <c r="BS21" s="36"/>
      <c r="BT21" s="25">
        <v>15</v>
      </c>
      <c r="BU21" s="25"/>
      <c r="BV21" s="41">
        <f>BN91</f>
        <v>38.1501549715384</v>
      </c>
      <c r="BW21" s="41">
        <f>BO91</f>
        <v>33.5220037946975</v>
      </c>
      <c r="BX21" s="41">
        <f>BP91</f>
        <v>18.0285216820132</v>
      </c>
      <c r="BY21" s="42">
        <f t="shared" si="46"/>
        <v>0.425305078856657</v>
      </c>
      <c r="BZ21" s="42">
        <f t="shared" si="47"/>
        <v>0.373709581991825</v>
      </c>
      <c r="CA21" s="26">
        <f t="shared" si="48"/>
        <v>0.256443280390569</v>
      </c>
      <c r="CB21" s="26">
        <f t="shared" si="49"/>
        <v>0.33799964737197</v>
      </c>
    </row>
    <row r="22" spans="1:71">
      <c r="A22">
        <f>'2. k-data'!A22</f>
        <v>455</v>
      </c>
      <c r="B22">
        <f>'5. r-data'!B21</f>
        <v>7.2214959371745</v>
      </c>
      <c r="D22" s="35">
        <v>0.3187</v>
      </c>
      <c r="E22" s="15">
        <v>0.048</v>
      </c>
      <c r="F22" s="36">
        <v>1.7441</v>
      </c>
      <c r="H22" s="35">
        <v>0.222</v>
      </c>
      <c r="I22" s="15">
        <v>0.128</v>
      </c>
      <c r="J22" s="15">
        <v>0.075</v>
      </c>
      <c r="K22" s="15">
        <v>0.172</v>
      </c>
      <c r="L22" s="15">
        <v>0.369</v>
      </c>
      <c r="M22" s="15">
        <v>0.556</v>
      </c>
      <c r="N22" s="15">
        <v>0.506</v>
      </c>
      <c r="O22" s="15">
        <v>0.426</v>
      </c>
      <c r="P22" s="15">
        <v>0.041</v>
      </c>
      <c r="Q22" s="15">
        <v>0.088</v>
      </c>
      <c r="R22" s="15">
        <v>0.115</v>
      </c>
      <c r="S22" s="15">
        <v>0.331</v>
      </c>
      <c r="T22" s="15">
        <v>0.374</v>
      </c>
      <c r="U22" s="15">
        <v>0.046</v>
      </c>
      <c r="V22" s="36">
        <v>0.229</v>
      </c>
      <c r="X22" s="35">
        <f t="shared" si="0"/>
        <v>0.510930947649407</v>
      </c>
      <c r="Y22" s="15">
        <f t="shared" si="1"/>
        <v>0.0769522607065314</v>
      </c>
      <c r="Z22" s="36">
        <f t="shared" si="2"/>
        <v>2.79609245621378</v>
      </c>
      <c r="AA22" s="35">
        <f t="shared" si="3"/>
        <v>0.294590816662721</v>
      </c>
      <c r="AB22" s="15">
        <f t="shared" si="4"/>
        <v>0.0443688710380001</v>
      </c>
      <c r="AC22" s="36">
        <f t="shared" si="5"/>
        <v>1.61216141619533</v>
      </c>
      <c r="AD22" s="35">
        <f t="shared" si="6"/>
        <v>0.172611806638313</v>
      </c>
      <c r="AE22" s="15">
        <f t="shared" si="7"/>
        <v>0.0259973853738282</v>
      </c>
      <c r="AF22" s="36">
        <f t="shared" si="8"/>
        <v>0.944625829801953</v>
      </c>
      <c r="AG22" s="35">
        <f t="shared" si="9"/>
        <v>0.395856409890532</v>
      </c>
      <c r="AH22" s="15">
        <f t="shared" si="10"/>
        <v>0.0596206704573126</v>
      </c>
      <c r="AI22" s="36">
        <f t="shared" si="11"/>
        <v>2.16634190301248</v>
      </c>
      <c r="AJ22" s="35">
        <f t="shared" si="12"/>
        <v>0.849250088660502</v>
      </c>
      <c r="AK22" s="15">
        <f t="shared" si="13"/>
        <v>0.127907136039235</v>
      </c>
      <c r="AL22" s="36">
        <f t="shared" si="14"/>
        <v>4.64755908262561</v>
      </c>
      <c r="AM22" s="35">
        <f t="shared" si="15"/>
        <v>1.2796288598787</v>
      </c>
      <c r="AN22" s="15">
        <f t="shared" si="16"/>
        <v>0.192727283571313</v>
      </c>
      <c r="AO22" s="36">
        <f t="shared" si="17"/>
        <v>7.00282615159848</v>
      </c>
      <c r="AP22" s="35">
        <f t="shared" si="18"/>
        <v>1.16455432211982</v>
      </c>
      <c r="AQ22" s="15">
        <f t="shared" si="19"/>
        <v>0.175395693322094</v>
      </c>
      <c r="AR22" s="36">
        <f t="shared" si="20"/>
        <v>6.37307559839717</v>
      </c>
      <c r="AS22" s="35">
        <f t="shared" si="21"/>
        <v>0.98043506170562</v>
      </c>
      <c r="AT22" s="15">
        <f t="shared" si="22"/>
        <v>0.147665148923344</v>
      </c>
      <c r="AU22" s="36">
        <f t="shared" si="23"/>
        <v>5.36547471327509</v>
      </c>
      <c r="AV22" s="35">
        <f t="shared" si="24"/>
        <v>0.094361120962278</v>
      </c>
      <c r="AW22" s="15">
        <f t="shared" si="25"/>
        <v>0.0142119040043594</v>
      </c>
      <c r="AX22" s="36">
        <f t="shared" si="26"/>
        <v>0.516395453625068</v>
      </c>
      <c r="AY22" s="35">
        <f t="shared" si="27"/>
        <v>0.202531186455621</v>
      </c>
      <c r="AZ22" s="15">
        <f t="shared" si="28"/>
        <v>0.0305035988386251</v>
      </c>
      <c r="BA22" s="36">
        <f t="shared" si="29"/>
        <v>1.10836097363429</v>
      </c>
      <c r="BB22" s="35">
        <f t="shared" si="30"/>
        <v>0.264671436845414</v>
      </c>
      <c r="BC22" s="15">
        <f t="shared" si="31"/>
        <v>0.0398626575732032</v>
      </c>
      <c r="BD22" s="36">
        <f t="shared" si="32"/>
        <v>1.44842627236299</v>
      </c>
      <c r="BE22" s="35">
        <f t="shared" si="33"/>
        <v>0.761793439963756</v>
      </c>
      <c r="BF22" s="15">
        <f t="shared" si="34"/>
        <v>0.114735127449828</v>
      </c>
      <c r="BG22" s="36">
        <f t="shared" si="35"/>
        <v>4.16894866219262</v>
      </c>
      <c r="BH22" s="35">
        <f t="shared" si="36"/>
        <v>0.860757542436389</v>
      </c>
      <c r="BI22" s="15">
        <f t="shared" si="37"/>
        <v>0.129640295064157</v>
      </c>
      <c r="BJ22" s="36">
        <f t="shared" si="38"/>
        <v>4.71053413794574</v>
      </c>
      <c r="BK22" s="35">
        <f t="shared" si="39"/>
        <v>0.105868574738166</v>
      </c>
      <c r="BL22" s="15">
        <f t="shared" si="40"/>
        <v>0.0159450630292813</v>
      </c>
      <c r="BM22" s="36">
        <f t="shared" si="41"/>
        <v>0.579370508945198</v>
      </c>
      <c r="BN22" s="35">
        <f t="shared" si="42"/>
        <v>0.52704138293565</v>
      </c>
      <c r="BO22" s="15">
        <f t="shared" si="43"/>
        <v>0.0793786833414221</v>
      </c>
      <c r="BP22" s="36">
        <f t="shared" si="44"/>
        <v>2.88425753366196</v>
      </c>
      <c r="BR22">
        <f t="shared" si="45"/>
        <v>0.346631804984376</v>
      </c>
      <c r="BS22" s="36"/>
    </row>
    <row r="23" spans="1:70">
      <c r="A23">
        <f>'2. k-data'!A23</f>
        <v>460</v>
      </c>
      <c r="B23">
        <f>'5. r-data'!B22</f>
        <v>7.35796092265511</v>
      </c>
      <c r="D23" s="35">
        <v>0.2908</v>
      </c>
      <c r="E23" s="15">
        <v>0.06</v>
      </c>
      <c r="F23" s="36">
        <v>1.6692</v>
      </c>
      <c r="H23" s="35">
        <v>0.22</v>
      </c>
      <c r="I23" s="15">
        <v>0.131</v>
      </c>
      <c r="J23" s="15">
        <v>0.077</v>
      </c>
      <c r="K23" s="15">
        <v>0.186</v>
      </c>
      <c r="L23" s="15">
        <v>0.381</v>
      </c>
      <c r="M23" s="15">
        <v>0.554</v>
      </c>
      <c r="N23" s="15">
        <v>0.488</v>
      </c>
      <c r="O23" s="15">
        <v>0.413</v>
      </c>
      <c r="P23" s="15">
        <v>0.038</v>
      </c>
      <c r="Q23" s="15">
        <v>0.095</v>
      </c>
      <c r="R23" s="15">
        <v>0.123</v>
      </c>
      <c r="S23" s="15">
        <v>0.346</v>
      </c>
      <c r="T23" s="15">
        <v>0.376</v>
      </c>
      <c r="U23" s="15">
        <v>0.047</v>
      </c>
      <c r="V23" s="36">
        <v>0.236</v>
      </c>
      <c r="X23" s="35">
        <f t="shared" si="0"/>
        <v>0.470732907987783</v>
      </c>
      <c r="Y23" s="15">
        <f t="shared" si="1"/>
        <v>0.0971250841790475</v>
      </c>
      <c r="Z23" s="36">
        <f t="shared" si="2"/>
        <v>2.7020198418611</v>
      </c>
      <c r="AA23" s="35">
        <f t="shared" si="3"/>
        <v>0.280300049756362</v>
      </c>
      <c r="AB23" s="15">
        <f t="shared" si="4"/>
        <v>0.0578335728520692</v>
      </c>
      <c r="AC23" s="36">
        <f t="shared" si="5"/>
        <v>1.60892999674456</v>
      </c>
      <c r="AD23" s="35">
        <f t="shared" si="6"/>
        <v>0.164756517795724</v>
      </c>
      <c r="AE23" s="15">
        <f t="shared" si="7"/>
        <v>0.0339937794626666</v>
      </c>
      <c r="AF23" s="36">
        <f t="shared" si="8"/>
        <v>0.945706944651385</v>
      </c>
      <c r="AG23" s="35">
        <f t="shared" si="9"/>
        <v>0.397983276753308</v>
      </c>
      <c r="AH23" s="15">
        <f t="shared" si="10"/>
        <v>0.082114843896831</v>
      </c>
      <c r="AI23" s="36">
        <f t="shared" si="11"/>
        <v>2.28443495720984</v>
      </c>
      <c r="AJ23" s="35">
        <f t="shared" si="12"/>
        <v>0.815223808833389</v>
      </c>
      <c r="AK23" s="15">
        <f t="shared" si="13"/>
        <v>0.168202986691896</v>
      </c>
      <c r="AL23" s="36">
        <f t="shared" si="14"/>
        <v>4.67940708976854</v>
      </c>
      <c r="AM23" s="35">
        <f t="shared" si="15"/>
        <v>1.18539105011469</v>
      </c>
      <c r="AN23" s="15">
        <f t="shared" si="16"/>
        <v>0.244578621069056</v>
      </c>
      <c r="AO23" s="36">
        <f t="shared" si="17"/>
        <v>6.80417723814114</v>
      </c>
      <c r="AP23" s="35">
        <f t="shared" si="18"/>
        <v>1.04417117771836</v>
      </c>
      <c r="AQ23" s="15">
        <f t="shared" si="19"/>
        <v>0.215441095815342</v>
      </c>
      <c r="AR23" s="36">
        <f t="shared" si="20"/>
        <v>5.99357128558281</v>
      </c>
      <c r="AS23" s="35">
        <f t="shared" si="21"/>
        <v>0.883694049995248</v>
      </c>
      <c r="AT23" s="15">
        <f t="shared" si="22"/>
        <v>0.182330271663394</v>
      </c>
      <c r="AU23" s="36">
        <f t="shared" si="23"/>
        <v>5.07242815767561</v>
      </c>
      <c r="AV23" s="35">
        <f t="shared" si="24"/>
        <v>0.081308411379708</v>
      </c>
      <c r="AW23" s="15">
        <f t="shared" si="25"/>
        <v>0.0167761509036537</v>
      </c>
      <c r="AX23" s="36">
        <f t="shared" si="26"/>
        <v>0.466712518139645</v>
      </c>
      <c r="AY23" s="35">
        <f t="shared" si="27"/>
        <v>0.20327102844927</v>
      </c>
      <c r="AZ23" s="15">
        <f t="shared" si="28"/>
        <v>0.0419403772591341</v>
      </c>
      <c r="BA23" s="36">
        <f t="shared" si="29"/>
        <v>1.16678129534911</v>
      </c>
      <c r="BB23" s="35">
        <f t="shared" si="30"/>
        <v>0.263182489465897</v>
      </c>
      <c r="BC23" s="15">
        <f t="shared" si="31"/>
        <v>0.0543017516091947</v>
      </c>
      <c r="BD23" s="36">
        <f t="shared" si="32"/>
        <v>1.5106747297678</v>
      </c>
      <c r="BE23" s="35">
        <f t="shared" si="33"/>
        <v>0.740334482562605</v>
      </c>
      <c r="BF23" s="15">
        <f t="shared" si="34"/>
        <v>0.15275126875432</v>
      </c>
      <c r="BG23" s="36">
        <f t="shared" si="35"/>
        <v>4.24954029674519</v>
      </c>
      <c r="BH23" s="35">
        <f t="shared" si="36"/>
        <v>0.804525333651848</v>
      </c>
      <c r="BI23" s="15">
        <f t="shared" si="37"/>
        <v>0.165995598415099</v>
      </c>
      <c r="BJ23" s="36">
        <f t="shared" si="38"/>
        <v>4.61799754790806</v>
      </c>
      <c r="BK23" s="35">
        <f t="shared" si="39"/>
        <v>0.100565666706481</v>
      </c>
      <c r="BL23" s="15">
        <f t="shared" si="40"/>
        <v>0.0207494498018874</v>
      </c>
      <c r="BM23" s="36">
        <f t="shared" si="41"/>
        <v>0.577249693488508</v>
      </c>
      <c r="BN23" s="35">
        <f t="shared" si="42"/>
        <v>0.504968028568713</v>
      </c>
      <c r="BO23" s="15">
        <f t="shared" si="43"/>
        <v>0.104188726664796</v>
      </c>
      <c r="BP23" s="36">
        <f t="shared" si="44"/>
        <v>2.89853037581464</v>
      </c>
      <c r="BR23">
        <f t="shared" si="45"/>
        <v>0.441477655359307</v>
      </c>
    </row>
    <row r="24" spans="1:70">
      <c r="A24">
        <f>'2. k-data'!A24</f>
        <v>465</v>
      </c>
      <c r="B24">
        <f>'5. r-data'!B23</f>
        <v>7.48965844307694</v>
      </c>
      <c r="D24" s="35">
        <v>0.2511</v>
      </c>
      <c r="E24" s="15">
        <v>0.0739</v>
      </c>
      <c r="F24" s="36">
        <v>1.5281</v>
      </c>
      <c r="H24" s="35">
        <v>0.218</v>
      </c>
      <c r="I24" s="15">
        <v>0.134</v>
      </c>
      <c r="J24" s="15">
        <v>0.08</v>
      </c>
      <c r="K24" s="15">
        <v>0.205</v>
      </c>
      <c r="L24" s="15">
        <v>0.394</v>
      </c>
      <c r="M24" s="15">
        <v>0.549</v>
      </c>
      <c r="N24" s="15">
        <v>0.469</v>
      </c>
      <c r="O24" s="15">
        <v>0.397</v>
      </c>
      <c r="P24" s="15">
        <v>0.035</v>
      </c>
      <c r="Q24" s="15">
        <v>0.103</v>
      </c>
      <c r="R24" s="15">
        <v>0.134</v>
      </c>
      <c r="S24" s="15">
        <v>0.347</v>
      </c>
      <c r="T24" s="15">
        <v>0.379</v>
      </c>
      <c r="U24" s="15">
        <v>0.048</v>
      </c>
      <c r="V24" s="36">
        <v>0.243</v>
      </c>
      <c r="X24" s="35">
        <f t="shared" si="0"/>
        <v>0.409982405242343</v>
      </c>
      <c r="Y24" s="15">
        <f t="shared" si="1"/>
        <v>0.120659895449658</v>
      </c>
      <c r="Z24" s="36">
        <f t="shared" si="2"/>
        <v>2.49499846057676</v>
      </c>
      <c r="AA24" s="35">
        <f t="shared" si="3"/>
        <v>0.252007533497587</v>
      </c>
      <c r="AB24" s="15">
        <f t="shared" si="4"/>
        <v>0.0741670916984137</v>
      </c>
      <c r="AC24" s="36">
        <f t="shared" si="5"/>
        <v>1.53362290696003</v>
      </c>
      <c r="AD24" s="35">
        <f t="shared" si="6"/>
        <v>0.150452258804529</v>
      </c>
      <c r="AE24" s="15">
        <f t="shared" si="7"/>
        <v>0.0442788607154708</v>
      </c>
      <c r="AF24" s="36">
        <f t="shared" si="8"/>
        <v>0.915595765349269</v>
      </c>
      <c r="AG24" s="35">
        <f t="shared" si="9"/>
        <v>0.385533913186607</v>
      </c>
      <c r="AH24" s="15">
        <f t="shared" si="10"/>
        <v>0.113464580583394</v>
      </c>
      <c r="AI24" s="36">
        <f t="shared" si="11"/>
        <v>2.3462141487075</v>
      </c>
      <c r="AJ24" s="35">
        <f t="shared" si="12"/>
        <v>0.740977374612308</v>
      </c>
      <c r="AK24" s="15">
        <f t="shared" si="13"/>
        <v>0.218073389023694</v>
      </c>
      <c r="AL24" s="36">
        <f t="shared" si="14"/>
        <v>4.50930914434515</v>
      </c>
      <c r="AM24" s="35">
        <f t="shared" si="15"/>
        <v>1.03247862604608</v>
      </c>
      <c r="AN24" s="15">
        <f t="shared" si="16"/>
        <v>0.303863681659919</v>
      </c>
      <c r="AO24" s="36">
        <f t="shared" si="17"/>
        <v>6.28327593970936</v>
      </c>
      <c r="AP24" s="35">
        <f t="shared" si="18"/>
        <v>0.882026367241554</v>
      </c>
      <c r="AQ24" s="15">
        <f t="shared" si="19"/>
        <v>0.259584820944448</v>
      </c>
      <c r="AR24" s="36">
        <f t="shared" si="20"/>
        <v>5.36768017436009</v>
      </c>
      <c r="AS24" s="35">
        <f t="shared" si="21"/>
        <v>0.746619334317478</v>
      </c>
      <c r="AT24" s="15">
        <f t="shared" si="22"/>
        <v>0.219733846300524</v>
      </c>
      <c r="AU24" s="36">
        <f t="shared" si="23"/>
        <v>4.54364398554575</v>
      </c>
      <c r="AV24" s="35">
        <f t="shared" si="24"/>
        <v>0.0658228632269817</v>
      </c>
      <c r="AW24" s="15">
        <f t="shared" si="25"/>
        <v>0.0193720015630185</v>
      </c>
      <c r="AX24" s="36">
        <f t="shared" si="26"/>
        <v>0.400573147340305</v>
      </c>
      <c r="AY24" s="35">
        <f t="shared" si="27"/>
        <v>0.193707283210832</v>
      </c>
      <c r="AZ24" s="15">
        <f t="shared" si="28"/>
        <v>0.0570090331711687</v>
      </c>
      <c r="BA24" s="36">
        <f t="shared" si="29"/>
        <v>1.17882954788718</v>
      </c>
      <c r="BB24" s="35">
        <f t="shared" si="30"/>
        <v>0.252007533497587</v>
      </c>
      <c r="BC24" s="15">
        <f t="shared" si="31"/>
        <v>0.0741670916984137</v>
      </c>
      <c r="BD24" s="36">
        <f t="shared" si="32"/>
        <v>1.53362290696003</v>
      </c>
      <c r="BE24" s="35">
        <f t="shared" si="33"/>
        <v>0.652586672564647</v>
      </c>
      <c r="BF24" s="15">
        <f t="shared" si="34"/>
        <v>0.192059558353355</v>
      </c>
      <c r="BG24" s="36">
        <f t="shared" si="35"/>
        <v>3.97139663220245</v>
      </c>
      <c r="BH24" s="35">
        <f t="shared" si="36"/>
        <v>0.712767576086458</v>
      </c>
      <c r="BI24" s="15">
        <f t="shared" si="37"/>
        <v>0.209771102639543</v>
      </c>
      <c r="BJ24" s="36">
        <f t="shared" si="38"/>
        <v>4.33763493834216</v>
      </c>
      <c r="BK24" s="35">
        <f t="shared" si="39"/>
        <v>0.0902713552827177</v>
      </c>
      <c r="BL24" s="15">
        <f t="shared" si="40"/>
        <v>0.0265673164292825</v>
      </c>
      <c r="BM24" s="36">
        <f t="shared" si="41"/>
        <v>0.549357459209561</v>
      </c>
      <c r="BN24" s="35">
        <f t="shared" si="42"/>
        <v>0.456998736118758</v>
      </c>
      <c r="BO24" s="15">
        <f t="shared" si="43"/>
        <v>0.134497039423243</v>
      </c>
      <c r="BP24" s="36">
        <f t="shared" si="44"/>
        <v>2.7811221372484</v>
      </c>
      <c r="BR24">
        <f t="shared" si="45"/>
        <v>0.553485758943385</v>
      </c>
    </row>
    <row r="25" spans="1:70">
      <c r="A25">
        <f>'2. k-data'!A25</f>
        <v>470</v>
      </c>
      <c r="B25">
        <f>'5. r-data'!B24</f>
        <v>7.61653042446078</v>
      </c>
      <c r="D25" s="35">
        <v>0.1954</v>
      </c>
      <c r="E25" s="15">
        <v>0.091</v>
      </c>
      <c r="F25" s="36">
        <v>1.2876</v>
      </c>
      <c r="H25" s="35">
        <v>0.216</v>
      </c>
      <c r="I25" s="15">
        <v>0.138</v>
      </c>
      <c r="J25" s="15">
        <v>0.085</v>
      </c>
      <c r="K25" s="15">
        <v>0.229</v>
      </c>
      <c r="L25" s="15">
        <v>0.403</v>
      </c>
      <c r="M25" s="15">
        <v>0.541</v>
      </c>
      <c r="N25" s="15">
        <v>0.448</v>
      </c>
      <c r="O25" s="15">
        <v>0.382</v>
      </c>
      <c r="P25" s="15">
        <v>0.033</v>
      </c>
      <c r="Q25" s="15">
        <v>0.113</v>
      </c>
      <c r="R25" s="15">
        <v>0.148</v>
      </c>
      <c r="S25" s="15">
        <v>0.341</v>
      </c>
      <c r="T25" s="15">
        <v>0.384</v>
      </c>
      <c r="U25" s="15">
        <v>0.05</v>
      </c>
      <c r="V25" s="36">
        <v>0.249</v>
      </c>
      <c r="X25" s="35">
        <f t="shared" si="0"/>
        <v>0.321466329706962</v>
      </c>
      <c r="Y25" s="15">
        <f t="shared" si="1"/>
        <v>0.149710522023201</v>
      </c>
      <c r="Z25" s="36">
        <f t="shared" si="2"/>
        <v>2.11832162809971</v>
      </c>
      <c r="AA25" s="35">
        <f t="shared" si="3"/>
        <v>0.20538126620167</v>
      </c>
      <c r="AB25" s="15">
        <f t="shared" si="4"/>
        <v>0.0956483890703785</v>
      </c>
      <c r="AC25" s="36">
        <f t="shared" si="5"/>
        <v>1.35337215128593</v>
      </c>
      <c r="AD25" s="35">
        <f t="shared" si="6"/>
        <v>0.126502953819869</v>
      </c>
      <c r="AE25" s="15">
        <f t="shared" si="7"/>
        <v>0.0589138628332042</v>
      </c>
      <c r="AF25" s="36">
        <f t="shared" si="8"/>
        <v>0.833598788835535</v>
      </c>
      <c r="AG25" s="35">
        <f t="shared" si="9"/>
        <v>0.340813840291177</v>
      </c>
      <c r="AH25" s="15">
        <f t="shared" si="10"/>
        <v>0.158720877515338</v>
      </c>
      <c r="AI25" s="36">
        <f t="shared" si="11"/>
        <v>2.24581320756868</v>
      </c>
      <c r="AJ25" s="35">
        <f t="shared" si="12"/>
        <v>0.599772828110674</v>
      </c>
      <c r="AK25" s="15">
        <f t="shared" si="13"/>
        <v>0.27932102025625</v>
      </c>
      <c r="AL25" s="36">
        <f t="shared" si="14"/>
        <v>3.95223896353789</v>
      </c>
      <c r="AM25" s="35">
        <f t="shared" si="15"/>
        <v>0.805154094312344</v>
      </c>
      <c r="AN25" s="15">
        <f t="shared" si="16"/>
        <v>0.374969409326629</v>
      </c>
      <c r="AO25" s="36">
        <f t="shared" si="17"/>
        <v>5.30561111482382</v>
      </c>
      <c r="AP25" s="35">
        <f t="shared" si="18"/>
        <v>0.666744980132957</v>
      </c>
      <c r="AQ25" s="15">
        <f t="shared" si="19"/>
        <v>0.310510712344417</v>
      </c>
      <c r="AR25" s="36">
        <f t="shared" si="20"/>
        <v>4.393555969392</v>
      </c>
      <c r="AS25" s="35">
        <f t="shared" si="21"/>
        <v>0.568519157166941</v>
      </c>
      <c r="AT25" s="15">
        <f t="shared" si="22"/>
        <v>0.264765830615106</v>
      </c>
      <c r="AU25" s="36">
        <f t="shared" si="23"/>
        <v>3.74629102747264</v>
      </c>
      <c r="AV25" s="35">
        <f t="shared" si="24"/>
        <v>0.049112911483008</v>
      </c>
      <c r="AW25" s="15">
        <f t="shared" si="25"/>
        <v>0.0228724408646557</v>
      </c>
      <c r="AX25" s="36">
        <f t="shared" si="26"/>
        <v>0.323632470959678</v>
      </c>
      <c r="AY25" s="35">
        <f t="shared" si="27"/>
        <v>0.168174515078179</v>
      </c>
      <c r="AZ25" s="15">
        <f t="shared" si="28"/>
        <v>0.0783207823547302</v>
      </c>
      <c r="BA25" s="36">
        <f t="shared" si="29"/>
        <v>1.10819603692253</v>
      </c>
      <c r="BB25" s="35">
        <f t="shared" si="30"/>
        <v>0.220263966651066</v>
      </c>
      <c r="BC25" s="15">
        <f t="shared" si="31"/>
        <v>0.102579431756638</v>
      </c>
      <c r="BD25" s="36">
        <f t="shared" si="32"/>
        <v>1.45144259703128</v>
      </c>
      <c r="BE25" s="35">
        <f t="shared" si="33"/>
        <v>0.507500085324416</v>
      </c>
      <c r="BF25" s="15">
        <f t="shared" si="34"/>
        <v>0.236348555601443</v>
      </c>
      <c r="BG25" s="36">
        <f t="shared" si="35"/>
        <v>3.34420219991668</v>
      </c>
      <c r="BH25" s="35">
        <f t="shared" si="36"/>
        <v>0.571495697256821</v>
      </c>
      <c r="BI25" s="15">
        <f t="shared" si="37"/>
        <v>0.266152039152358</v>
      </c>
      <c r="BJ25" s="36">
        <f t="shared" si="38"/>
        <v>3.76590511662171</v>
      </c>
      <c r="BK25" s="35">
        <f t="shared" si="39"/>
        <v>0.0744135022469818</v>
      </c>
      <c r="BL25" s="15">
        <f t="shared" si="40"/>
        <v>0.0346552134312966</v>
      </c>
      <c r="BM25" s="36">
        <f t="shared" si="41"/>
        <v>0.490352228726785</v>
      </c>
      <c r="BN25" s="35">
        <f t="shared" si="42"/>
        <v>0.37057924118997</v>
      </c>
      <c r="BO25" s="15">
        <f t="shared" si="43"/>
        <v>0.172582962887857</v>
      </c>
      <c r="BP25" s="36">
        <f t="shared" si="44"/>
        <v>2.44195409905939</v>
      </c>
      <c r="BR25">
        <f t="shared" si="45"/>
        <v>0.693104268625931</v>
      </c>
    </row>
    <row r="26" spans="1:70">
      <c r="A26">
        <f>'2. k-data'!A26</f>
        <v>475</v>
      </c>
      <c r="B26">
        <f>'5. r-data'!B25</f>
        <v>7.73853300441764</v>
      </c>
      <c r="D26" s="35">
        <v>0.1421</v>
      </c>
      <c r="E26" s="15">
        <v>0.1126</v>
      </c>
      <c r="F26" s="36">
        <v>1.0419</v>
      </c>
      <c r="H26" s="35">
        <v>0.214</v>
      </c>
      <c r="I26" s="15">
        <v>0.143</v>
      </c>
      <c r="J26" s="15">
        <v>0.094</v>
      </c>
      <c r="K26" s="15">
        <v>0.254</v>
      </c>
      <c r="L26" s="15">
        <v>0.41</v>
      </c>
      <c r="M26" s="15">
        <v>0.531</v>
      </c>
      <c r="N26" s="15">
        <v>0.429</v>
      </c>
      <c r="O26" s="15">
        <v>0.366</v>
      </c>
      <c r="P26" s="15">
        <v>0.031</v>
      </c>
      <c r="Q26" s="15">
        <v>0.125</v>
      </c>
      <c r="R26" s="15">
        <v>0.167</v>
      </c>
      <c r="S26" s="15">
        <v>0.328</v>
      </c>
      <c r="T26" s="15">
        <v>0.389</v>
      </c>
      <c r="U26" s="15">
        <v>0.052</v>
      </c>
      <c r="V26" s="36">
        <v>0.254</v>
      </c>
      <c r="X26" s="35">
        <f t="shared" si="0"/>
        <v>0.235324145544538</v>
      </c>
      <c r="Y26" s="15">
        <f t="shared" si="1"/>
        <v>0.186470786687649</v>
      </c>
      <c r="Z26" s="36">
        <f t="shared" si="2"/>
        <v>1.72543439298279</v>
      </c>
      <c r="AA26" s="35">
        <f t="shared" si="3"/>
        <v>0.157249312209668</v>
      </c>
      <c r="AB26" s="15">
        <f t="shared" si="4"/>
        <v>0.124604310730532</v>
      </c>
      <c r="AC26" s="36">
        <f t="shared" si="5"/>
        <v>1.15297718783429</v>
      </c>
      <c r="AD26" s="35">
        <f t="shared" si="6"/>
        <v>0.103366680753208</v>
      </c>
      <c r="AE26" s="15">
        <f t="shared" si="7"/>
        <v>0.0819077287319581</v>
      </c>
      <c r="AF26" s="36">
        <f t="shared" si="8"/>
        <v>0.757901088506458</v>
      </c>
      <c r="AG26" s="35">
        <f t="shared" si="9"/>
        <v>0.279309967141648</v>
      </c>
      <c r="AH26" s="15">
        <f t="shared" si="10"/>
        <v>0.221325139339546</v>
      </c>
      <c r="AI26" s="36">
        <f t="shared" si="11"/>
        <v>2.0479454944749</v>
      </c>
      <c r="AJ26" s="35">
        <f t="shared" si="12"/>
        <v>0.450854671370376</v>
      </c>
      <c r="AK26" s="15">
        <f t="shared" si="13"/>
        <v>0.357257114681945</v>
      </c>
      <c r="AL26" s="36">
        <f t="shared" si="14"/>
        <v>3.30573879029412</v>
      </c>
      <c r="AM26" s="35">
        <f t="shared" si="15"/>
        <v>0.583911781701633</v>
      </c>
      <c r="AN26" s="15">
        <f t="shared" si="16"/>
        <v>0.462691531453933</v>
      </c>
      <c r="AO26" s="36">
        <f t="shared" si="17"/>
        <v>4.28133487230776</v>
      </c>
      <c r="AP26" s="35">
        <f t="shared" si="18"/>
        <v>0.471747936629003</v>
      </c>
      <c r="AQ26" s="15">
        <f t="shared" si="19"/>
        <v>0.373812932191596</v>
      </c>
      <c r="AR26" s="36">
        <f t="shared" si="20"/>
        <v>3.45893156350288</v>
      </c>
      <c r="AS26" s="35">
        <f t="shared" si="21"/>
        <v>0.402470267613555</v>
      </c>
      <c r="AT26" s="15">
        <f t="shared" si="22"/>
        <v>0.318917326764858</v>
      </c>
      <c r="AU26" s="36">
        <f t="shared" si="23"/>
        <v>2.9509765786528</v>
      </c>
      <c r="AV26" s="35">
        <f t="shared" si="24"/>
        <v>0.0340890117377601</v>
      </c>
      <c r="AW26" s="15">
        <f t="shared" si="25"/>
        <v>0.0270121233052202</v>
      </c>
      <c r="AX26" s="36">
        <f t="shared" si="26"/>
        <v>0.249946103656385</v>
      </c>
      <c r="AY26" s="35">
        <f t="shared" si="27"/>
        <v>0.137455692490968</v>
      </c>
      <c r="AZ26" s="15">
        <f t="shared" si="28"/>
        <v>0.108919852037178</v>
      </c>
      <c r="BA26" s="36">
        <f t="shared" si="29"/>
        <v>1.00784719216284</v>
      </c>
      <c r="BB26" s="35">
        <f t="shared" si="30"/>
        <v>0.183640805167934</v>
      </c>
      <c r="BC26" s="15">
        <f t="shared" si="31"/>
        <v>0.14551692232167</v>
      </c>
      <c r="BD26" s="36">
        <f t="shared" si="32"/>
        <v>1.34648384872956</v>
      </c>
      <c r="BE26" s="35">
        <f t="shared" si="33"/>
        <v>0.360683737096301</v>
      </c>
      <c r="BF26" s="15">
        <f t="shared" si="34"/>
        <v>0.285805691745556</v>
      </c>
      <c r="BG26" s="36">
        <f t="shared" si="35"/>
        <v>2.6445910322353</v>
      </c>
      <c r="BH26" s="35">
        <f t="shared" si="36"/>
        <v>0.427762115031893</v>
      </c>
      <c r="BI26" s="15">
        <f t="shared" si="37"/>
        <v>0.338958579539699</v>
      </c>
      <c r="BJ26" s="36">
        <f t="shared" si="38"/>
        <v>3.13642046201077</v>
      </c>
      <c r="BK26" s="35">
        <f t="shared" si="39"/>
        <v>0.0571815680762428</v>
      </c>
      <c r="BL26" s="15">
        <f t="shared" si="40"/>
        <v>0.0453106584474662</v>
      </c>
      <c r="BM26" s="36">
        <f t="shared" si="41"/>
        <v>0.419264431939742</v>
      </c>
      <c r="BN26" s="35">
        <f t="shared" si="42"/>
        <v>0.279309967141648</v>
      </c>
      <c r="BO26" s="15">
        <f t="shared" si="43"/>
        <v>0.221325139339546</v>
      </c>
      <c r="BP26" s="36">
        <f t="shared" si="44"/>
        <v>2.0479454944749</v>
      </c>
      <c r="BR26">
        <f t="shared" si="45"/>
        <v>0.871358816297426</v>
      </c>
    </row>
    <row r="27" spans="1:70">
      <c r="A27">
        <f>'2. k-data'!A27</f>
        <v>480</v>
      </c>
      <c r="B27">
        <f>'5. r-data'!B26</f>
        <v>7.85563573517987</v>
      </c>
      <c r="D27" s="35">
        <v>0.0956</v>
      </c>
      <c r="E27" s="15">
        <v>0.139</v>
      </c>
      <c r="F27" s="36">
        <v>0.813</v>
      </c>
      <c r="H27" s="35">
        <v>0.214</v>
      </c>
      <c r="I27" s="15">
        <v>0.15</v>
      </c>
      <c r="J27" s="15">
        <v>0.109</v>
      </c>
      <c r="K27" s="15">
        <v>0.281</v>
      </c>
      <c r="L27" s="15">
        <v>0.415</v>
      </c>
      <c r="M27" s="15">
        <v>0.519</v>
      </c>
      <c r="N27" s="15">
        <v>0.408</v>
      </c>
      <c r="O27" s="15">
        <v>0.352</v>
      </c>
      <c r="P27" s="15">
        <v>0.03</v>
      </c>
      <c r="Q27" s="15">
        <v>0.142</v>
      </c>
      <c r="R27" s="15">
        <v>0.192</v>
      </c>
      <c r="S27" s="15">
        <v>0.307</v>
      </c>
      <c r="T27" s="15">
        <v>0.397</v>
      </c>
      <c r="U27" s="15">
        <v>0.055</v>
      </c>
      <c r="V27" s="36">
        <v>0.259</v>
      </c>
      <c r="X27" s="35">
        <f t="shared" si="0"/>
        <v>0.160713738124604</v>
      </c>
      <c r="Y27" s="15">
        <f t="shared" si="1"/>
        <v>0.23367374057866</v>
      </c>
      <c r="Z27" s="36">
        <f t="shared" si="2"/>
        <v>1.36673921647806</v>
      </c>
      <c r="AA27" s="35">
        <f t="shared" si="3"/>
        <v>0.112649816442479</v>
      </c>
      <c r="AB27" s="15">
        <f t="shared" si="4"/>
        <v>0.1637900050785</v>
      </c>
      <c r="AC27" s="36">
        <f t="shared" si="5"/>
        <v>0.957994777905185</v>
      </c>
      <c r="AD27" s="35">
        <f t="shared" si="6"/>
        <v>0.0818588666148683</v>
      </c>
      <c r="AE27" s="15">
        <f t="shared" si="7"/>
        <v>0.11902073702371</v>
      </c>
      <c r="AF27" s="36">
        <f t="shared" si="8"/>
        <v>0.696142871944434</v>
      </c>
      <c r="AG27" s="35">
        <f t="shared" si="9"/>
        <v>0.211030656135578</v>
      </c>
      <c r="AH27" s="15">
        <f t="shared" si="10"/>
        <v>0.306833276180391</v>
      </c>
      <c r="AI27" s="36">
        <f t="shared" si="11"/>
        <v>1.79464355060905</v>
      </c>
      <c r="AJ27" s="35">
        <f t="shared" si="12"/>
        <v>0.311664492157526</v>
      </c>
      <c r="AK27" s="15">
        <f t="shared" si="13"/>
        <v>0.453152347383851</v>
      </c>
      <c r="AL27" s="36">
        <f t="shared" si="14"/>
        <v>2.65045221887101</v>
      </c>
      <c r="AM27" s="35">
        <f t="shared" si="15"/>
        <v>0.389768364890978</v>
      </c>
      <c r="AN27" s="15">
        <f t="shared" si="16"/>
        <v>0.566713417571611</v>
      </c>
      <c r="AO27" s="36">
        <f t="shared" si="17"/>
        <v>3.31466193155194</v>
      </c>
      <c r="AP27" s="35">
        <f t="shared" si="18"/>
        <v>0.306407500723544</v>
      </c>
      <c r="AQ27" s="15">
        <f t="shared" si="19"/>
        <v>0.445508813813521</v>
      </c>
      <c r="AR27" s="36">
        <f t="shared" si="20"/>
        <v>2.6057457959021</v>
      </c>
      <c r="AS27" s="35">
        <f t="shared" si="21"/>
        <v>0.264351569251685</v>
      </c>
      <c r="AT27" s="15">
        <f t="shared" si="22"/>
        <v>0.384360545250881</v>
      </c>
      <c r="AU27" s="36">
        <f t="shared" si="23"/>
        <v>2.24809441215083</v>
      </c>
      <c r="AV27" s="35">
        <f t="shared" si="24"/>
        <v>0.0225299632884959</v>
      </c>
      <c r="AW27" s="15">
        <f t="shared" si="25"/>
        <v>0.0327580010157001</v>
      </c>
      <c r="AX27" s="36">
        <f t="shared" si="26"/>
        <v>0.191598955581037</v>
      </c>
      <c r="AY27" s="35">
        <f t="shared" si="27"/>
        <v>0.106641826232214</v>
      </c>
      <c r="AZ27" s="15">
        <f t="shared" si="28"/>
        <v>0.15505453814098</v>
      </c>
      <c r="BA27" s="36">
        <f t="shared" si="29"/>
        <v>0.906901723083575</v>
      </c>
      <c r="BB27" s="35">
        <f t="shared" si="30"/>
        <v>0.144191765046374</v>
      </c>
      <c r="BC27" s="15">
        <f t="shared" si="31"/>
        <v>0.20965120650048</v>
      </c>
      <c r="BD27" s="36">
        <f t="shared" si="32"/>
        <v>1.22623331571864</v>
      </c>
      <c r="BE27" s="35">
        <f t="shared" si="33"/>
        <v>0.230556624318941</v>
      </c>
      <c r="BF27" s="15">
        <f t="shared" si="34"/>
        <v>0.335223543727331</v>
      </c>
      <c r="BG27" s="36">
        <f t="shared" si="35"/>
        <v>1.96069597877928</v>
      </c>
      <c r="BH27" s="35">
        <f t="shared" si="36"/>
        <v>0.298146514184429</v>
      </c>
      <c r="BI27" s="15">
        <f t="shared" si="37"/>
        <v>0.433497546774431</v>
      </c>
      <c r="BJ27" s="36">
        <f t="shared" si="38"/>
        <v>2.53549284552239</v>
      </c>
      <c r="BK27" s="35">
        <f t="shared" si="39"/>
        <v>0.0413049326955758</v>
      </c>
      <c r="BL27" s="15">
        <f t="shared" si="40"/>
        <v>0.0600563351954501</v>
      </c>
      <c r="BM27" s="36">
        <f t="shared" si="41"/>
        <v>0.351264751898568</v>
      </c>
      <c r="BN27" s="35">
        <f t="shared" si="42"/>
        <v>0.194508683057348</v>
      </c>
      <c r="BO27" s="15">
        <f t="shared" si="43"/>
        <v>0.28281074210221</v>
      </c>
      <c r="BP27" s="36">
        <f t="shared" si="44"/>
        <v>1.65413764984962</v>
      </c>
      <c r="BR27">
        <f t="shared" si="45"/>
        <v>1.09193336719</v>
      </c>
    </row>
    <row r="28" spans="1:70">
      <c r="A28">
        <f>'2. k-data'!A28</f>
        <v>485</v>
      </c>
      <c r="B28">
        <f>'5. r-data'!B27</f>
        <v>7.96782078972856</v>
      </c>
      <c r="D28" s="35">
        <v>0.058</v>
      </c>
      <c r="E28" s="15">
        <v>0.1693</v>
      </c>
      <c r="F28" s="36">
        <v>0.6162</v>
      </c>
      <c r="H28" s="35">
        <v>0.214</v>
      </c>
      <c r="I28" s="15">
        <v>0.159</v>
      </c>
      <c r="J28" s="15">
        <v>0.126</v>
      </c>
      <c r="K28" s="15">
        <v>0.308</v>
      </c>
      <c r="L28" s="15">
        <v>0.418</v>
      </c>
      <c r="M28" s="15">
        <v>0.504</v>
      </c>
      <c r="N28" s="15">
        <v>0.385</v>
      </c>
      <c r="O28" s="15">
        <v>0.337</v>
      </c>
      <c r="P28" s="15">
        <v>0.029</v>
      </c>
      <c r="Q28" s="15">
        <v>0.162</v>
      </c>
      <c r="R28" s="15">
        <v>0.219</v>
      </c>
      <c r="S28" s="15">
        <v>0.282</v>
      </c>
      <c r="T28" s="15">
        <v>0.405</v>
      </c>
      <c r="U28" s="15">
        <v>0.057</v>
      </c>
      <c r="V28" s="36">
        <v>0.264</v>
      </c>
      <c r="X28" s="35">
        <f t="shared" si="0"/>
        <v>0.0988965916421109</v>
      </c>
      <c r="Y28" s="15">
        <f t="shared" si="1"/>
        <v>0.288675740776024</v>
      </c>
      <c r="Z28" s="36">
        <f t="shared" si="2"/>
        <v>1.05069103051498</v>
      </c>
      <c r="AA28" s="35">
        <f t="shared" si="3"/>
        <v>0.0734792433228768</v>
      </c>
      <c r="AB28" s="15">
        <f t="shared" si="4"/>
        <v>0.214483377492466</v>
      </c>
      <c r="AC28" s="36">
        <f t="shared" si="5"/>
        <v>0.780653616130287</v>
      </c>
      <c r="AD28" s="35">
        <f t="shared" si="6"/>
        <v>0.0582288343313363</v>
      </c>
      <c r="AE28" s="15">
        <f t="shared" si="7"/>
        <v>0.169967959522332</v>
      </c>
      <c r="AF28" s="36">
        <f t="shared" si="8"/>
        <v>0.618631167499473</v>
      </c>
      <c r="AG28" s="35">
        <f t="shared" si="9"/>
        <v>0.142337150587711</v>
      </c>
      <c r="AH28" s="15">
        <f t="shared" si="10"/>
        <v>0.415477234387922</v>
      </c>
      <c r="AI28" s="36">
        <f t="shared" si="11"/>
        <v>1.51220952055427</v>
      </c>
      <c r="AJ28" s="35">
        <f t="shared" si="12"/>
        <v>0.193171847226179</v>
      </c>
      <c r="AK28" s="15">
        <f t="shared" si="13"/>
        <v>0.563861960955037</v>
      </c>
      <c r="AL28" s="36">
        <f t="shared" si="14"/>
        <v>2.05228434932365</v>
      </c>
      <c r="AM28" s="35">
        <f t="shared" si="15"/>
        <v>0.232915337325345</v>
      </c>
      <c r="AN28" s="15">
        <f t="shared" si="16"/>
        <v>0.679871838089327</v>
      </c>
      <c r="AO28" s="36">
        <f t="shared" si="17"/>
        <v>2.47452466999789</v>
      </c>
      <c r="AP28" s="35">
        <f t="shared" si="18"/>
        <v>0.177921438234639</v>
      </c>
      <c r="AQ28" s="15">
        <f t="shared" si="19"/>
        <v>0.519346542984902</v>
      </c>
      <c r="AR28" s="36">
        <f t="shared" si="20"/>
        <v>1.89026190069283</v>
      </c>
      <c r="AS28" s="35">
        <f t="shared" si="21"/>
        <v>0.155739025156034</v>
      </c>
      <c r="AT28" s="15">
        <f t="shared" si="22"/>
        <v>0.454596844119252</v>
      </c>
      <c r="AU28" s="36">
        <f t="shared" si="23"/>
        <v>1.65459288450256</v>
      </c>
      <c r="AV28" s="35">
        <f t="shared" si="24"/>
        <v>0.0134018745683234</v>
      </c>
      <c r="AW28" s="15">
        <f t="shared" si="25"/>
        <v>0.0391196097313303</v>
      </c>
      <c r="AX28" s="36">
        <f t="shared" si="26"/>
        <v>0.142383363948291</v>
      </c>
      <c r="AY28" s="35">
        <f t="shared" si="27"/>
        <v>0.0748656441402896</v>
      </c>
      <c r="AZ28" s="15">
        <f t="shared" si="28"/>
        <v>0.218530233671569</v>
      </c>
      <c r="BA28" s="36">
        <f t="shared" si="29"/>
        <v>0.79538292964218</v>
      </c>
      <c r="BB28" s="35">
        <f t="shared" si="30"/>
        <v>0.101207259671132</v>
      </c>
      <c r="BC28" s="15">
        <f t="shared" si="31"/>
        <v>0.295420501074529</v>
      </c>
      <c r="BD28" s="36">
        <f t="shared" si="32"/>
        <v>1.07523988636813</v>
      </c>
      <c r="BE28" s="35">
        <f t="shared" si="33"/>
        <v>0.1303216768368</v>
      </c>
      <c r="BF28" s="15">
        <f t="shared" si="34"/>
        <v>0.380404480835695</v>
      </c>
      <c r="BG28" s="36">
        <f t="shared" si="35"/>
        <v>1.38455547011787</v>
      </c>
      <c r="BH28" s="35">
        <f t="shared" si="36"/>
        <v>0.187164110350724</v>
      </c>
      <c r="BI28" s="15">
        <f t="shared" si="37"/>
        <v>0.546325584178923</v>
      </c>
      <c r="BJ28" s="36">
        <f t="shared" si="38"/>
        <v>1.98845732410545</v>
      </c>
      <c r="BK28" s="35">
        <f t="shared" si="39"/>
        <v>0.0263416155308426</v>
      </c>
      <c r="BL28" s="15">
        <f t="shared" si="40"/>
        <v>0.0768902674029596</v>
      </c>
      <c r="BM28" s="36">
        <f t="shared" si="41"/>
        <v>0.279856956725952</v>
      </c>
      <c r="BN28" s="35">
        <f t="shared" si="42"/>
        <v>0.122003271932324</v>
      </c>
      <c r="BO28" s="15">
        <f t="shared" si="43"/>
        <v>0.356123343761076</v>
      </c>
      <c r="BP28" s="36">
        <f t="shared" si="44"/>
        <v>1.29617958904651</v>
      </c>
      <c r="BR28">
        <f t="shared" si="45"/>
        <v>1.34895205970105</v>
      </c>
    </row>
    <row r="29" spans="1:70">
      <c r="A29">
        <f>'2. k-data'!A29</f>
        <v>490</v>
      </c>
      <c r="B29">
        <f>'5. r-data'!B28</f>
        <v>8.07508217577743</v>
      </c>
      <c r="D29" s="35">
        <v>0.032</v>
      </c>
      <c r="E29" s="15">
        <v>0.208</v>
      </c>
      <c r="F29" s="36">
        <v>0.4652</v>
      </c>
      <c r="H29" s="35">
        <v>0.216</v>
      </c>
      <c r="I29" s="15">
        <v>0.174</v>
      </c>
      <c r="J29" s="15">
        <v>0.148</v>
      </c>
      <c r="K29" s="15">
        <v>0.332</v>
      </c>
      <c r="L29" s="15">
        <v>0.419</v>
      </c>
      <c r="M29" s="15">
        <v>0.488</v>
      </c>
      <c r="N29" s="15">
        <v>0.363</v>
      </c>
      <c r="O29" s="15">
        <v>0.325</v>
      </c>
      <c r="P29" s="15">
        <v>0.028</v>
      </c>
      <c r="Q29" s="15">
        <v>0.189</v>
      </c>
      <c r="R29" s="15">
        <v>0.252</v>
      </c>
      <c r="S29" s="15">
        <v>0.257</v>
      </c>
      <c r="T29" s="15">
        <v>0.416</v>
      </c>
      <c r="U29" s="15">
        <v>0.062</v>
      </c>
      <c r="V29" s="36">
        <v>0.269</v>
      </c>
      <c r="X29" s="35">
        <f t="shared" si="0"/>
        <v>0.0558149679989736</v>
      </c>
      <c r="Y29" s="15">
        <f t="shared" si="1"/>
        <v>0.362797291993328</v>
      </c>
      <c r="Z29" s="36">
        <f t="shared" si="2"/>
        <v>0.811410097285078</v>
      </c>
      <c r="AA29" s="35">
        <f t="shared" si="3"/>
        <v>0.0449620575547287</v>
      </c>
      <c r="AB29" s="15">
        <f t="shared" si="4"/>
        <v>0.292253374105737</v>
      </c>
      <c r="AC29" s="36">
        <f t="shared" si="5"/>
        <v>0.653635911701869</v>
      </c>
      <c r="AD29" s="35">
        <f t="shared" si="6"/>
        <v>0.0382435891844819</v>
      </c>
      <c r="AE29" s="15">
        <f t="shared" si="7"/>
        <v>0.248583329699132</v>
      </c>
      <c r="AF29" s="36">
        <f t="shared" si="8"/>
        <v>0.555966177769405</v>
      </c>
      <c r="AG29" s="35">
        <f t="shared" si="9"/>
        <v>0.0857896730354594</v>
      </c>
      <c r="AH29" s="15">
        <f t="shared" si="10"/>
        <v>0.557632874730486</v>
      </c>
      <c r="AI29" s="36">
        <f t="shared" si="11"/>
        <v>1.24716737175299</v>
      </c>
      <c r="AJ29" s="35">
        <f t="shared" si="12"/>
        <v>0.108270701812824</v>
      </c>
      <c r="AK29" s="15">
        <f t="shared" si="13"/>
        <v>0.703759561783354</v>
      </c>
      <c r="AL29" s="36">
        <f t="shared" si="14"/>
        <v>1.57398532760393</v>
      </c>
      <c r="AM29" s="35">
        <f t="shared" si="15"/>
        <v>0.12610048325694</v>
      </c>
      <c r="AN29" s="15">
        <f t="shared" si="16"/>
        <v>0.819653141170112</v>
      </c>
      <c r="AO29" s="36">
        <f t="shared" si="17"/>
        <v>1.83318577534777</v>
      </c>
      <c r="AP29" s="35">
        <f t="shared" si="18"/>
        <v>0.0938001545538306</v>
      </c>
      <c r="AQ29" s="15">
        <f t="shared" si="19"/>
        <v>0.609701004599899</v>
      </c>
      <c r="AR29" s="36">
        <f t="shared" si="20"/>
        <v>1.36361974682631</v>
      </c>
      <c r="AS29" s="35">
        <f t="shared" si="21"/>
        <v>0.0839808546280852</v>
      </c>
      <c r="AT29" s="15">
        <f t="shared" si="22"/>
        <v>0.545875555082554</v>
      </c>
      <c r="AU29" s="36">
        <f t="shared" si="23"/>
        <v>1.22087167415579</v>
      </c>
      <c r="AV29" s="35">
        <f t="shared" si="24"/>
        <v>0.00723527362949657</v>
      </c>
      <c r="AW29" s="15">
        <f t="shared" si="25"/>
        <v>0.0470292785917277</v>
      </c>
      <c r="AX29" s="36">
        <f t="shared" si="26"/>
        <v>0.105182790388806</v>
      </c>
      <c r="AY29" s="35">
        <f t="shared" si="27"/>
        <v>0.0488380969991019</v>
      </c>
      <c r="AZ29" s="15">
        <f t="shared" si="28"/>
        <v>0.317447630494162</v>
      </c>
      <c r="BA29" s="36">
        <f t="shared" si="29"/>
        <v>0.709983835124444</v>
      </c>
      <c r="BB29" s="35">
        <f t="shared" si="30"/>
        <v>0.0651174626654692</v>
      </c>
      <c r="BC29" s="15">
        <f t="shared" si="31"/>
        <v>0.42326350732555</v>
      </c>
      <c r="BD29" s="36">
        <f t="shared" si="32"/>
        <v>0.946645113499258</v>
      </c>
      <c r="BE29" s="35">
        <f t="shared" si="33"/>
        <v>0.0664094758135936</v>
      </c>
      <c r="BF29" s="15">
        <f t="shared" si="34"/>
        <v>0.431661592788358</v>
      </c>
      <c r="BG29" s="36">
        <f t="shared" si="35"/>
        <v>0.965427754640116</v>
      </c>
      <c r="BH29" s="35">
        <f t="shared" si="36"/>
        <v>0.107495493923949</v>
      </c>
      <c r="BI29" s="15">
        <f t="shared" si="37"/>
        <v>0.698720710505669</v>
      </c>
      <c r="BJ29" s="36">
        <f t="shared" si="38"/>
        <v>1.56271574291941</v>
      </c>
      <c r="BK29" s="35">
        <f t="shared" si="39"/>
        <v>0.0160209630367424</v>
      </c>
      <c r="BL29" s="15">
        <f t="shared" si="40"/>
        <v>0.104136259738826</v>
      </c>
      <c r="BM29" s="36">
        <f t="shared" si="41"/>
        <v>0.232904750146643</v>
      </c>
      <c r="BN29" s="35">
        <f t="shared" si="42"/>
        <v>0.0695103073690921</v>
      </c>
      <c r="BO29" s="15">
        <f t="shared" si="43"/>
        <v>0.451816997899099</v>
      </c>
      <c r="BP29" s="36">
        <f t="shared" si="44"/>
        <v>1.01050609337818</v>
      </c>
      <c r="BR29">
        <f t="shared" si="45"/>
        <v>1.6796170925617</v>
      </c>
    </row>
    <row r="30" spans="1:70">
      <c r="A30">
        <f>'2. k-data'!A30</f>
        <v>495</v>
      </c>
      <c r="B30">
        <f>'5. r-data'!B29</f>
        <v>8.17742496172191</v>
      </c>
      <c r="D30" s="35">
        <v>0.0147</v>
      </c>
      <c r="E30" s="15">
        <v>0.2586</v>
      </c>
      <c r="F30" s="36">
        <v>0.3533</v>
      </c>
      <c r="H30" s="35">
        <v>0.218</v>
      </c>
      <c r="I30" s="15">
        <v>0.19</v>
      </c>
      <c r="J30" s="15">
        <v>0.172</v>
      </c>
      <c r="K30" s="15">
        <v>0.352</v>
      </c>
      <c r="L30" s="15">
        <v>0.417</v>
      </c>
      <c r="M30" s="15">
        <v>0.469</v>
      </c>
      <c r="N30" s="15">
        <v>0.341</v>
      </c>
      <c r="O30" s="15">
        <v>0.31</v>
      </c>
      <c r="P30" s="15">
        <v>0.028</v>
      </c>
      <c r="Q30" s="15">
        <v>0.219</v>
      </c>
      <c r="R30" s="15">
        <v>0.291</v>
      </c>
      <c r="S30" s="15">
        <v>0.23</v>
      </c>
      <c r="T30" s="15">
        <v>0.429</v>
      </c>
      <c r="U30" s="15">
        <v>0.067</v>
      </c>
      <c r="V30" s="36">
        <v>0.276</v>
      </c>
      <c r="X30" s="35">
        <f t="shared" si="0"/>
        <v>0.026205376032334</v>
      </c>
      <c r="Y30" s="15">
        <f t="shared" si="1"/>
        <v>0.46100069673208</v>
      </c>
      <c r="Z30" s="36">
        <f t="shared" si="2"/>
        <v>0.629820364096844</v>
      </c>
      <c r="AA30" s="35">
        <f t="shared" si="3"/>
        <v>0.0228395479180893</v>
      </c>
      <c r="AB30" s="15">
        <f t="shared" si="4"/>
        <v>0.401789598069244</v>
      </c>
      <c r="AC30" s="36">
        <f t="shared" si="5"/>
        <v>0.548926005405507</v>
      </c>
      <c r="AD30" s="35">
        <f t="shared" si="6"/>
        <v>0.0206758012732177</v>
      </c>
      <c r="AE30" s="15">
        <f t="shared" si="7"/>
        <v>0.363725320357421</v>
      </c>
      <c r="AF30" s="36">
        <f t="shared" si="8"/>
        <v>0.496922489103932</v>
      </c>
      <c r="AG30" s="35">
        <f t="shared" si="9"/>
        <v>0.0423132677219338</v>
      </c>
      <c r="AH30" s="15">
        <f t="shared" si="10"/>
        <v>0.744368097475652</v>
      </c>
      <c r="AI30" s="36">
        <f t="shared" si="11"/>
        <v>1.01695765211968</v>
      </c>
      <c r="AJ30" s="35">
        <f t="shared" si="12"/>
        <v>0.0501267972728591</v>
      </c>
      <c r="AK30" s="15">
        <f t="shared" si="13"/>
        <v>0.881822433657236</v>
      </c>
      <c r="AL30" s="36">
        <f t="shared" si="14"/>
        <v>1.20474812765314</v>
      </c>
      <c r="AM30" s="35">
        <f t="shared" si="15"/>
        <v>0.0563776209135993</v>
      </c>
      <c r="AN30" s="15">
        <f t="shared" si="16"/>
        <v>0.991785902602503</v>
      </c>
      <c r="AO30" s="36">
        <f t="shared" si="17"/>
        <v>1.35498050807991</v>
      </c>
      <c r="AP30" s="35">
        <f t="shared" si="18"/>
        <v>0.0409909781056234</v>
      </c>
      <c r="AQ30" s="15">
        <f t="shared" si="19"/>
        <v>0.721106594429538</v>
      </c>
      <c r="AR30" s="36">
        <f t="shared" si="20"/>
        <v>0.985177725490935</v>
      </c>
      <c r="AS30" s="35">
        <f t="shared" si="21"/>
        <v>0.0372645255505667</v>
      </c>
      <c r="AT30" s="15">
        <f t="shared" si="22"/>
        <v>0.655551449481398</v>
      </c>
      <c r="AU30" s="36">
        <f t="shared" si="23"/>
        <v>0.895616114082668</v>
      </c>
      <c r="AV30" s="35">
        <f t="shared" si="24"/>
        <v>0.00336582811424474</v>
      </c>
      <c r="AW30" s="15">
        <f t="shared" si="25"/>
        <v>0.059211098662836</v>
      </c>
      <c r="AX30" s="36">
        <f t="shared" si="26"/>
        <v>0.0808943586913378</v>
      </c>
      <c r="AY30" s="35">
        <f t="shared" si="27"/>
        <v>0.0263255841792713</v>
      </c>
      <c r="AZ30" s="15">
        <f t="shared" si="28"/>
        <v>0.463115378827181</v>
      </c>
      <c r="BA30" s="36">
        <f t="shared" si="29"/>
        <v>0.632709448335821</v>
      </c>
      <c r="BB30" s="35">
        <f t="shared" si="30"/>
        <v>0.0349805707587578</v>
      </c>
      <c r="BC30" s="15">
        <f t="shared" si="31"/>
        <v>0.615372489674474</v>
      </c>
      <c r="BD30" s="36">
        <f t="shared" si="32"/>
        <v>0.840723513542118</v>
      </c>
      <c r="BE30" s="35">
        <f t="shared" si="33"/>
        <v>0.0276478737955818</v>
      </c>
      <c r="BF30" s="15">
        <f t="shared" si="34"/>
        <v>0.486376881873296</v>
      </c>
      <c r="BG30" s="36">
        <f t="shared" si="35"/>
        <v>0.664489374964561</v>
      </c>
      <c r="BH30" s="35">
        <f t="shared" si="36"/>
        <v>0.0515692950361069</v>
      </c>
      <c r="BI30" s="15">
        <f t="shared" si="37"/>
        <v>0.907198618798451</v>
      </c>
      <c r="BJ30" s="36">
        <f t="shared" si="38"/>
        <v>1.23941713852085</v>
      </c>
      <c r="BK30" s="35">
        <f t="shared" si="39"/>
        <v>0.00805394584479991</v>
      </c>
      <c r="BL30" s="15">
        <f t="shared" si="40"/>
        <v>0.141683700371786</v>
      </c>
      <c r="BM30" s="36">
        <f t="shared" si="41"/>
        <v>0.193568644011415</v>
      </c>
      <c r="BN30" s="35">
        <f t="shared" si="42"/>
        <v>0.0331774485546981</v>
      </c>
      <c r="BO30" s="15">
        <f t="shared" si="43"/>
        <v>0.583652258247955</v>
      </c>
      <c r="BP30" s="36">
        <f t="shared" si="44"/>
        <v>0.797387249957473</v>
      </c>
      <c r="BR30">
        <f t="shared" si="45"/>
        <v>2.11468209510129</v>
      </c>
    </row>
    <row r="31" spans="1:70">
      <c r="A31">
        <f>'2. k-data'!A31</f>
        <v>500</v>
      </c>
      <c r="B31">
        <f>'5. r-data'!B30</f>
        <v>8.27486451806281</v>
      </c>
      <c r="D31" s="35">
        <v>0.0049</v>
      </c>
      <c r="E31" s="15">
        <v>0.323</v>
      </c>
      <c r="F31" s="36">
        <v>0.272</v>
      </c>
      <c r="H31" s="35">
        <v>0.223</v>
      </c>
      <c r="I31" s="15">
        <v>0.207</v>
      </c>
      <c r="J31" s="15">
        <v>0.198</v>
      </c>
      <c r="K31" s="15">
        <v>0.37</v>
      </c>
      <c r="L31" s="15">
        <v>0.413</v>
      </c>
      <c r="M31" s="15">
        <v>0.45</v>
      </c>
      <c r="N31" s="15">
        <v>0.324</v>
      </c>
      <c r="O31" s="15">
        <v>0.299</v>
      </c>
      <c r="P31" s="15">
        <v>0.028</v>
      </c>
      <c r="Q31" s="15">
        <v>0.262</v>
      </c>
      <c r="R31" s="15">
        <v>0.325</v>
      </c>
      <c r="S31" s="15">
        <v>0.204</v>
      </c>
      <c r="T31" s="15">
        <v>0.443</v>
      </c>
      <c r="U31" s="15">
        <v>0.075</v>
      </c>
      <c r="V31" s="36">
        <v>0.284</v>
      </c>
      <c r="X31" s="35">
        <f t="shared" si="0"/>
        <v>0.00904194445888723</v>
      </c>
      <c r="Y31" s="15">
        <f t="shared" si="1"/>
        <v>0.596030216371546</v>
      </c>
      <c r="Z31" s="36">
        <f t="shared" si="2"/>
        <v>0.501920182207618</v>
      </c>
      <c r="AA31" s="35">
        <f t="shared" si="3"/>
        <v>0.0083931950806711</v>
      </c>
      <c r="AB31" s="15">
        <f t="shared" si="4"/>
        <v>0.553265716542197</v>
      </c>
      <c r="AC31" s="36">
        <f t="shared" si="5"/>
        <v>0.465907971825008</v>
      </c>
      <c r="AD31" s="35">
        <f t="shared" si="6"/>
        <v>0.00802827355542454</v>
      </c>
      <c r="AE31" s="15">
        <f t="shared" si="7"/>
        <v>0.529210685388189</v>
      </c>
      <c r="AF31" s="36">
        <f t="shared" si="8"/>
        <v>0.445651103484791</v>
      </c>
      <c r="AG31" s="35">
        <f t="shared" si="9"/>
        <v>0.0150023293712479</v>
      </c>
      <c r="AH31" s="15">
        <f t="shared" si="10"/>
        <v>0.988929058553686</v>
      </c>
      <c r="AI31" s="36">
        <f t="shared" si="11"/>
        <v>0.832782365097841</v>
      </c>
      <c r="AJ31" s="35">
        <f t="shared" si="12"/>
        <v>0.0167458433252037</v>
      </c>
      <c r="AK31" s="15">
        <f t="shared" si="13"/>
        <v>1.10385865184506</v>
      </c>
      <c r="AL31" s="36">
        <f t="shared" si="14"/>
        <v>0.929565180501103</v>
      </c>
      <c r="AM31" s="35">
        <f t="shared" si="15"/>
        <v>0.0182460762623285</v>
      </c>
      <c r="AN31" s="15">
        <f t="shared" si="16"/>
        <v>1.20275155770043</v>
      </c>
      <c r="AO31" s="36">
        <f t="shared" si="17"/>
        <v>1.01284341701089</v>
      </c>
      <c r="AP31" s="35">
        <f t="shared" si="18"/>
        <v>0.0131371749088765</v>
      </c>
      <c r="AQ31" s="15">
        <f t="shared" si="19"/>
        <v>0.865981121544309</v>
      </c>
      <c r="AR31" s="36">
        <f t="shared" si="20"/>
        <v>0.729247260247839</v>
      </c>
      <c r="AS31" s="35">
        <f t="shared" si="21"/>
        <v>0.0121235040054138</v>
      </c>
      <c r="AT31" s="15">
        <f t="shared" si="22"/>
        <v>0.799161590560952</v>
      </c>
      <c r="AU31" s="36">
        <f t="shared" si="23"/>
        <v>0.672978181525012</v>
      </c>
      <c r="AV31" s="35">
        <f t="shared" si="24"/>
        <v>0.00113531141187822</v>
      </c>
      <c r="AW31" s="15">
        <f t="shared" si="25"/>
        <v>0.07483787470136</v>
      </c>
      <c r="AX31" s="36">
        <f t="shared" si="26"/>
        <v>0.0630213681695663</v>
      </c>
      <c r="AY31" s="35">
        <f t="shared" si="27"/>
        <v>0.010623271068289</v>
      </c>
      <c r="AZ31" s="15">
        <f t="shared" si="28"/>
        <v>0.700268684705583</v>
      </c>
      <c r="BA31" s="36">
        <f t="shared" si="29"/>
        <v>0.589699945015228</v>
      </c>
      <c r="BB31" s="35">
        <f t="shared" si="30"/>
        <v>0.013177721745015</v>
      </c>
      <c r="BC31" s="15">
        <f t="shared" si="31"/>
        <v>0.868653902783643</v>
      </c>
      <c r="BD31" s="36">
        <f t="shared" si="32"/>
        <v>0.731498023396752</v>
      </c>
      <c r="BE31" s="35">
        <f t="shared" si="33"/>
        <v>0.00827155457225558</v>
      </c>
      <c r="BF31" s="15">
        <f t="shared" si="34"/>
        <v>0.545247372824194</v>
      </c>
      <c r="BG31" s="36">
        <f t="shared" si="35"/>
        <v>0.459155682378269</v>
      </c>
      <c r="BH31" s="35">
        <f t="shared" si="36"/>
        <v>0.0179622484093589</v>
      </c>
      <c r="BI31" s="15">
        <f t="shared" si="37"/>
        <v>1.18404208902509</v>
      </c>
      <c r="BJ31" s="36">
        <f t="shared" si="38"/>
        <v>0.997088074968496</v>
      </c>
      <c r="BK31" s="35">
        <f t="shared" si="39"/>
        <v>0.00304101271038808</v>
      </c>
      <c r="BL31" s="15">
        <f t="shared" si="40"/>
        <v>0.200458592950071</v>
      </c>
      <c r="BM31" s="36">
        <f t="shared" si="41"/>
        <v>0.168807236168481</v>
      </c>
      <c r="BN31" s="35">
        <f t="shared" si="42"/>
        <v>0.0115153014633362</v>
      </c>
      <c r="BO31" s="15">
        <f t="shared" si="43"/>
        <v>0.759069871970937</v>
      </c>
      <c r="BP31" s="36">
        <f t="shared" si="44"/>
        <v>0.639216734291316</v>
      </c>
      <c r="BR31">
        <f t="shared" si="45"/>
        <v>2.67278123933429</v>
      </c>
    </row>
    <row r="32" spans="1:70">
      <c r="A32">
        <f>'2. k-data'!A32</f>
        <v>505</v>
      </c>
      <c r="B32">
        <f>'5. r-data'!B31</f>
        <v>8.36742577726413</v>
      </c>
      <c r="D32" s="35">
        <v>0.0024</v>
      </c>
      <c r="E32" s="15">
        <v>0.4073</v>
      </c>
      <c r="F32" s="36">
        <v>0.2123</v>
      </c>
      <c r="H32" s="35">
        <v>0.225</v>
      </c>
      <c r="I32" s="15">
        <v>0.225</v>
      </c>
      <c r="J32" s="15">
        <v>0.221</v>
      </c>
      <c r="K32" s="15">
        <v>0.383</v>
      </c>
      <c r="L32" s="15">
        <v>0.409</v>
      </c>
      <c r="M32" s="15">
        <v>0.431</v>
      </c>
      <c r="N32" s="15">
        <v>0.311</v>
      </c>
      <c r="O32" s="15">
        <v>0.289</v>
      </c>
      <c r="P32" s="15">
        <v>0.029</v>
      </c>
      <c r="Q32" s="15">
        <v>0.305</v>
      </c>
      <c r="R32" s="15">
        <v>0.347</v>
      </c>
      <c r="S32" s="15">
        <v>0.178</v>
      </c>
      <c r="T32" s="15">
        <v>0.454</v>
      </c>
      <c r="U32" s="15">
        <v>0.083</v>
      </c>
      <c r="V32" s="36">
        <v>0.291</v>
      </c>
      <c r="X32" s="35">
        <f t="shared" si="0"/>
        <v>0.00451840991972263</v>
      </c>
      <c r="Y32" s="15">
        <f t="shared" si="1"/>
        <v>0.766811816792928</v>
      </c>
      <c r="Z32" s="36">
        <f t="shared" si="2"/>
        <v>0.399691010815464</v>
      </c>
      <c r="AA32" s="35">
        <f t="shared" si="3"/>
        <v>0.00451840991972263</v>
      </c>
      <c r="AB32" s="15">
        <f t="shared" si="4"/>
        <v>0.766811816792928</v>
      </c>
      <c r="AC32" s="36">
        <f t="shared" si="5"/>
        <v>0.399691010815464</v>
      </c>
      <c r="AD32" s="35">
        <f t="shared" si="6"/>
        <v>0.00443808263226089</v>
      </c>
      <c r="AE32" s="15">
        <f t="shared" si="7"/>
        <v>0.753179606716609</v>
      </c>
      <c r="AF32" s="36">
        <f t="shared" si="8"/>
        <v>0.392585392845411</v>
      </c>
      <c r="AG32" s="35">
        <f t="shared" si="9"/>
        <v>0.00769133777446119</v>
      </c>
      <c r="AH32" s="15">
        <f t="shared" si="10"/>
        <v>1.30528411480752</v>
      </c>
      <c r="AI32" s="36">
        <f t="shared" si="11"/>
        <v>0.680362920632546</v>
      </c>
      <c r="AJ32" s="35">
        <f t="shared" si="12"/>
        <v>0.00821346514296247</v>
      </c>
      <c r="AK32" s="15">
        <f t="shared" si="13"/>
        <v>1.39389348030359</v>
      </c>
      <c r="AL32" s="36">
        <f t="shared" si="14"/>
        <v>0.726549437437888</v>
      </c>
      <c r="AM32" s="35">
        <f t="shared" si="15"/>
        <v>0.00865526522400201</v>
      </c>
      <c r="AN32" s="15">
        <f t="shared" si="16"/>
        <v>1.46887063572334</v>
      </c>
      <c r="AO32" s="36">
        <f t="shared" si="17"/>
        <v>0.765630336273178</v>
      </c>
      <c r="AP32" s="35">
        <f t="shared" si="18"/>
        <v>0.00624544660014994</v>
      </c>
      <c r="AQ32" s="15">
        <f t="shared" si="19"/>
        <v>1.05990433343378</v>
      </c>
      <c r="AR32" s="36">
        <f t="shared" si="20"/>
        <v>0.552461797171597</v>
      </c>
      <c r="AS32" s="35">
        <f t="shared" si="21"/>
        <v>0.0058036465191104</v>
      </c>
      <c r="AT32" s="15">
        <f t="shared" si="22"/>
        <v>0.984927178014027</v>
      </c>
      <c r="AU32" s="36">
        <f t="shared" si="23"/>
        <v>0.513380898336307</v>
      </c>
      <c r="AV32" s="35">
        <f t="shared" si="24"/>
        <v>0.000582372834097583</v>
      </c>
      <c r="AW32" s="15">
        <f t="shared" si="25"/>
        <v>0.0988335230533107</v>
      </c>
      <c r="AX32" s="36">
        <f t="shared" si="26"/>
        <v>0.0515157302828821</v>
      </c>
      <c r="AY32" s="35">
        <f t="shared" si="27"/>
        <v>0.00612495566895734</v>
      </c>
      <c r="AZ32" s="15">
        <f t="shared" si="28"/>
        <v>1.0394560183193</v>
      </c>
      <c r="BA32" s="36">
        <f t="shared" si="29"/>
        <v>0.541803370216518</v>
      </c>
      <c r="BB32" s="35">
        <f t="shared" si="30"/>
        <v>0.00696839218730556</v>
      </c>
      <c r="BC32" s="15">
        <f t="shared" si="31"/>
        <v>1.18259422412065</v>
      </c>
      <c r="BD32" s="36">
        <f t="shared" si="32"/>
        <v>0.616412358902071</v>
      </c>
      <c r="BE32" s="35">
        <f t="shared" si="33"/>
        <v>0.00357456429204724</v>
      </c>
      <c r="BF32" s="15">
        <f t="shared" si="34"/>
        <v>0.606633348396183</v>
      </c>
      <c r="BG32" s="36">
        <f t="shared" si="35"/>
        <v>0.316199999667345</v>
      </c>
      <c r="BH32" s="35">
        <f t="shared" si="36"/>
        <v>0.00911714712690699</v>
      </c>
      <c r="BI32" s="15">
        <f t="shared" si="37"/>
        <v>1.54725584366217</v>
      </c>
      <c r="BJ32" s="36">
        <f t="shared" si="38"/>
        <v>0.806487639600981</v>
      </c>
      <c r="BK32" s="35">
        <f t="shared" si="39"/>
        <v>0.00166679121483101</v>
      </c>
      <c r="BL32" s="15">
        <f t="shared" si="40"/>
        <v>0.282868359083613</v>
      </c>
      <c r="BM32" s="36">
        <f t="shared" si="41"/>
        <v>0.147441572878593</v>
      </c>
      <c r="BN32" s="35">
        <f t="shared" si="42"/>
        <v>0.00584381016284127</v>
      </c>
      <c r="BO32" s="15">
        <f t="shared" si="43"/>
        <v>0.991743283052187</v>
      </c>
      <c r="BP32" s="36">
        <f t="shared" si="44"/>
        <v>0.516933707321334</v>
      </c>
      <c r="BR32">
        <f t="shared" si="45"/>
        <v>3.40805251907968</v>
      </c>
    </row>
    <row r="33" spans="1:70">
      <c r="A33">
        <f>'2. k-data'!A33</f>
        <v>510</v>
      </c>
      <c r="B33">
        <f>'5. r-data'!B32</f>
        <v>8.45514251450471</v>
      </c>
      <c r="D33" s="35">
        <v>0.0093</v>
      </c>
      <c r="E33" s="15">
        <v>0.503</v>
      </c>
      <c r="F33" s="36">
        <v>0.1582</v>
      </c>
      <c r="H33" s="35">
        <v>0.226</v>
      </c>
      <c r="I33" s="15">
        <v>0.242</v>
      </c>
      <c r="J33" s="15">
        <v>0.241</v>
      </c>
      <c r="K33" s="15">
        <v>0.39</v>
      </c>
      <c r="L33" s="15">
        <v>0.403</v>
      </c>
      <c r="M33" s="15">
        <v>0.414</v>
      </c>
      <c r="N33" s="15">
        <v>0.301</v>
      </c>
      <c r="O33" s="15">
        <v>0.283</v>
      </c>
      <c r="P33" s="15">
        <v>0.03</v>
      </c>
      <c r="Q33" s="15">
        <v>0.365</v>
      </c>
      <c r="R33" s="15">
        <v>0.356</v>
      </c>
      <c r="S33" s="15">
        <v>0.154</v>
      </c>
      <c r="T33" s="15">
        <v>0.461</v>
      </c>
      <c r="U33" s="15">
        <v>0.092</v>
      </c>
      <c r="V33" s="36">
        <v>0.296</v>
      </c>
      <c r="X33" s="35">
        <f t="shared" si="0"/>
        <v>0.017771018536986</v>
      </c>
      <c r="Y33" s="15">
        <f t="shared" si="1"/>
        <v>0.961163690763867</v>
      </c>
      <c r="Z33" s="36">
        <f t="shared" si="2"/>
        <v>0.30229840134959</v>
      </c>
      <c r="AA33" s="35">
        <f t="shared" si="3"/>
        <v>0.0190291437431443</v>
      </c>
      <c r="AB33" s="15">
        <f t="shared" si="4"/>
        <v>1.0292106777206</v>
      </c>
      <c r="AC33" s="36">
        <f t="shared" si="5"/>
        <v>0.323700058082304</v>
      </c>
      <c r="AD33" s="35">
        <f t="shared" si="6"/>
        <v>0.0189505109177594</v>
      </c>
      <c r="AE33" s="15">
        <f t="shared" si="7"/>
        <v>1.0249577410358</v>
      </c>
      <c r="AF33" s="36">
        <f t="shared" si="8"/>
        <v>0.32236245453651</v>
      </c>
      <c r="AG33" s="35">
        <f t="shared" si="9"/>
        <v>0.0306668019001086</v>
      </c>
      <c r="AH33" s="15">
        <f t="shared" si="10"/>
        <v>1.65864530707039</v>
      </c>
      <c r="AI33" s="36">
        <f t="shared" si="11"/>
        <v>0.521665382859912</v>
      </c>
      <c r="AJ33" s="35">
        <f t="shared" si="12"/>
        <v>0.0316890286301122</v>
      </c>
      <c r="AK33" s="15">
        <f t="shared" si="13"/>
        <v>1.71393348397274</v>
      </c>
      <c r="AL33" s="36">
        <f t="shared" si="14"/>
        <v>0.539054228955242</v>
      </c>
      <c r="AM33" s="35">
        <f t="shared" si="15"/>
        <v>0.032553989709346</v>
      </c>
      <c r="AN33" s="15">
        <f t="shared" si="16"/>
        <v>1.76071578750549</v>
      </c>
      <c r="AO33" s="36">
        <f t="shared" si="17"/>
        <v>0.553767867958983</v>
      </c>
      <c r="AP33" s="35">
        <f t="shared" si="18"/>
        <v>0.023668480440853</v>
      </c>
      <c r="AQ33" s="15">
        <f t="shared" si="19"/>
        <v>1.28013394212356</v>
      </c>
      <c r="AR33" s="36">
        <f t="shared" si="20"/>
        <v>0.402618667284188</v>
      </c>
      <c r="AS33" s="35">
        <f t="shared" si="21"/>
        <v>0.0222530895839249</v>
      </c>
      <c r="AT33" s="15">
        <f t="shared" si="22"/>
        <v>1.20358108179723</v>
      </c>
      <c r="AU33" s="36">
        <f t="shared" si="23"/>
        <v>0.378541803459885</v>
      </c>
      <c r="AV33" s="35">
        <f t="shared" si="24"/>
        <v>0.00235898476154681</v>
      </c>
      <c r="AW33" s="15">
        <f t="shared" si="25"/>
        <v>0.127588100543876</v>
      </c>
      <c r="AX33" s="36">
        <f t="shared" si="26"/>
        <v>0.0401281063738394</v>
      </c>
      <c r="AY33" s="35">
        <f t="shared" si="27"/>
        <v>0.0287009812654862</v>
      </c>
      <c r="AZ33" s="15">
        <f t="shared" si="28"/>
        <v>1.55232188995049</v>
      </c>
      <c r="BA33" s="36">
        <f t="shared" si="29"/>
        <v>0.488225294215046</v>
      </c>
      <c r="BB33" s="35">
        <f t="shared" si="30"/>
        <v>0.0279932858370222</v>
      </c>
      <c r="BC33" s="15">
        <f t="shared" si="31"/>
        <v>1.51404545978733</v>
      </c>
      <c r="BD33" s="36">
        <f t="shared" si="32"/>
        <v>0.476186862302894</v>
      </c>
      <c r="BE33" s="35">
        <f t="shared" si="33"/>
        <v>0.0121094551092736</v>
      </c>
      <c r="BF33" s="15">
        <f t="shared" si="34"/>
        <v>0.654952249458564</v>
      </c>
      <c r="BG33" s="36">
        <f t="shared" si="35"/>
        <v>0.205990946052375</v>
      </c>
      <c r="BH33" s="35">
        <f t="shared" si="36"/>
        <v>0.0362497325024361</v>
      </c>
      <c r="BI33" s="15">
        <f t="shared" si="37"/>
        <v>1.9606038116909</v>
      </c>
      <c r="BJ33" s="36">
        <f t="shared" si="38"/>
        <v>0.616635234611332</v>
      </c>
      <c r="BK33" s="35">
        <f t="shared" si="39"/>
        <v>0.00723421993541023</v>
      </c>
      <c r="BL33" s="15">
        <f t="shared" si="40"/>
        <v>0.39127017500122</v>
      </c>
      <c r="BM33" s="36">
        <f t="shared" si="41"/>
        <v>0.123059526213107</v>
      </c>
      <c r="BN33" s="35">
        <f t="shared" si="42"/>
        <v>0.0232753163139286</v>
      </c>
      <c r="BO33" s="15">
        <f t="shared" si="43"/>
        <v>1.25886925869958</v>
      </c>
      <c r="BP33" s="36">
        <f t="shared" si="44"/>
        <v>0.395930649555215</v>
      </c>
      <c r="BR33">
        <f t="shared" si="45"/>
        <v>4.25293668479587</v>
      </c>
    </row>
    <row r="34" spans="1:70">
      <c r="A34">
        <f>'2. k-data'!A34</f>
        <v>515</v>
      </c>
      <c r="B34">
        <f>'5. r-data'!B33</f>
        <v>8.53805665132947</v>
      </c>
      <c r="D34" s="35">
        <v>0.0291</v>
      </c>
      <c r="E34" s="15">
        <v>0.6082</v>
      </c>
      <c r="F34" s="36">
        <v>0.1117</v>
      </c>
      <c r="H34" s="35">
        <v>0.226</v>
      </c>
      <c r="I34" s="15">
        <v>0.253</v>
      </c>
      <c r="J34" s="15">
        <v>0.26</v>
      </c>
      <c r="K34" s="15">
        <v>0.394</v>
      </c>
      <c r="L34" s="15">
        <v>0.396</v>
      </c>
      <c r="M34" s="15">
        <v>0.395</v>
      </c>
      <c r="N34" s="15">
        <v>0.291</v>
      </c>
      <c r="O34" s="15">
        <v>0.276</v>
      </c>
      <c r="P34" s="15">
        <v>0.03</v>
      </c>
      <c r="Q34" s="15">
        <v>0.416</v>
      </c>
      <c r="R34" s="15">
        <v>0.353</v>
      </c>
      <c r="S34" s="15">
        <v>0.129</v>
      </c>
      <c r="T34" s="15">
        <v>0.466</v>
      </c>
      <c r="U34" s="15">
        <v>0.1</v>
      </c>
      <c r="V34" s="36">
        <v>0.298</v>
      </c>
      <c r="X34" s="35">
        <f t="shared" si="0"/>
        <v>0.0561513833731334</v>
      </c>
      <c r="Y34" s="15">
        <f t="shared" si="1"/>
        <v>1.17358320850652</v>
      </c>
      <c r="Z34" s="36">
        <f t="shared" si="2"/>
        <v>0.215536409717491</v>
      </c>
      <c r="AA34" s="35">
        <f t="shared" si="3"/>
        <v>0.0628597344840829</v>
      </c>
      <c r="AB34" s="15">
        <f t="shared" si="4"/>
        <v>1.31379005200066</v>
      </c>
      <c r="AC34" s="36">
        <f t="shared" si="5"/>
        <v>0.241286334772236</v>
      </c>
      <c r="AD34" s="35">
        <f t="shared" si="6"/>
        <v>0.0645989366239588</v>
      </c>
      <c r="AE34" s="15">
        <f t="shared" si="7"/>
        <v>1.35013997438803</v>
      </c>
      <c r="AF34" s="36">
        <f t="shared" si="8"/>
        <v>0.24796224126791</v>
      </c>
      <c r="AG34" s="35">
        <f t="shared" si="9"/>
        <v>0.0978922347301529</v>
      </c>
      <c r="AH34" s="15">
        <f t="shared" si="10"/>
        <v>2.0459813458034</v>
      </c>
      <c r="AI34" s="36">
        <f t="shared" si="11"/>
        <v>0.37575816561368</v>
      </c>
      <c r="AJ34" s="35">
        <f t="shared" si="12"/>
        <v>0.0983891496272603</v>
      </c>
      <c r="AK34" s="15">
        <f t="shared" si="13"/>
        <v>2.05636703791408</v>
      </c>
      <c r="AL34" s="36">
        <f t="shared" si="14"/>
        <v>0.377665567469587</v>
      </c>
      <c r="AM34" s="35">
        <f t="shared" si="15"/>
        <v>0.0981406921787066</v>
      </c>
      <c r="AN34" s="15">
        <f t="shared" si="16"/>
        <v>2.05117419185874</v>
      </c>
      <c r="AO34" s="36">
        <f t="shared" si="17"/>
        <v>0.376711866541633</v>
      </c>
      <c r="AP34" s="35">
        <f t="shared" si="18"/>
        <v>0.0723011175291231</v>
      </c>
      <c r="AQ34" s="15">
        <f t="shared" si="19"/>
        <v>1.51111820210353</v>
      </c>
      <c r="AR34" s="36">
        <f t="shared" si="20"/>
        <v>0.277526970034469</v>
      </c>
      <c r="AS34" s="35">
        <f t="shared" si="21"/>
        <v>0.0685742558008178</v>
      </c>
      <c r="AT34" s="15">
        <f t="shared" si="22"/>
        <v>1.43322551127345</v>
      </c>
      <c r="AU34" s="36">
        <f t="shared" si="23"/>
        <v>0.263221456115166</v>
      </c>
      <c r="AV34" s="35">
        <f t="shared" si="24"/>
        <v>0.00745372345661062</v>
      </c>
      <c r="AW34" s="15">
        <f t="shared" si="25"/>
        <v>0.155785381660157</v>
      </c>
      <c r="AX34" s="36">
        <f t="shared" si="26"/>
        <v>0.028611027838605</v>
      </c>
      <c r="AY34" s="35">
        <f t="shared" si="27"/>
        <v>0.103358298598334</v>
      </c>
      <c r="AZ34" s="15">
        <f t="shared" si="28"/>
        <v>2.16022395902085</v>
      </c>
      <c r="BA34" s="36">
        <f t="shared" si="29"/>
        <v>0.396739586028657</v>
      </c>
      <c r="BB34" s="35">
        <f t="shared" si="30"/>
        <v>0.0877054793394517</v>
      </c>
      <c r="BC34" s="15">
        <f t="shared" si="31"/>
        <v>1.83307465753452</v>
      </c>
      <c r="BD34" s="36">
        <f t="shared" si="32"/>
        <v>0.336656427567586</v>
      </c>
      <c r="BE34" s="35">
        <f t="shared" si="33"/>
        <v>0.0320510108634257</v>
      </c>
      <c r="BF34" s="15">
        <f t="shared" si="34"/>
        <v>0.669877141138677</v>
      </c>
      <c r="BG34" s="36">
        <f t="shared" si="35"/>
        <v>0.123027419706002</v>
      </c>
      <c r="BH34" s="35">
        <f t="shared" si="36"/>
        <v>0.115781171026018</v>
      </c>
      <c r="BI34" s="15">
        <f t="shared" si="37"/>
        <v>2.41986626178778</v>
      </c>
      <c r="BJ34" s="36">
        <f t="shared" si="38"/>
        <v>0.444424632426332</v>
      </c>
      <c r="BK34" s="35">
        <f t="shared" si="39"/>
        <v>0.0248457448553688</v>
      </c>
      <c r="BL34" s="15">
        <f t="shared" si="40"/>
        <v>0.519284605533858</v>
      </c>
      <c r="BM34" s="36">
        <f t="shared" si="41"/>
        <v>0.0953700927953502</v>
      </c>
      <c r="BN34" s="35">
        <f t="shared" si="42"/>
        <v>0.0740403196689989</v>
      </c>
      <c r="BO34" s="15">
        <f t="shared" si="43"/>
        <v>1.5474681244909</v>
      </c>
      <c r="BP34" s="36">
        <f t="shared" si="44"/>
        <v>0.284202876530143</v>
      </c>
      <c r="BR34">
        <f t="shared" si="45"/>
        <v>5.19284605533858</v>
      </c>
    </row>
    <row r="35" spans="1:70">
      <c r="A35">
        <f>'2. k-data'!A35</f>
        <v>520</v>
      </c>
      <c r="B35">
        <f>'5. r-data'!B34</f>
        <v>8.61621758379792</v>
      </c>
      <c r="D35" s="35">
        <v>0.0633</v>
      </c>
      <c r="E35" s="15">
        <v>0.71</v>
      </c>
      <c r="F35" s="36">
        <v>0.0782</v>
      </c>
      <c r="H35" s="35">
        <v>0.225</v>
      </c>
      <c r="I35" s="15">
        <v>0.26</v>
      </c>
      <c r="J35" s="15">
        <v>0.278</v>
      </c>
      <c r="K35" s="15">
        <v>0.395</v>
      </c>
      <c r="L35" s="15">
        <v>0.389</v>
      </c>
      <c r="M35" s="15">
        <v>0.377</v>
      </c>
      <c r="N35" s="15">
        <v>0.283</v>
      </c>
      <c r="O35" s="15">
        <v>0.27</v>
      </c>
      <c r="P35" s="15">
        <v>0.031</v>
      </c>
      <c r="Q35" s="15">
        <v>0.465</v>
      </c>
      <c r="R35" s="15">
        <v>0.346</v>
      </c>
      <c r="S35" s="15">
        <v>0.109</v>
      </c>
      <c r="T35" s="15">
        <v>0.469</v>
      </c>
      <c r="U35" s="15">
        <v>0.108</v>
      </c>
      <c r="V35" s="36">
        <v>0.296</v>
      </c>
      <c r="X35" s="35">
        <f t="shared" si="0"/>
        <v>0.122716478937242</v>
      </c>
      <c r="Y35" s="15">
        <f t="shared" si="1"/>
        <v>1.37644075901172</v>
      </c>
      <c r="Z35" s="36">
        <f t="shared" si="2"/>
        <v>0.151602348386924</v>
      </c>
      <c r="AA35" s="35">
        <f t="shared" si="3"/>
        <v>0.141805708994146</v>
      </c>
      <c r="AB35" s="15">
        <f t="shared" si="4"/>
        <v>1.5905537659691</v>
      </c>
      <c r="AC35" s="36">
        <f t="shared" si="5"/>
        <v>0.175184935913779</v>
      </c>
      <c r="AD35" s="35">
        <f t="shared" si="6"/>
        <v>0.151623027309125</v>
      </c>
      <c r="AE35" s="15">
        <f t="shared" si="7"/>
        <v>1.70066902669003</v>
      </c>
      <c r="AF35" s="36">
        <f t="shared" si="8"/>
        <v>0.187313123784733</v>
      </c>
      <c r="AG35" s="35">
        <f t="shared" si="9"/>
        <v>0.215435596356491</v>
      </c>
      <c r="AH35" s="15">
        <f t="shared" si="10"/>
        <v>2.41641822137613</v>
      </c>
      <c r="AI35" s="36">
        <f t="shared" si="11"/>
        <v>0.266146344945934</v>
      </c>
      <c r="AJ35" s="35">
        <f t="shared" si="12"/>
        <v>0.212163156918165</v>
      </c>
      <c r="AK35" s="15">
        <f t="shared" si="13"/>
        <v>2.37971313446915</v>
      </c>
      <c r="AL35" s="36">
        <f t="shared" si="14"/>
        <v>0.262103615655616</v>
      </c>
      <c r="AM35" s="35">
        <f t="shared" si="15"/>
        <v>0.205618278041512</v>
      </c>
      <c r="AN35" s="15">
        <f t="shared" si="16"/>
        <v>2.30630296065519</v>
      </c>
      <c r="AO35" s="36">
        <f t="shared" si="17"/>
        <v>0.25401815707498</v>
      </c>
      <c r="AP35" s="35">
        <f t="shared" si="18"/>
        <v>0.154350060174397</v>
      </c>
      <c r="AQ35" s="15">
        <f t="shared" si="19"/>
        <v>1.73125659911252</v>
      </c>
      <c r="AR35" s="36">
        <f t="shared" si="20"/>
        <v>0.190682064859998</v>
      </c>
      <c r="AS35" s="35">
        <f t="shared" si="21"/>
        <v>0.14725977472469</v>
      </c>
      <c r="AT35" s="15">
        <f t="shared" si="22"/>
        <v>1.65172891081406</v>
      </c>
      <c r="AU35" s="36">
        <f t="shared" si="23"/>
        <v>0.181922818064309</v>
      </c>
      <c r="AV35" s="35">
        <f t="shared" si="24"/>
        <v>0.0169076037646867</v>
      </c>
      <c r="AW35" s="15">
        <f t="shared" si="25"/>
        <v>0.189642949019392</v>
      </c>
      <c r="AX35" s="36">
        <f t="shared" si="26"/>
        <v>0.0208874346666429</v>
      </c>
      <c r="AY35" s="35">
        <f t="shared" si="27"/>
        <v>0.2536140564703</v>
      </c>
      <c r="AZ35" s="15">
        <f t="shared" si="28"/>
        <v>2.84464423529088</v>
      </c>
      <c r="BA35" s="36">
        <f t="shared" si="29"/>
        <v>0.313311519999644</v>
      </c>
      <c r="BB35" s="35">
        <f t="shared" si="30"/>
        <v>0.188710674276825</v>
      </c>
      <c r="BC35" s="15">
        <f t="shared" si="31"/>
        <v>2.1166600116358</v>
      </c>
      <c r="BD35" s="36">
        <f t="shared" si="32"/>
        <v>0.233130722408337</v>
      </c>
      <c r="BE35" s="35">
        <f t="shared" si="33"/>
        <v>0.0594493164629305</v>
      </c>
      <c r="BF35" s="15">
        <f t="shared" si="34"/>
        <v>0.666809078810121</v>
      </c>
      <c r="BG35" s="36">
        <f t="shared" si="35"/>
        <v>0.0734429154407767</v>
      </c>
      <c r="BH35" s="35">
        <f t="shared" si="36"/>
        <v>0.255795682762517</v>
      </c>
      <c r="BI35" s="15">
        <f t="shared" si="37"/>
        <v>2.86911429322887</v>
      </c>
      <c r="BJ35" s="36">
        <f t="shared" si="38"/>
        <v>0.316006672859856</v>
      </c>
      <c r="BK35" s="35">
        <f t="shared" si="39"/>
        <v>0.0589039098898761</v>
      </c>
      <c r="BL35" s="15">
        <f t="shared" si="40"/>
        <v>0.660691564325624</v>
      </c>
      <c r="BM35" s="36">
        <f t="shared" si="41"/>
        <v>0.0727691272257237</v>
      </c>
      <c r="BN35" s="35">
        <f t="shared" si="42"/>
        <v>0.161440345624105</v>
      </c>
      <c r="BO35" s="15">
        <f t="shared" si="43"/>
        <v>1.81078428741097</v>
      </c>
      <c r="BP35" s="36">
        <f t="shared" si="44"/>
        <v>0.199441311655687</v>
      </c>
      <c r="BR35">
        <f t="shared" si="45"/>
        <v>6.11751448449652</v>
      </c>
    </row>
    <row r="36" spans="1:70">
      <c r="A36">
        <f>'2. k-data'!A36</f>
        <v>525</v>
      </c>
      <c r="B36">
        <f>'5. r-data'!B35</f>
        <v>8.6896815363598</v>
      </c>
      <c r="D36" s="35">
        <v>0.1096</v>
      </c>
      <c r="E36" s="15">
        <v>0.7932</v>
      </c>
      <c r="F36" s="36">
        <v>0.0573</v>
      </c>
      <c r="H36" s="35">
        <v>0.225</v>
      </c>
      <c r="I36" s="15">
        <v>0.264</v>
      </c>
      <c r="J36" s="15">
        <v>0.302</v>
      </c>
      <c r="K36" s="15">
        <v>0.392</v>
      </c>
      <c r="L36" s="15">
        <v>0.381</v>
      </c>
      <c r="M36" s="15">
        <v>0.358</v>
      </c>
      <c r="N36" s="15">
        <v>0.273</v>
      </c>
      <c r="O36" s="15">
        <v>0.262</v>
      </c>
      <c r="P36" s="15">
        <v>0.031</v>
      </c>
      <c r="Q36" s="15">
        <v>0.509</v>
      </c>
      <c r="R36" s="15">
        <v>0.333</v>
      </c>
      <c r="S36" s="15">
        <v>0.09</v>
      </c>
      <c r="T36" s="15">
        <v>0.471</v>
      </c>
      <c r="U36" s="15">
        <v>0.121</v>
      </c>
      <c r="V36" s="36">
        <v>0.289</v>
      </c>
      <c r="X36" s="35">
        <f t="shared" si="0"/>
        <v>0.214287546686633</v>
      </c>
      <c r="Y36" s="15">
        <f t="shared" si="1"/>
        <v>1.55084746379413</v>
      </c>
      <c r="Z36" s="36">
        <f t="shared" si="2"/>
        <v>0.112031719207519</v>
      </c>
      <c r="AA36" s="35">
        <f t="shared" si="3"/>
        <v>0.251430721445649</v>
      </c>
      <c r="AB36" s="15">
        <f t="shared" si="4"/>
        <v>1.81966102418512</v>
      </c>
      <c r="AC36" s="36">
        <f t="shared" si="5"/>
        <v>0.131450550536822</v>
      </c>
      <c r="AD36" s="35">
        <f t="shared" si="6"/>
        <v>0.28762150710828</v>
      </c>
      <c r="AE36" s="15">
        <f t="shared" si="7"/>
        <v>2.08158192918146</v>
      </c>
      <c r="AF36" s="36">
        <f t="shared" si="8"/>
        <v>0.150371463114092</v>
      </c>
      <c r="AG36" s="35">
        <f t="shared" si="9"/>
        <v>0.373336525782933</v>
      </c>
      <c r="AH36" s="15">
        <f t="shared" si="10"/>
        <v>2.70192091469911</v>
      </c>
      <c r="AI36" s="36">
        <f t="shared" si="11"/>
        <v>0.195184150797099</v>
      </c>
      <c r="AJ36" s="35">
        <f t="shared" si="12"/>
        <v>0.362860245722698</v>
      </c>
      <c r="AK36" s="15">
        <f t="shared" si="13"/>
        <v>2.62610170535807</v>
      </c>
      <c r="AL36" s="36">
        <f t="shared" si="14"/>
        <v>0.189707044524732</v>
      </c>
      <c r="AM36" s="35">
        <f t="shared" si="15"/>
        <v>0.340955296505842</v>
      </c>
      <c r="AN36" s="15">
        <f t="shared" si="16"/>
        <v>2.46757063128133</v>
      </c>
      <c r="AO36" s="36">
        <f t="shared" si="17"/>
        <v>0.178254913227963</v>
      </c>
      <c r="AP36" s="35">
        <f t="shared" si="18"/>
        <v>0.260002223313114</v>
      </c>
      <c r="AQ36" s="15">
        <f t="shared" si="19"/>
        <v>1.88169492273688</v>
      </c>
      <c r="AR36" s="36">
        <f t="shared" si="20"/>
        <v>0.135931819305123</v>
      </c>
      <c r="AS36" s="35">
        <f t="shared" si="21"/>
        <v>0.249525943252879</v>
      </c>
      <c r="AT36" s="15">
        <f t="shared" si="22"/>
        <v>1.80587571339584</v>
      </c>
      <c r="AU36" s="36">
        <f t="shared" si="23"/>
        <v>0.130454713032755</v>
      </c>
      <c r="AV36" s="35">
        <f t="shared" si="24"/>
        <v>0.0295240619879361</v>
      </c>
      <c r="AW36" s="15">
        <f t="shared" si="25"/>
        <v>0.213672317233858</v>
      </c>
      <c r="AX36" s="36">
        <f t="shared" si="26"/>
        <v>0.0154354813130359</v>
      </c>
      <c r="AY36" s="35">
        <f t="shared" si="27"/>
        <v>0.484766050059982</v>
      </c>
      <c r="AZ36" s="15">
        <f t="shared" si="28"/>
        <v>3.50836159587206</v>
      </c>
      <c r="BA36" s="36">
        <f t="shared" si="29"/>
        <v>0.253440644785009</v>
      </c>
      <c r="BB36" s="35">
        <f t="shared" si="30"/>
        <v>0.317145569096216</v>
      </c>
      <c r="BC36" s="15">
        <f t="shared" si="31"/>
        <v>2.29525424641532</v>
      </c>
      <c r="BD36" s="36">
        <f t="shared" si="32"/>
        <v>0.165806944427128</v>
      </c>
      <c r="BE36" s="35">
        <f t="shared" si="33"/>
        <v>0.0857150186746531</v>
      </c>
      <c r="BF36" s="15">
        <f t="shared" si="34"/>
        <v>0.620338985517653</v>
      </c>
      <c r="BG36" s="36">
        <f t="shared" si="35"/>
        <v>0.0448126876830075</v>
      </c>
      <c r="BH36" s="35">
        <f t="shared" si="36"/>
        <v>0.448575264397351</v>
      </c>
      <c r="BI36" s="15">
        <f t="shared" si="37"/>
        <v>3.24644069087572</v>
      </c>
      <c r="BJ36" s="36">
        <f t="shared" si="38"/>
        <v>0.234519732207739</v>
      </c>
      <c r="BK36" s="35">
        <f t="shared" si="39"/>
        <v>0.115239080662589</v>
      </c>
      <c r="BL36" s="15">
        <f t="shared" si="40"/>
        <v>0.834011302751512</v>
      </c>
      <c r="BM36" s="36">
        <f t="shared" si="41"/>
        <v>0.0602481689960434</v>
      </c>
      <c r="BN36" s="35">
        <f t="shared" si="42"/>
        <v>0.275240448855275</v>
      </c>
      <c r="BO36" s="15">
        <f t="shared" si="43"/>
        <v>1.99197740905113</v>
      </c>
      <c r="BP36" s="36">
        <f t="shared" si="44"/>
        <v>0.143898519337657</v>
      </c>
      <c r="BR36">
        <f t="shared" si="45"/>
        <v>6.89265539464059</v>
      </c>
    </row>
    <row r="37" spans="1:70">
      <c r="A37">
        <f>'2. k-data'!A37</f>
        <v>530</v>
      </c>
      <c r="B37">
        <f>'5. r-data'!B36</f>
        <v>8.7585109423614</v>
      </c>
      <c r="D37" s="35">
        <v>0.1655</v>
      </c>
      <c r="E37" s="15">
        <v>0.862</v>
      </c>
      <c r="F37" s="36">
        <v>0.0422</v>
      </c>
      <c r="H37" s="35">
        <v>0.227</v>
      </c>
      <c r="I37" s="15">
        <v>0.267</v>
      </c>
      <c r="J37" s="15">
        <v>0.339</v>
      </c>
      <c r="K37" s="15">
        <v>0.385</v>
      </c>
      <c r="L37" s="15">
        <v>0.372</v>
      </c>
      <c r="M37" s="15">
        <v>0.341</v>
      </c>
      <c r="N37" s="15">
        <v>0.265</v>
      </c>
      <c r="O37" s="15">
        <v>0.256</v>
      </c>
      <c r="P37" s="15">
        <v>0.032</v>
      </c>
      <c r="Q37" s="15">
        <v>0.546</v>
      </c>
      <c r="R37" s="15">
        <v>0.314</v>
      </c>
      <c r="S37" s="15">
        <v>0.075</v>
      </c>
      <c r="T37" s="15">
        <v>0.474</v>
      </c>
      <c r="U37" s="15">
        <v>0.133</v>
      </c>
      <c r="V37" s="36">
        <v>0.282</v>
      </c>
      <c r="X37" s="35">
        <f t="shared" si="0"/>
        <v>0.329044118338104</v>
      </c>
      <c r="Y37" s="15">
        <f t="shared" si="1"/>
        <v>1.71381287013563</v>
      </c>
      <c r="Z37" s="36">
        <f t="shared" si="2"/>
        <v>0.0839012797212568</v>
      </c>
      <c r="AA37" s="35">
        <f t="shared" si="3"/>
        <v>0.387025460776537</v>
      </c>
      <c r="AB37" s="15">
        <f t="shared" si="4"/>
        <v>2.01580632742825</v>
      </c>
      <c r="AC37" s="36">
        <f t="shared" si="5"/>
        <v>0.0986856461919629</v>
      </c>
      <c r="AD37" s="35">
        <f t="shared" si="6"/>
        <v>0.491391877165715</v>
      </c>
      <c r="AE37" s="15">
        <f t="shared" si="7"/>
        <v>2.55939455055496</v>
      </c>
      <c r="AF37" s="36">
        <f t="shared" si="8"/>
        <v>0.125297505839234</v>
      </c>
      <c r="AG37" s="35">
        <f t="shared" si="9"/>
        <v>0.558070420969913</v>
      </c>
      <c r="AH37" s="15">
        <f t="shared" si="10"/>
        <v>2.90668702644148</v>
      </c>
      <c r="AI37" s="36">
        <f t="shared" si="11"/>
        <v>0.142299527280546</v>
      </c>
      <c r="AJ37" s="35">
        <f t="shared" si="12"/>
        <v>0.539226484677422</v>
      </c>
      <c r="AK37" s="15">
        <f t="shared" si="13"/>
        <v>2.80853915282138</v>
      </c>
      <c r="AL37" s="36">
        <f t="shared" si="14"/>
        <v>0.137494608177566</v>
      </c>
      <c r="AM37" s="35">
        <f t="shared" si="15"/>
        <v>0.494290944287637</v>
      </c>
      <c r="AN37" s="15">
        <f t="shared" si="16"/>
        <v>2.5744942234196</v>
      </c>
      <c r="AO37" s="36">
        <f t="shared" si="17"/>
        <v>0.126036724162769</v>
      </c>
      <c r="AP37" s="35">
        <f t="shared" si="18"/>
        <v>0.384126393654615</v>
      </c>
      <c r="AQ37" s="15">
        <f t="shared" si="19"/>
        <v>2.00070665456362</v>
      </c>
      <c r="AR37" s="36">
        <f t="shared" si="20"/>
        <v>0.0979464278684276</v>
      </c>
      <c r="AS37" s="35">
        <f t="shared" si="21"/>
        <v>0.371080591605968</v>
      </c>
      <c r="AT37" s="15">
        <f t="shared" si="22"/>
        <v>1.93275812667278</v>
      </c>
      <c r="AU37" s="36">
        <f t="shared" si="23"/>
        <v>0.0946199454125187</v>
      </c>
      <c r="AV37" s="35">
        <f t="shared" si="24"/>
        <v>0.046385073950746</v>
      </c>
      <c r="AW37" s="15">
        <f t="shared" si="25"/>
        <v>0.241594765834097</v>
      </c>
      <c r="AX37" s="36">
        <f t="shared" si="26"/>
        <v>0.0118274931765648</v>
      </c>
      <c r="AY37" s="35">
        <f t="shared" si="27"/>
        <v>0.791445324284604</v>
      </c>
      <c r="AZ37" s="15">
        <f t="shared" si="28"/>
        <v>4.12221069204428</v>
      </c>
      <c r="BA37" s="36">
        <f t="shared" si="29"/>
        <v>0.201806602325138</v>
      </c>
      <c r="BB37" s="35">
        <f t="shared" si="30"/>
        <v>0.455153538141695</v>
      </c>
      <c r="BC37" s="15">
        <f t="shared" si="31"/>
        <v>2.37064863974708</v>
      </c>
      <c r="BD37" s="36">
        <f t="shared" si="32"/>
        <v>0.116057276795042</v>
      </c>
      <c r="BE37" s="35">
        <f t="shared" si="33"/>
        <v>0.108715017072061</v>
      </c>
      <c r="BF37" s="15">
        <f t="shared" si="34"/>
        <v>0.566237732423665</v>
      </c>
      <c r="BG37" s="36">
        <f t="shared" si="35"/>
        <v>0.0277206871325738</v>
      </c>
      <c r="BH37" s="35">
        <f t="shared" si="36"/>
        <v>0.687078907895425</v>
      </c>
      <c r="BI37" s="15">
        <f t="shared" si="37"/>
        <v>3.57862246891756</v>
      </c>
      <c r="BJ37" s="36">
        <f t="shared" si="38"/>
        <v>0.175194742677867</v>
      </c>
      <c r="BK37" s="35">
        <f t="shared" si="39"/>
        <v>0.192787963607788</v>
      </c>
      <c r="BL37" s="15">
        <f t="shared" si="40"/>
        <v>1.00412824549797</v>
      </c>
      <c r="BM37" s="36">
        <f t="shared" si="41"/>
        <v>0.0491580185150976</v>
      </c>
      <c r="BN37" s="35">
        <f t="shared" si="42"/>
        <v>0.408768464190949</v>
      </c>
      <c r="BO37" s="15">
        <f t="shared" si="43"/>
        <v>2.12905387391298</v>
      </c>
      <c r="BP37" s="36">
        <f t="shared" si="44"/>
        <v>0.104229783618478</v>
      </c>
      <c r="BR37">
        <f t="shared" si="45"/>
        <v>7.54983643231553</v>
      </c>
    </row>
    <row r="38" spans="1:70">
      <c r="A38">
        <f>'2. k-data'!A38</f>
        <v>535</v>
      </c>
      <c r="B38">
        <f>'5. r-data'!B37</f>
        <v>8.82277385179495</v>
      </c>
      <c r="D38" s="35">
        <v>0.2257</v>
      </c>
      <c r="E38" s="15">
        <v>0.9149</v>
      </c>
      <c r="F38" s="36">
        <v>0.0298</v>
      </c>
      <c r="H38" s="35">
        <v>0.23</v>
      </c>
      <c r="I38" s="15">
        <v>0.269</v>
      </c>
      <c r="J38" s="15">
        <v>0.37</v>
      </c>
      <c r="K38" s="15">
        <v>0.377</v>
      </c>
      <c r="L38" s="15">
        <v>0.363</v>
      </c>
      <c r="M38" s="15">
        <v>0.325</v>
      </c>
      <c r="N38" s="15">
        <v>0.26</v>
      </c>
      <c r="O38" s="15">
        <v>0.251</v>
      </c>
      <c r="P38" s="15">
        <v>0.032</v>
      </c>
      <c r="Q38" s="15">
        <v>0.581</v>
      </c>
      <c r="R38" s="15">
        <v>0.294</v>
      </c>
      <c r="S38" s="15">
        <v>0.062</v>
      </c>
      <c r="T38" s="15">
        <v>0.476</v>
      </c>
      <c r="U38" s="15">
        <v>0.142</v>
      </c>
      <c r="V38" s="36">
        <v>0.276</v>
      </c>
      <c r="X38" s="35">
        <f t="shared" si="0"/>
        <v>0.457999013420528</v>
      </c>
      <c r="Y38" s="15">
        <f t="shared" si="1"/>
        <v>1.85654983331166</v>
      </c>
      <c r="Z38" s="36">
        <f t="shared" si="2"/>
        <v>0.0604712919802026</v>
      </c>
      <c r="AA38" s="35">
        <f t="shared" si="3"/>
        <v>0.535659715696183</v>
      </c>
      <c r="AB38" s="15">
        <f t="shared" si="4"/>
        <v>2.17135610939494</v>
      </c>
      <c r="AC38" s="36">
        <f t="shared" si="5"/>
        <v>0.0707251197507587</v>
      </c>
      <c r="AD38" s="35">
        <f t="shared" si="6"/>
        <v>0.736781021589545</v>
      </c>
      <c r="AE38" s="15">
        <f t="shared" si="7"/>
        <v>2.98662364489266</v>
      </c>
      <c r="AF38" s="36">
        <f t="shared" si="8"/>
        <v>0.0972799044898911</v>
      </c>
      <c r="AG38" s="35">
        <f t="shared" si="9"/>
        <v>0.750720121997996</v>
      </c>
      <c r="AH38" s="15">
        <f t="shared" si="10"/>
        <v>3.04312733547172</v>
      </c>
      <c r="AI38" s="36">
        <f t="shared" si="11"/>
        <v>0.0991203351153756</v>
      </c>
      <c r="AJ38" s="35">
        <f t="shared" si="12"/>
        <v>0.722841921181094</v>
      </c>
      <c r="AK38" s="15">
        <f t="shared" si="13"/>
        <v>2.93011995431361</v>
      </c>
      <c r="AL38" s="36">
        <f t="shared" si="14"/>
        <v>0.0954394738644067</v>
      </c>
      <c r="AM38" s="35">
        <f t="shared" si="15"/>
        <v>0.647172518963789</v>
      </c>
      <c r="AN38" s="15">
        <f t="shared" si="16"/>
        <v>2.62338563402734</v>
      </c>
      <c r="AO38" s="36">
        <f t="shared" si="17"/>
        <v>0.0854485647546341</v>
      </c>
      <c r="AP38" s="35">
        <f t="shared" si="18"/>
        <v>0.517738015171031</v>
      </c>
      <c r="AQ38" s="15">
        <f t="shared" si="19"/>
        <v>2.09870850722187</v>
      </c>
      <c r="AR38" s="36">
        <f t="shared" si="20"/>
        <v>0.0683588518037073</v>
      </c>
      <c r="AS38" s="35">
        <f t="shared" si="21"/>
        <v>0.49981631464588</v>
      </c>
      <c r="AT38" s="15">
        <f t="shared" si="22"/>
        <v>2.02606090504881</v>
      </c>
      <c r="AU38" s="36">
        <f t="shared" si="23"/>
        <v>0.0659925838566559</v>
      </c>
      <c r="AV38" s="35">
        <f t="shared" si="24"/>
        <v>0.0637216018672039</v>
      </c>
      <c r="AW38" s="15">
        <f t="shared" si="25"/>
        <v>0.25830258550423</v>
      </c>
      <c r="AX38" s="36">
        <f t="shared" si="26"/>
        <v>0.00841339714507167</v>
      </c>
      <c r="AY38" s="35">
        <f t="shared" si="27"/>
        <v>1.15694533390142</v>
      </c>
      <c r="AZ38" s="15">
        <f t="shared" si="28"/>
        <v>4.68980631806118</v>
      </c>
      <c r="BA38" s="36">
        <f t="shared" si="29"/>
        <v>0.152755741915207</v>
      </c>
      <c r="BB38" s="35">
        <f t="shared" si="30"/>
        <v>0.585442217154935</v>
      </c>
      <c r="BC38" s="15">
        <f t="shared" si="31"/>
        <v>2.37315500432012</v>
      </c>
      <c r="BD38" s="36">
        <f t="shared" si="32"/>
        <v>0.0772980862703459</v>
      </c>
      <c r="BE38" s="35">
        <f t="shared" si="33"/>
        <v>0.123460603617707</v>
      </c>
      <c r="BF38" s="15">
        <f t="shared" si="34"/>
        <v>0.500461259414447</v>
      </c>
      <c r="BG38" s="36">
        <f t="shared" si="35"/>
        <v>0.0163009569685764</v>
      </c>
      <c r="BH38" s="35">
        <f t="shared" si="36"/>
        <v>0.947858827774657</v>
      </c>
      <c r="BI38" s="15">
        <f t="shared" si="37"/>
        <v>3.84225095937543</v>
      </c>
      <c r="BJ38" s="36">
        <f t="shared" si="38"/>
        <v>0.125149282532941</v>
      </c>
      <c r="BK38" s="35">
        <f t="shared" si="39"/>
        <v>0.282764608285717</v>
      </c>
      <c r="BL38" s="15">
        <f t="shared" si="40"/>
        <v>1.14621772317502</v>
      </c>
      <c r="BM38" s="36">
        <f t="shared" si="41"/>
        <v>0.0373344498312555</v>
      </c>
      <c r="BN38" s="35">
        <f t="shared" si="42"/>
        <v>0.549598816104633</v>
      </c>
      <c r="BO38" s="15">
        <f t="shared" si="43"/>
        <v>2.22785979997399</v>
      </c>
      <c r="BP38" s="36">
        <f t="shared" si="44"/>
        <v>0.0725655503762431</v>
      </c>
      <c r="BR38">
        <f t="shared" si="45"/>
        <v>8.0719557970072</v>
      </c>
    </row>
    <row r="39" spans="1:70">
      <c r="A39">
        <f>'2. k-data'!A39</f>
        <v>540</v>
      </c>
      <c r="B39">
        <f>'5. r-data'!B38</f>
        <v>8.88254336664699</v>
      </c>
      <c r="D39" s="35">
        <v>0.2904</v>
      </c>
      <c r="E39" s="15">
        <v>0.954</v>
      </c>
      <c r="F39" s="36">
        <v>0.0203</v>
      </c>
      <c r="H39" s="35">
        <v>0.236</v>
      </c>
      <c r="I39" s="15">
        <v>0.272</v>
      </c>
      <c r="J39" s="15">
        <v>0.392</v>
      </c>
      <c r="K39" s="15">
        <v>0.367</v>
      </c>
      <c r="L39" s="15">
        <v>0.353</v>
      </c>
      <c r="M39" s="15">
        <v>0.309</v>
      </c>
      <c r="N39" s="15">
        <v>0.257</v>
      </c>
      <c r="O39" s="15">
        <v>0.25</v>
      </c>
      <c r="P39" s="15">
        <v>0.033</v>
      </c>
      <c r="Q39" s="15">
        <v>0.61</v>
      </c>
      <c r="R39" s="15">
        <v>0.271</v>
      </c>
      <c r="S39" s="15">
        <v>0.051</v>
      </c>
      <c r="T39" s="15">
        <v>0.483</v>
      </c>
      <c r="U39" s="15">
        <v>0.15</v>
      </c>
      <c r="V39" s="36">
        <v>0.274</v>
      </c>
      <c r="X39" s="35">
        <f t="shared" si="0"/>
        <v>0.608759780107131</v>
      </c>
      <c r="Y39" s="15">
        <f t="shared" si="1"/>
        <v>1.99985134374037</v>
      </c>
      <c r="Z39" s="36">
        <f t="shared" si="2"/>
        <v>0.0425544887609324</v>
      </c>
      <c r="AA39" s="35">
        <f t="shared" si="3"/>
        <v>0.701621441479406</v>
      </c>
      <c r="AB39" s="15">
        <f t="shared" si="4"/>
        <v>2.30491341312449</v>
      </c>
      <c r="AC39" s="36">
        <f t="shared" si="5"/>
        <v>0.049045851453278</v>
      </c>
      <c r="AD39" s="35">
        <f t="shared" si="6"/>
        <v>1.01116031272032</v>
      </c>
      <c r="AE39" s="15">
        <f t="shared" si="7"/>
        <v>3.32178697773824</v>
      </c>
      <c r="AF39" s="36">
        <f t="shared" si="8"/>
        <v>0.0706837270944301</v>
      </c>
      <c r="AG39" s="35">
        <f t="shared" si="9"/>
        <v>0.946673047878463</v>
      </c>
      <c r="AH39" s="15">
        <f t="shared" si="10"/>
        <v>3.10993831844371</v>
      </c>
      <c r="AI39" s="36">
        <f t="shared" si="11"/>
        <v>0.0661758363358567</v>
      </c>
      <c r="AJ39" s="35">
        <f t="shared" si="12"/>
        <v>0.910560179567023</v>
      </c>
      <c r="AK39" s="15">
        <f t="shared" si="13"/>
        <v>2.99130306923877</v>
      </c>
      <c r="AL39" s="36">
        <f t="shared" si="14"/>
        <v>0.0636514175110556</v>
      </c>
      <c r="AM39" s="35">
        <f t="shared" si="15"/>
        <v>0.797062593445354</v>
      </c>
      <c r="AN39" s="15">
        <f t="shared" si="16"/>
        <v>2.6184494288804</v>
      </c>
      <c r="AO39" s="36">
        <f t="shared" si="17"/>
        <v>0.0557175297759666</v>
      </c>
      <c r="AP39" s="35">
        <f t="shared" si="18"/>
        <v>0.662929082574291</v>
      </c>
      <c r="AQ39" s="15">
        <f t="shared" si="19"/>
        <v>2.17780421754777</v>
      </c>
      <c r="AR39" s="36">
        <f t="shared" si="20"/>
        <v>0.046341116998134</v>
      </c>
      <c r="AS39" s="35">
        <f t="shared" si="21"/>
        <v>0.644872648418571</v>
      </c>
      <c r="AT39" s="15">
        <f t="shared" si="22"/>
        <v>2.11848659294531</v>
      </c>
      <c r="AU39" s="36">
        <f t="shared" si="23"/>
        <v>0.0450789075857335</v>
      </c>
      <c r="AV39" s="35">
        <f t="shared" si="24"/>
        <v>0.0851231895912514</v>
      </c>
      <c r="AW39" s="15">
        <f t="shared" si="25"/>
        <v>0.27964023026878</v>
      </c>
      <c r="AX39" s="36">
        <f t="shared" si="26"/>
        <v>0.00595041580131682</v>
      </c>
      <c r="AY39" s="35">
        <f t="shared" si="27"/>
        <v>1.57348926214131</v>
      </c>
      <c r="AZ39" s="15">
        <f t="shared" si="28"/>
        <v>5.16910728678655</v>
      </c>
      <c r="BA39" s="36">
        <f t="shared" si="29"/>
        <v>0.10999253450919</v>
      </c>
      <c r="BB39" s="35">
        <f t="shared" si="30"/>
        <v>0.699041950885731</v>
      </c>
      <c r="BC39" s="15">
        <f t="shared" si="31"/>
        <v>2.29643946675271</v>
      </c>
      <c r="BD39" s="36">
        <f t="shared" si="32"/>
        <v>0.0488655358229351</v>
      </c>
      <c r="BE39" s="35">
        <f t="shared" si="33"/>
        <v>0.131554020277389</v>
      </c>
      <c r="BF39" s="15">
        <f t="shared" si="34"/>
        <v>0.432171264960843</v>
      </c>
      <c r="BG39" s="36">
        <f t="shared" si="35"/>
        <v>0.00919609714748963</v>
      </c>
      <c r="BH39" s="35">
        <f t="shared" si="36"/>
        <v>1.24589395674468</v>
      </c>
      <c r="BI39" s="15">
        <f t="shared" si="37"/>
        <v>4.09291609757033</v>
      </c>
      <c r="BJ39" s="36">
        <f t="shared" si="38"/>
        <v>0.087092449455637</v>
      </c>
      <c r="BK39" s="35">
        <f t="shared" si="39"/>
        <v>0.386923589051143</v>
      </c>
      <c r="BL39" s="15">
        <f t="shared" si="40"/>
        <v>1.27109195576718</v>
      </c>
      <c r="BM39" s="36">
        <f t="shared" si="41"/>
        <v>0.0270473445514401</v>
      </c>
      <c r="BN39" s="35">
        <f t="shared" si="42"/>
        <v>0.706780422666754</v>
      </c>
      <c r="BO39" s="15">
        <f t="shared" si="43"/>
        <v>2.32186130586806</v>
      </c>
      <c r="BP39" s="36">
        <f t="shared" si="44"/>
        <v>0.0494064827139639</v>
      </c>
      <c r="BR39">
        <f t="shared" si="45"/>
        <v>8.47394637178123</v>
      </c>
    </row>
    <row r="40" spans="1:70">
      <c r="A40">
        <f>'2. k-data'!A40</f>
        <v>545</v>
      </c>
      <c r="B40">
        <f>'5. r-data'!B39</f>
        <v>8.937897103978</v>
      </c>
      <c r="D40" s="35">
        <v>0.3597</v>
      </c>
      <c r="E40" s="15">
        <v>0.9803</v>
      </c>
      <c r="F40" s="36">
        <v>0.0134</v>
      </c>
      <c r="H40" s="35">
        <v>0.245</v>
      </c>
      <c r="I40" s="15">
        <v>0.276</v>
      </c>
      <c r="J40" s="15">
        <v>0.399</v>
      </c>
      <c r="K40" s="15">
        <v>0.354</v>
      </c>
      <c r="L40" s="15">
        <v>0.342</v>
      </c>
      <c r="M40" s="15">
        <v>0.293</v>
      </c>
      <c r="N40" s="15">
        <v>0.257</v>
      </c>
      <c r="O40" s="15">
        <v>0.251</v>
      </c>
      <c r="P40" s="15">
        <v>0.034</v>
      </c>
      <c r="Q40" s="15">
        <v>0.634</v>
      </c>
      <c r="R40" s="15">
        <v>0.248</v>
      </c>
      <c r="S40" s="15">
        <v>0.041</v>
      </c>
      <c r="T40" s="15">
        <v>0.49</v>
      </c>
      <c r="U40" s="15">
        <v>0.154</v>
      </c>
      <c r="V40" s="36">
        <v>0.276</v>
      </c>
      <c r="X40" s="35">
        <f t="shared" si="0"/>
        <v>0.787665589133717</v>
      </c>
      <c r="Y40" s="15">
        <f t="shared" si="1"/>
        <v>2.14664603010226</v>
      </c>
      <c r="Z40" s="36">
        <f t="shared" si="2"/>
        <v>0.0293431161923598</v>
      </c>
      <c r="AA40" s="35">
        <f t="shared" si="3"/>
        <v>0.887329398371044</v>
      </c>
      <c r="AB40" s="15">
        <f t="shared" si="4"/>
        <v>2.41826246656418</v>
      </c>
      <c r="AC40" s="36">
        <f t="shared" si="5"/>
        <v>0.0330559186493522</v>
      </c>
      <c r="AD40" s="35">
        <f t="shared" si="6"/>
        <v>1.28276967373205</v>
      </c>
      <c r="AE40" s="15">
        <f t="shared" si="7"/>
        <v>3.49596639188082</v>
      </c>
      <c r="AF40" s="36">
        <f t="shared" si="8"/>
        <v>0.0477873606561288</v>
      </c>
      <c r="AG40" s="35">
        <f t="shared" si="9"/>
        <v>1.13809640225851</v>
      </c>
      <c r="AH40" s="15">
        <f t="shared" si="10"/>
        <v>3.10168446798449</v>
      </c>
      <c r="AI40" s="36">
        <f t="shared" si="11"/>
        <v>0.04239780870243</v>
      </c>
      <c r="AJ40" s="35">
        <f t="shared" si="12"/>
        <v>1.0995168631989</v>
      </c>
      <c r="AK40" s="15">
        <f t="shared" si="13"/>
        <v>2.99654262161213</v>
      </c>
      <c r="AL40" s="36">
        <f t="shared" si="14"/>
        <v>0.0409605948481104</v>
      </c>
      <c r="AM40" s="35">
        <f t="shared" si="15"/>
        <v>0.941983745372159</v>
      </c>
      <c r="AN40" s="15">
        <f t="shared" si="16"/>
        <v>2.56721341559168</v>
      </c>
      <c r="AO40" s="36">
        <f t="shared" si="17"/>
        <v>0.0350919716096384</v>
      </c>
      <c r="AP40" s="35">
        <f t="shared" si="18"/>
        <v>0.826245128193328</v>
      </c>
      <c r="AQ40" s="15">
        <f t="shared" si="19"/>
        <v>2.25178787647461</v>
      </c>
      <c r="AR40" s="36">
        <f t="shared" si="20"/>
        <v>0.0307803300466794</v>
      </c>
      <c r="AS40" s="35">
        <f t="shared" si="21"/>
        <v>0.806955358663522</v>
      </c>
      <c r="AT40" s="15">
        <f t="shared" si="22"/>
        <v>2.19921695328844</v>
      </c>
      <c r="AU40" s="36">
        <f t="shared" si="23"/>
        <v>0.0300617231195196</v>
      </c>
      <c r="AV40" s="35">
        <f t="shared" si="24"/>
        <v>0.10930869400223</v>
      </c>
      <c r="AW40" s="15">
        <f t="shared" si="25"/>
        <v>0.297901898055007</v>
      </c>
      <c r="AX40" s="36">
        <f t="shared" si="26"/>
        <v>0.00407210592057238</v>
      </c>
      <c r="AY40" s="35">
        <f t="shared" si="27"/>
        <v>2.03828564698276</v>
      </c>
      <c r="AZ40" s="15">
        <f t="shared" si="28"/>
        <v>5.55499421667279</v>
      </c>
      <c r="BA40" s="36">
        <f t="shared" si="29"/>
        <v>0.0759327986365555</v>
      </c>
      <c r="BB40" s="35">
        <f t="shared" si="30"/>
        <v>0.79731047389862</v>
      </c>
      <c r="BC40" s="15">
        <f t="shared" si="31"/>
        <v>2.17293149169535</v>
      </c>
      <c r="BD40" s="36">
        <f t="shared" si="32"/>
        <v>0.0297024196559397</v>
      </c>
      <c r="BE40" s="35">
        <f t="shared" si="33"/>
        <v>0.131813425120336</v>
      </c>
      <c r="BF40" s="15">
        <f t="shared" si="34"/>
        <v>0.359234641772215</v>
      </c>
      <c r="BG40" s="36">
        <f t="shared" si="35"/>
        <v>0.00491048066892551</v>
      </c>
      <c r="BH40" s="35">
        <f t="shared" si="36"/>
        <v>1.57533117826743</v>
      </c>
      <c r="BI40" s="15">
        <f t="shared" si="37"/>
        <v>4.29329206020452</v>
      </c>
      <c r="BJ40" s="36">
        <f t="shared" si="38"/>
        <v>0.0586862323847195</v>
      </c>
      <c r="BK40" s="35">
        <f t="shared" si="39"/>
        <v>0.495104084598336</v>
      </c>
      <c r="BL40" s="15">
        <f t="shared" si="40"/>
        <v>1.34932036177856</v>
      </c>
      <c r="BM40" s="36">
        <f t="shared" si="41"/>
        <v>0.018444244463769</v>
      </c>
      <c r="BN40" s="35">
        <f t="shared" si="42"/>
        <v>0.887329398371044</v>
      </c>
      <c r="BO40" s="15">
        <f t="shared" si="43"/>
        <v>2.41826246656418</v>
      </c>
      <c r="BP40" s="36">
        <f t="shared" si="44"/>
        <v>0.0330559186493522</v>
      </c>
      <c r="BR40">
        <f t="shared" si="45"/>
        <v>8.76182053102963</v>
      </c>
    </row>
    <row r="41" spans="1:70">
      <c r="A41">
        <f>'2. k-data'!A41</f>
        <v>550</v>
      </c>
      <c r="B41">
        <f>'5. r-data'!B40</f>
        <v>8.98891668666864</v>
      </c>
      <c r="D41" s="35">
        <v>0.4334</v>
      </c>
      <c r="E41" s="15">
        <v>0.995</v>
      </c>
      <c r="F41" s="36">
        <v>0.0087</v>
      </c>
      <c r="H41" s="35">
        <v>0.253</v>
      </c>
      <c r="I41" s="15">
        <v>0.282</v>
      </c>
      <c r="J41" s="15">
        <v>0.4</v>
      </c>
      <c r="K41" s="15">
        <v>0.341</v>
      </c>
      <c r="L41" s="15">
        <v>0.331</v>
      </c>
      <c r="M41" s="15">
        <v>0.279</v>
      </c>
      <c r="N41" s="15">
        <v>0.259</v>
      </c>
      <c r="O41" s="15">
        <v>0.254</v>
      </c>
      <c r="P41" s="15">
        <v>0.035</v>
      </c>
      <c r="Q41" s="15">
        <v>0.653</v>
      </c>
      <c r="R41" s="15">
        <v>0.227</v>
      </c>
      <c r="S41" s="15">
        <v>0.035</v>
      </c>
      <c r="T41" s="15">
        <v>0.506</v>
      </c>
      <c r="U41" s="15">
        <v>0.155</v>
      </c>
      <c r="V41" s="36">
        <v>0.281</v>
      </c>
      <c r="X41" s="35">
        <f t="shared" si="0"/>
        <v>0.985636512476554</v>
      </c>
      <c r="Y41" s="15">
        <f t="shared" si="1"/>
        <v>2.26282494211853</v>
      </c>
      <c r="Z41" s="36">
        <f t="shared" si="2"/>
        <v>0.0197855045190263</v>
      </c>
      <c r="AA41" s="35">
        <f t="shared" si="3"/>
        <v>1.09861461074462</v>
      </c>
      <c r="AB41" s="15">
        <f t="shared" si="4"/>
        <v>2.52220013311235</v>
      </c>
      <c r="AC41" s="36">
        <f t="shared" si="5"/>
        <v>0.0220534081990728</v>
      </c>
      <c r="AD41" s="35">
        <f t="shared" si="6"/>
        <v>1.55831859680088</v>
      </c>
      <c r="AE41" s="15">
        <f t="shared" si="7"/>
        <v>3.57758884129412</v>
      </c>
      <c r="AF41" s="36">
        <f t="shared" si="8"/>
        <v>0.0312814300696069</v>
      </c>
      <c r="AG41" s="35">
        <f t="shared" si="9"/>
        <v>1.32846660377275</v>
      </c>
      <c r="AH41" s="15">
        <f t="shared" si="10"/>
        <v>3.04989448720324</v>
      </c>
      <c r="AI41" s="36">
        <f t="shared" si="11"/>
        <v>0.0266674191343399</v>
      </c>
      <c r="AJ41" s="35">
        <f t="shared" si="12"/>
        <v>1.28950863885272</v>
      </c>
      <c r="AK41" s="15">
        <f t="shared" si="13"/>
        <v>2.96045476617088</v>
      </c>
      <c r="AL41" s="36">
        <f t="shared" si="14"/>
        <v>0.0258853833825997</v>
      </c>
      <c r="AM41" s="35">
        <f t="shared" si="15"/>
        <v>1.08692722126861</v>
      </c>
      <c r="AN41" s="15">
        <f t="shared" si="16"/>
        <v>2.49536821680265</v>
      </c>
      <c r="AO41" s="36">
        <f t="shared" si="17"/>
        <v>0.0218187974735508</v>
      </c>
      <c r="AP41" s="35">
        <f t="shared" si="18"/>
        <v>1.00901129142857</v>
      </c>
      <c r="AQ41" s="15">
        <f t="shared" si="19"/>
        <v>2.31648877473794</v>
      </c>
      <c r="AR41" s="36">
        <f t="shared" si="20"/>
        <v>0.0202547259700705</v>
      </c>
      <c r="AS41" s="35">
        <f t="shared" si="21"/>
        <v>0.989532308968556</v>
      </c>
      <c r="AT41" s="15">
        <f t="shared" si="22"/>
        <v>2.27176891422177</v>
      </c>
      <c r="AU41" s="36">
        <f t="shared" si="23"/>
        <v>0.0198637080942004</v>
      </c>
      <c r="AV41" s="35">
        <f t="shared" si="24"/>
        <v>0.136352877220077</v>
      </c>
      <c r="AW41" s="15">
        <f t="shared" si="25"/>
        <v>0.313039023613236</v>
      </c>
      <c r="AX41" s="36">
        <f t="shared" si="26"/>
        <v>0.0027371251310906</v>
      </c>
      <c r="AY41" s="35">
        <f t="shared" si="27"/>
        <v>2.54395510927743</v>
      </c>
      <c r="AZ41" s="15">
        <f t="shared" si="28"/>
        <v>5.84041378341265</v>
      </c>
      <c r="BA41" s="36">
        <f t="shared" si="29"/>
        <v>0.0510669345886332</v>
      </c>
      <c r="BB41" s="35">
        <f t="shared" si="30"/>
        <v>0.884345803684497</v>
      </c>
      <c r="BC41" s="15">
        <f t="shared" si="31"/>
        <v>2.03028166743441</v>
      </c>
      <c r="BD41" s="36">
        <f t="shared" si="32"/>
        <v>0.0177522115645019</v>
      </c>
      <c r="BE41" s="35">
        <f t="shared" si="33"/>
        <v>0.136352877220077</v>
      </c>
      <c r="BF41" s="15">
        <f t="shared" si="34"/>
        <v>0.313039023613236</v>
      </c>
      <c r="BG41" s="36">
        <f t="shared" si="35"/>
        <v>0.0027371251310906</v>
      </c>
      <c r="BH41" s="35">
        <f t="shared" si="36"/>
        <v>1.97127302495311</v>
      </c>
      <c r="BI41" s="15">
        <f t="shared" si="37"/>
        <v>4.52564988423706</v>
      </c>
      <c r="BJ41" s="36">
        <f t="shared" si="38"/>
        <v>0.0395710090380527</v>
      </c>
      <c r="BK41" s="35">
        <f t="shared" si="39"/>
        <v>0.603848456260339</v>
      </c>
      <c r="BL41" s="15">
        <f t="shared" si="40"/>
        <v>1.38631567600147</v>
      </c>
      <c r="BM41" s="36">
        <f t="shared" si="41"/>
        <v>0.0121215541519727</v>
      </c>
      <c r="BN41" s="35">
        <f t="shared" si="42"/>
        <v>1.09471881425262</v>
      </c>
      <c r="BO41" s="15">
        <f t="shared" si="43"/>
        <v>2.51325616100912</v>
      </c>
      <c r="BP41" s="36">
        <f t="shared" si="44"/>
        <v>0.0219752046238988</v>
      </c>
      <c r="BR41">
        <f t="shared" si="45"/>
        <v>8.9439721032353</v>
      </c>
    </row>
    <row r="42" spans="1:70">
      <c r="A42">
        <f>'2. k-data'!A42</f>
        <v>555</v>
      </c>
      <c r="B42">
        <f>'5. r-data'!B41</f>
        <v>9.0356872615997</v>
      </c>
      <c r="D42" s="35">
        <v>0.5121</v>
      </c>
      <c r="E42" s="15">
        <v>1</v>
      </c>
      <c r="F42" s="36">
        <v>0.0057</v>
      </c>
      <c r="H42" s="35">
        <v>0.262</v>
      </c>
      <c r="I42" s="15">
        <v>0.289</v>
      </c>
      <c r="J42" s="15">
        <v>0.393</v>
      </c>
      <c r="K42" s="15">
        <v>0.327</v>
      </c>
      <c r="L42" s="15">
        <v>0.32</v>
      </c>
      <c r="M42" s="15">
        <v>0.265</v>
      </c>
      <c r="N42" s="15">
        <v>0.26</v>
      </c>
      <c r="O42" s="15">
        <v>0.258</v>
      </c>
      <c r="P42" s="15">
        <v>0.037</v>
      </c>
      <c r="Q42" s="15">
        <v>0.666</v>
      </c>
      <c r="R42" s="15">
        <v>0.206</v>
      </c>
      <c r="S42" s="15">
        <v>0.029</v>
      </c>
      <c r="T42" s="15">
        <v>0.526</v>
      </c>
      <c r="U42" s="15">
        <v>0.152</v>
      </c>
      <c r="V42" s="36">
        <v>0.286</v>
      </c>
      <c r="X42" s="35">
        <f t="shared" si="0"/>
        <v>1.21231996702628</v>
      </c>
      <c r="Y42" s="15">
        <f t="shared" si="1"/>
        <v>2.36735006253912</v>
      </c>
      <c r="Z42" s="36">
        <f t="shared" si="2"/>
        <v>0.013493895356473</v>
      </c>
      <c r="AA42" s="35">
        <f t="shared" si="3"/>
        <v>1.33725370408625</v>
      </c>
      <c r="AB42" s="15">
        <f t="shared" si="4"/>
        <v>2.61131361860231</v>
      </c>
      <c r="AC42" s="36">
        <f t="shared" si="5"/>
        <v>0.0148844876260332</v>
      </c>
      <c r="AD42" s="35">
        <f t="shared" si="6"/>
        <v>1.81847995053943</v>
      </c>
      <c r="AE42" s="15">
        <f t="shared" si="7"/>
        <v>3.55102509380868</v>
      </c>
      <c r="AF42" s="36">
        <f t="shared" si="8"/>
        <v>0.0202408430347095</v>
      </c>
      <c r="AG42" s="35">
        <f t="shared" si="9"/>
        <v>1.51308637105952</v>
      </c>
      <c r="AH42" s="15">
        <f t="shared" si="10"/>
        <v>2.9546697345431</v>
      </c>
      <c r="AI42" s="36">
        <f t="shared" si="11"/>
        <v>0.0168416174868957</v>
      </c>
      <c r="AJ42" s="35">
        <f t="shared" si="12"/>
        <v>1.48069614293287</v>
      </c>
      <c r="AK42" s="15">
        <f t="shared" si="13"/>
        <v>2.8914199237119</v>
      </c>
      <c r="AL42" s="36">
        <f t="shared" si="14"/>
        <v>0.0164810935651579</v>
      </c>
      <c r="AM42" s="35">
        <f t="shared" si="15"/>
        <v>1.22620149336628</v>
      </c>
      <c r="AN42" s="15">
        <f t="shared" si="16"/>
        <v>2.39445712432392</v>
      </c>
      <c r="AO42" s="36">
        <f t="shared" si="17"/>
        <v>0.0136484056086464</v>
      </c>
      <c r="AP42" s="35">
        <f t="shared" si="18"/>
        <v>1.20306561613295</v>
      </c>
      <c r="AQ42" s="15">
        <f t="shared" si="19"/>
        <v>2.34927868801592</v>
      </c>
      <c r="AR42" s="36">
        <f t="shared" si="20"/>
        <v>0.0133908885216908</v>
      </c>
      <c r="AS42" s="35">
        <f t="shared" si="21"/>
        <v>1.19381126523962</v>
      </c>
      <c r="AT42" s="15">
        <f t="shared" si="22"/>
        <v>2.33120731349272</v>
      </c>
      <c r="AU42" s="36">
        <f t="shared" si="23"/>
        <v>0.0132878816869085</v>
      </c>
      <c r="AV42" s="35">
        <f t="shared" si="24"/>
        <v>0.171205491526613</v>
      </c>
      <c r="AW42" s="15">
        <f t="shared" si="25"/>
        <v>0.334320428679189</v>
      </c>
      <c r="AX42" s="36">
        <f t="shared" si="26"/>
        <v>0.00190562644347138</v>
      </c>
      <c r="AY42" s="35">
        <f t="shared" si="27"/>
        <v>3.08169884747903</v>
      </c>
      <c r="AZ42" s="15">
        <f t="shared" si="28"/>
        <v>6.0177677162254</v>
      </c>
      <c r="BA42" s="36">
        <f t="shared" si="29"/>
        <v>0.0343012759824848</v>
      </c>
      <c r="BB42" s="35">
        <f t="shared" si="30"/>
        <v>0.953198142013033</v>
      </c>
      <c r="BC42" s="15">
        <f t="shared" si="31"/>
        <v>1.86135157588954</v>
      </c>
      <c r="BD42" s="36">
        <f t="shared" si="32"/>
        <v>0.0106097039825704</v>
      </c>
      <c r="BE42" s="35">
        <f t="shared" si="33"/>
        <v>0.134188087953291</v>
      </c>
      <c r="BF42" s="15">
        <f t="shared" si="34"/>
        <v>0.262034930586391</v>
      </c>
      <c r="BG42" s="36">
        <f t="shared" si="35"/>
        <v>0.00149359910434243</v>
      </c>
      <c r="BH42" s="35">
        <f t="shared" si="36"/>
        <v>2.4338942849459</v>
      </c>
      <c r="BI42" s="15">
        <f t="shared" si="37"/>
        <v>4.75277149960144</v>
      </c>
      <c r="BJ42" s="36">
        <f t="shared" si="38"/>
        <v>0.0270907975477282</v>
      </c>
      <c r="BK42" s="35">
        <f t="shared" si="39"/>
        <v>0.703330667893112</v>
      </c>
      <c r="BL42" s="15">
        <f t="shared" si="40"/>
        <v>1.37342446376315</v>
      </c>
      <c r="BM42" s="36">
        <f t="shared" si="41"/>
        <v>0.00782851944344998</v>
      </c>
      <c r="BN42" s="35">
        <f t="shared" si="42"/>
        <v>1.32337217774625</v>
      </c>
      <c r="BO42" s="15">
        <f t="shared" si="43"/>
        <v>2.58420655681751</v>
      </c>
      <c r="BP42" s="36">
        <f t="shared" si="44"/>
        <v>0.0147299773738598</v>
      </c>
      <c r="BR42">
        <f t="shared" si="45"/>
        <v>9.0356872615997</v>
      </c>
    </row>
    <row r="43" spans="1:70">
      <c r="A43">
        <f>'2. k-data'!A43</f>
        <v>560</v>
      </c>
      <c r="B43">
        <f>'5. r-data'!B42</f>
        <v>9.07829704488735</v>
      </c>
      <c r="D43" s="35">
        <v>0.5945</v>
      </c>
      <c r="E43" s="15">
        <v>0.995</v>
      </c>
      <c r="F43" s="36">
        <v>0.0039</v>
      </c>
      <c r="H43" s="35">
        <v>0.272</v>
      </c>
      <c r="I43" s="15">
        <v>0.299</v>
      </c>
      <c r="J43" s="15">
        <v>0.38</v>
      </c>
      <c r="K43" s="15">
        <v>0.312</v>
      </c>
      <c r="L43" s="15">
        <v>0.308</v>
      </c>
      <c r="M43" s="15">
        <v>0.253</v>
      </c>
      <c r="N43" s="15">
        <v>0.26</v>
      </c>
      <c r="O43" s="15">
        <v>0.264</v>
      </c>
      <c r="P43" s="15">
        <v>0.041</v>
      </c>
      <c r="Q43" s="15">
        <v>0.678</v>
      </c>
      <c r="R43" s="15">
        <v>0.188</v>
      </c>
      <c r="S43" s="15">
        <v>0.025</v>
      </c>
      <c r="T43" s="15">
        <v>0.553</v>
      </c>
      <c r="U43" s="15">
        <v>0.147</v>
      </c>
      <c r="V43" s="36">
        <v>0.291</v>
      </c>
      <c r="X43" s="35">
        <f t="shared" si="0"/>
        <v>1.46799694534646</v>
      </c>
      <c r="Y43" s="15">
        <f t="shared" si="1"/>
        <v>2.45695031222831</v>
      </c>
      <c r="Z43" s="36">
        <f t="shared" si="2"/>
        <v>0.0096302575052165</v>
      </c>
      <c r="AA43" s="35">
        <f t="shared" si="3"/>
        <v>1.61371723036247</v>
      </c>
      <c r="AB43" s="15">
        <f t="shared" si="4"/>
        <v>2.70083876233921</v>
      </c>
      <c r="AC43" s="36">
        <f t="shared" si="5"/>
        <v>0.0105862021840431</v>
      </c>
      <c r="AD43" s="35">
        <f t="shared" si="6"/>
        <v>2.0508780854105</v>
      </c>
      <c r="AE43" s="15">
        <f t="shared" si="7"/>
        <v>3.43250411267191</v>
      </c>
      <c r="AF43" s="36">
        <f t="shared" si="8"/>
        <v>0.013454036220523</v>
      </c>
      <c r="AG43" s="35">
        <f t="shared" si="9"/>
        <v>1.68387884907388</v>
      </c>
      <c r="AH43" s="15">
        <f t="shared" si="10"/>
        <v>2.81826653461483</v>
      </c>
      <c r="AI43" s="36">
        <f t="shared" si="11"/>
        <v>0.0110464718442189</v>
      </c>
      <c r="AJ43" s="35">
        <f t="shared" si="12"/>
        <v>1.66229065870114</v>
      </c>
      <c r="AK43" s="15">
        <f t="shared" si="13"/>
        <v>2.78213491237618</v>
      </c>
      <c r="AL43" s="36">
        <f t="shared" si="14"/>
        <v>0.0109048504103187</v>
      </c>
      <c r="AM43" s="35">
        <f t="shared" si="15"/>
        <v>1.36545304107594</v>
      </c>
      <c r="AN43" s="15">
        <f t="shared" si="16"/>
        <v>2.28532510659472</v>
      </c>
      <c r="AO43" s="36">
        <f t="shared" si="17"/>
        <v>0.00895755569419034</v>
      </c>
      <c r="AP43" s="35">
        <f t="shared" si="18"/>
        <v>1.40323237422824</v>
      </c>
      <c r="AQ43" s="15">
        <f t="shared" si="19"/>
        <v>2.34855544551236</v>
      </c>
      <c r="AR43" s="36">
        <f t="shared" si="20"/>
        <v>0.00920539320351577</v>
      </c>
      <c r="AS43" s="35">
        <f t="shared" si="21"/>
        <v>1.42482056460098</v>
      </c>
      <c r="AT43" s="15">
        <f t="shared" si="22"/>
        <v>2.38468706775101</v>
      </c>
      <c r="AU43" s="36">
        <f t="shared" si="23"/>
        <v>0.00934701463741601</v>
      </c>
      <c r="AV43" s="35">
        <f t="shared" si="24"/>
        <v>0.221278951320607</v>
      </c>
      <c r="AW43" s="15">
        <f t="shared" si="25"/>
        <v>0.370349127946179</v>
      </c>
      <c r="AX43" s="36">
        <f t="shared" si="26"/>
        <v>0.00145161969747749</v>
      </c>
      <c r="AY43" s="35">
        <f t="shared" si="27"/>
        <v>3.65919826817979</v>
      </c>
      <c r="AZ43" s="15">
        <f t="shared" si="28"/>
        <v>6.12430996945145</v>
      </c>
      <c r="BA43" s="36">
        <f t="shared" si="29"/>
        <v>0.0240048330460911</v>
      </c>
      <c r="BB43" s="35">
        <f t="shared" si="30"/>
        <v>1.01464494751888</v>
      </c>
      <c r="BC43" s="15">
        <f t="shared" si="31"/>
        <v>1.69818624521663</v>
      </c>
      <c r="BD43" s="36">
        <f t="shared" si="32"/>
        <v>0.0066562073933114</v>
      </c>
      <c r="BE43" s="35">
        <f t="shared" si="33"/>
        <v>0.134926189829638</v>
      </c>
      <c r="BF43" s="15">
        <f t="shared" si="34"/>
        <v>0.225822638991573</v>
      </c>
      <c r="BG43" s="36">
        <f t="shared" si="35"/>
        <v>0.000885133961876516</v>
      </c>
      <c r="BH43" s="35">
        <f t="shared" si="36"/>
        <v>2.9845673190316</v>
      </c>
      <c r="BI43" s="15">
        <f t="shared" si="37"/>
        <v>4.99519677449359</v>
      </c>
      <c r="BJ43" s="36">
        <f t="shared" si="38"/>
        <v>0.0195791632367085</v>
      </c>
      <c r="BK43" s="35">
        <f t="shared" si="39"/>
        <v>0.793365996198273</v>
      </c>
      <c r="BL43" s="15">
        <f t="shared" si="40"/>
        <v>1.32783711727045</v>
      </c>
      <c r="BM43" s="36">
        <f t="shared" si="41"/>
        <v>0.00520458769583391</v>
      </c>
      <c r="BN43" s="35">
        <f t="shared" si="42"/>
        <v>1.57054084961699</v>
      </c>
      <c r="BO43" s="15">
        <f t="shared" si="43"/>
        <v>2.62857551786191</v>
      </c>
      <c r="BP43" s="36">
        <f t="shared" si="44"/>
        <v>0.0103029593162426</v>
      </c>
      <c r="BR43">
        <f t="shared" si="45"/>
        <v>9.03290555966291</v>
      </c>
    </row>
    <row r="44" spans="1:70">
      <c r="A44">
        <f>'2. k-data'!A44</f>
        <v>565</v>
      </c>
      <c r="B44">
        <f>'5. r-data'!B43</f>
        <v>9.11683689367339</v>
      </c>
      <c r="D44" s="35">
        <v>0.6784</v>
      </c>
      <c r="E44" s="15">
        <v>0.9786</v>
      </c>
      <c r="F44" s="36">
        <v>0.0027</v>
      </c>
      <c r="H44" s="35">
        <v>0.283</v>
      </c>
      <c r="I44" s="15">
        <v>0.309</v>
      </c>
      <c r="J44" s="15">
        <v>0.365</v>
      </c>
      <c r="K44" s="15">
        <v>0.296</v>
      </c>
      <c r="L44" s="15">
        <v>0.296</v>
      </c>
      <c r="M44" s="15">
        <v>0.241</v>
      </c>
      <c r="N44" s="15">
        <v>0.258</v>
      </c>
      <c r="O44" s="15">
        <v>0.269</v>
      </c>
      <c r="P44" s="15">
        <v>0.044</v>
      </c>
      <c r="Q44" s="15">
        <v>0.687</v>
      </c>
      <c r="R44" s="15">
        <v>0.17</v>
      </c>
      <c r="S44" s="15">
        <v>0.022</v>
      </c>
      <c r="T44" s="15">
        <v>0.582</v>
      </c>
      <c r="U44" s="15">
        <v>0.14</v>
      </c>
      <c r="V44" s="36">
        <v>0.289</v>
      </c>
      <c r="X44" s="35">
        <f t="shared" si="0"/>
        <v>1.75031598807305</v>
      </c>
      <c r="Y44" s="15">
        <f t="shared" si="1"/>
        <v>2.5248514533141</v>
      </c>
      <c r="Z44" s="36">
        <f t="shared" si="2"/>
        <v>0.00696617507045583</v>
      </c>
      <c r="AA44" s="35">
        <f t="shared" si="3"/>
        <v>1.91112240393842</v>
      </c>
      <c r="AB44" s="15">
        <f t="shared" si="4"/>
        <v>2.75681660450197</v>
      </c>
      <c r="AC44" s="36">
        <f t="shared" si="5"/>
        <v>0.00760617702039171</v>
      </c>
      <c r="AD44" s="35">
        <f t="shared" si="6"/>
        <v>2.25747468426383</v>
      </c>
      <c r="AE44" s="15">
        <f t="shared" si="7"/>
        <v>3.2564338532143</v>
      </c>
      <c r="AF44" s="36">
        <f t="shared" si="8"/>
        <v>0.00898464275871512</v>
      </c>
      <c r="AG44" s="35">
        <f t="shared" si="9"/>
        <v>1.83071919600574</v>
      </c>
      <c r="AH44" s="15">
        <f t="shared" si="10"/>
        <v>2.64083402890804</v>
      </c>
      <c r="AI44" s="36">
        <f t="shared" si="11"/>
        <v>0.00728617604542377</v>
      </c>
      <c r="AJ44" s="35">
        <f t="shared" si="12"/>
        <v>1.83071919600574</v>
      </c>
      <c r="AK44" s="15">
        <f t="shared" si="13"/>
        <v>2.64083402890804</v>
      </c>
      <c r="AL44" s="36">
        <f t="shared" si="14"/>
        <v>0.00728617604542377</v>
      </c>
      <c r="AM44" s="35">
        <f t="shared" si="15"/>
        <v>1.49055177782899</v>
      </c>
      <c r="AN44" s="15">
        <f t="shared" si="16"/>
        <v>2.15013851677985</v>
      </c>
      <c r="AO44" s="36">
        <f t="shared" si="17"/>
        <v>0.00593232576671327</v>
      </c>
      <c r="AP44" s="35">
        <f t="shared" si="18"/>
        <v>1.59569443435635</v>
      </c>
      <c r="AQ44" s="15">
        <f t="shared" si="19"/>
        <v>2.30180803871038</v>
      </c>
      <c r="AR44" s="36">
        <f t="shared" si="20"/>
        <v>0.00635078858013288</v>
      </c>
      <c r="AS44" s="35">
        <f t="shared" si="21"/>
        <v>1.6637279179917</v>
      </c>
      <c r="AT44" s="15">
        <f t="shared" si="22"/>
        <v>2.39994714113602</v>
      </c>
      <c r="AU44" s="36">
        <f t="shared" si="23"/>
        <v>0.00662155863587498</v>
      </c>
      <c r="AV44" s="35">
        <f t="shared" si="24"/>
        <v>0.272133934541393</v>
      </c>
      <c r="AW44" s="15">
        <f t="shared" si="25"/>
        <v>0.392556409702546</v>
      </c>
      <c r="AX44" s="36">
        <f t="shared" si="26"/>
        <v>0.0010830802229684</v>
      </c>
      <c r="AY44" s="35">
        <f t="shared" si="27"/>
        <v>4.24900029613493</v>
      </c>
      <c r="AZ44" s="15">
        <f t="shared" si="28"/>
        <v>6.12923303331021</v>
      </c>
      <c r="BA44" s="36">
        <f t="shared" si="29"/>
        <v>0.0169108207540748</v>
      </c>
      <c r="BB44" s="35">
        <f t="shared" si="30"/>
        <v>1.05142656527356</v>
      </c>
      <c r="BC44" s="15">
        <f t="shared" si="31"/>
        <v>1.51669521930529</v>
      </c>
      <c r="BD44" s="36">
        <f t="shared" si="32"/>
        <v>0.00418462813419608</v>
      </c>
      <c r="BE44" s="35">
        <f t="shared" si="33"/>
        <v>0.136066967270697</v>
      </c>
      <c r="BF44" s="15">
        <f t="shared" si="34"/>
        <v>0.196278204851273</v>
      </c>
      <c r="BG44" s="36">
        <f t="shared" si="35"/>
        <v>0.000541540111484199</v>
      </c>
      <c r="BH44" s="35">
        <f t="shared" si="36"/>
        <v>3.59958977052479</v>
      </c>
      <c r="BI44" s="15">
        <f t="shared" si="37"/>
        <v>5.19245069197459</v>
      </c>
      <c r="BJ44" s="36">
        <f t="shared" si="38"/>
        <v>0.0143261974947184</v>
      </c>
      <c r="BK44" s="35">
        <f t="shared" si="39"/>
        <v>0.865880700813524</v>
      </c>
      <c r="BL44" s="15">
        <f t="shared" si="40"/>
        <v>1.24904312178083</v>
      </c>
      <c r="BM44" s="36">
        <f t="shared" si="41"/>
        <v>0.00344616434580854</v>
      </c>
      <c r="BN44" s="35">
        <f t="shared" si="42"/>
        <v>1.78742516096506</v>
      </c>
      <c r="BO44" s="15">
        <f t="shared" si="43"/>
        <v>2.578381872819</v>
      </c>
      <c r="BP44" s="36">
        <f t="shared" si="44"/>
        <v>0.00711386782813334</v>
      </c>
      <c r="BR44">
        <f t="shared" si="45"/>
        <v>8.92173658414877</v>
      </c>
    </row>
    <row r="45" spans="1:70">
      <c r="A45">
        <f>'2. k-data'!A45</f>
        <v>570</v>
      </c>
      <c r="B45">
        <f>'5. r-data'!B44</f>
        <v>9.15139990386615</v>
      </c>
      <c r="D45" s="35">
        <v>0.7621</v>
      </c>
      <c r="E45" s="15">
        <v>0.952</v>
      </c>
      <c r="F45" s="36">
        <v>0.0021</v>
      </c>
      <c r="H45" s="35">
        <v>0.298</v>
      </c>
      <c r="I45" s="15">
        <v>0.322</v>
      </c>
      <c r="J45" s="15">
        <v>0.349</v>
      </c>
      <c r="K45" s="15">
        <v>0.28</v>
      </c>
      <c r="L45" s="15">
        <v>0.284</v>
      </c>
      <c r="M45" s="15">
        <v>0.234</v>
      </c>
      <c r="N45" s="15">
        <v>0.256</v>
      </c>
      <c r="O45" s="15">
        <v>0.272</v>
      </c>
      <c r="P45" s="15">
        <v>0.048</v>
      </c>
      <c r="Q45" s="15">
        <v>0.693</v>
      </c>
      <c r="R45" s="15">
        <v>0.153</v>
      </c>
      <c r="S45" s="15">
        <v>0.019</v>
      </c>
      <c r="T45" s="15">
        <v>0.618</v>
      </c>
      <c r="U45" s="15">
        <v>0.133</v>
      </c>
      <c r="V45" s="36">
        <v>0.286</v>
      </c>
      <c r="X45" s="35">
        <f t="shared" si="0"/>
        <v>2.07833599628744</v>
      </c>
      <c r="Y45" s="15">
        <f t="shared" si="1"/>
        <v>2.59621554712721</v>
      </c>
      <c r="Z45" s="36">
        <f t="shared" si="2"/>
        <v>0.00572694605983943</v>
      </c>
      <c r="AA45" s="35">
        <f t="shared" si="3"/>
        <v>2.24571876108912</v>
      </c>
      <c r="AB45" s="15">
        <f t="shared" si="4"/>
        <v>2.80530673213074</v>
      </c>
      <c r="AC45" s="36">
        <f t="shared" si="5"/>
        <v>0.00618817661499429</v>
      </c>
      <c r="AD45" s="35">
        <f t="shared" si="6"/>
        <v>2.434024371491</v>
      </c>
      <c r="AE45" s="15">
        <f t="shared" si="7"/>
        <v>3.04053431525972</v>
      </c>
      <c r="AF45" s="36">
        <f t="shared" si="8"/>
        <v>0.0067070609895435</v>
      </c>
      <c r="AG45" s="35">
        <f t="shared" si="9"/>
        <v>1.95279892268619</v>
      </c>
      <c r="AH45" s="15">
        <f t="shared" si="10"/>
        <v>2.43939715837456</v>
      </c>
      <c r="AI45" s="36">
        <f t="shared" si="11"/>
        <v>0.00538102314347329</v>
      </c>
      <c r="AJ45" s="35">
        <f t="shared" si="12"/>
        <v>1.98069605015313</v>
      </c>
      <c r="AK45" s="15">
        <f t="shared" si="13"/>
        <v>2.47424568920848</v>
      </c>
      <c r="AL45" s="36">
        <f t="shared" si="14"/>
        <v>0.00545789490266577</v>
      </c>
      <c r="AM45" s="35">
        <f t="shared" si="15"/>
        <v>1.63198195681632</v>
      </c>
      <c r="AN45" s="15">
        <f t="shared" si="16"/>
        <v>2.03863905378445</v>
      </c>
      <c r="AO45" s="36">
        <f t="shared" si="17"/>
        <v>0.00449699791275982</v>
      </c>
      <c r="AP45" s="35">
        <f t="shared" si="18"/>
        <v>1.78541615788452</v>
      </c>
      <c r="AQ45" s="15">
        <f t="shared" si="19"/>
        <v>2.23030597337103</v>
      </c>
      <c r="AR45" s="36">
        <f t="shared" si="20"/>
        <v>0.00491979258831844</v>
      </c>
      <c r="AS45" s="35">
        <f t="shared" si="21"/>
        <v>1.8970046677523</v>
      </c>
      <c r="AT45" s="15">
        <f t="shared" si="22"/>
        <v>2.36970009670672</v>
      </c>
      <c r="AU45" s="36">
        <f t="shared" si="23"/>
        <v>0.00522727962508834</v>
      </c>
      <c r="AV45" s="35">
        <f t="shared" si="24"/>
        <v>0.334765529603347</v>
      </c>
      <c r="AW45" s="15">
        <f t="shared" si="25"/>
        <v>0.418182370007067</v>
      </c>
      <c r="AX45" s="36">
        <f t="shared" si="26"/>
        <v>0.000922461110309708</v>
      </c>
      <c r="AY45" s="35">
        <f t="shared" si="27"/>
        <v>4.83317733364832</v>
      </c>
      <c r="AZ45" s="15">
        <f t="shared" si="28"/>
        <v>6.03750796697704</v>
      </c>
      <c r="BA45" s="36">
        <f t="shared" si="29"/>
        <v>0.0133180322800964</v>
      </c>
      <c r="BB45" s="35">
        <f t="shared" si="30"/>
        <v>1.06706512561067</v>
      </c>
      <c r="BC45" s="15">
        <f t="shared" si="31"/>
        <v>1.33295630439753</v>
      </c>
      <c r="BD45" s="36">
        <f t="shared" si="32"/>
        <v>0.00294034478911219</v>
      </c>
      <c r="BE45" s="35">
        <f t="shared" si="33"/>
        <v>0.132511355467991</v>
      </c>
      <c r="BF45" s="15">
        <f t="shared" si="34"/>
        <v>0.165530521461131</v>
      </c>
      <c r="BG45" s="36">
        <f t="shared" si="35"/>
        <v>0.000365140856164259</v>
      </c>
      <c r="BH45" s="35">
        <f t="shared" si="36"/>
        <v>4.31010619364309</v>
      </c>
      <c r="BI45" s="15">
        <f t="shared" si="37"/>
        <v>5.38409801384099</v>
      </c>
      <c r="BJ45" s="36">
        <f t="shared" si="38"/>
        <v>0.0118766867952375</v>
      </c>
      <c r="BK45" s="35">
        <f t="shared" si="39"/>
        <v>0.92757948827594</v>
      </c>
      <c r="BL45" s="15">
        <f t="shared" si="40"/>
        <v>1.15871365022792</v>
      </c>
      <c r="BM45" s="36">
        <f t="shared" si="41"/>
        <v>0.00255598599314981</v>
      </c>
      <c r="BN45" s="35">
        <f t="shared" si="42"/>
        <v>1.99464461388661</v>
      </c>
      <c r="BO45" s="15">
        <f t="shared" si="43"/>
        <v>2.49166995462544</v>
      </c>
      <c r="BP45" s="36">
        <f t="shared" si="44"/>
        <v>0.00549633078226201</v>
      </c>
      <c r="BR45">
        <f t="shared" si="45"/>
        <v>8.71213270848057</v>
      </c>
    </row>
    <row r="46" spans="1:70">
      <c r="A46">
        <f>'2. k-data'!A46</f>
        <v>575</v>
      </c>
      <c r="B46">
        <f>'5. r-data'!B45</f>
        <v>9.18208103314298</v>
      </c>
      <c r="D46" s="35">
        <v>0.8425</v>
      </c>
      <c r="E46" s="15">
        <v>0.9154</v>
      </c>
      <c r="F46" s="36">
        <v>0.0018</v>
      </c>
      <c r="H46" s="35">
        <v>0.318</v>
      </c>
      <c r="I46" s="15">
        <v>0.329</v>
      </c>
      <c r="J46" s="15">
        <v>0.332</v>
      </c>
      <c r="K46" s="15">
        <v>0.263</v>
      </c>
      <c r="L46" s="15">
        <v>0.271</v>
      </c>
      <c r="M46" s="15">
        <v>0.227</v>
      </c>
      <c r="N46" s="15">
        <v>0.254</v>
      </c>
      <c r="O46" s="15">
        <v>0.274</v>
      </c>
      <c r="P46" s="15">
        <v>0.052</v>
      </c>
      <c r="Q46" s="15">
        <v>0.698</v>
      </c>
      <c r="R46" s="15">
        <v>0.138</v>
      </c>
      <c r="S46" s="15">
        <v>0.017</v>
      </c>
      <c r="T46" s="15">
        <v>0.651</v>
      </c>
      <c r="U46" s="15">
        <v>0.125</v>
      </c>
      <c r="V46" s="36">
        <v>0.28</v>
      </c>
      <c r="X46" s="35">
        <f t="shared" si="0"/>
        <v>2.4600172399945</v>
      </c>
      <c r="Y46" s="15">
        <f t="shared" si="1"/>
        <v>2.67287807892103</v>
      </c>
      <c r="Z46" s="36">
        <f t="shared" si="2"/>
        <v>0.00525582318337104</v>
      </c>
      <c r="AA46" s="35">
        <f t="shared" si="3"/>
        <v>2.54511217596915</v>
      </c>
      <c r="AB46" s="15">
        <f t="shared" si="4"/>
        <v>2.76533612567616</v>
      </c>
      <c r="AC46" s="36">
        <f t="shared" si="5"/>
        <v>0.00543762838782727</v>
      </c>
      <c r="AD46" s="35">
        <f t="shared" si="6"/>
        <v>2.56831988578042</v>
      </c>
      <c r="AE46" s="15">
        <f t="shared" si="7"/>
        <v>2.79055195660937</v>
      </c>
      <c r="AF46" s="36">
        <f t="shared" si="8"/>
        <v>0.00548721162540624</v>
      </c>
      <c r="AG46" s="35">
        <f t="shared" si="9"/>
        <v>2.03454256012124</v>
      </c>
      <c r="AH46" s="15">
        <f t="shared" si="10"/>
        <v>2.21058784514538</v>
      </c>
      <c r="AI46" s="36">
        <f t="shared" si="11"/>
        <v>0.00434679716108988</v>
      </c>
      <c r="AJ46" s="35">
        <f t="shared" si="12"/>
        <v>2.09642978628462</v>
      </c>
      <c r="AK46" s="15">
        <f t="shared" si="13"/>
        <v>2.27783006096729</v>
      </c>
      <c r="AL46" s="36">
        <f t="shared" si="14"/>
        <v>0.00447901912796714</v>
      </c>
      <c r="AM46" s="35">
        <f t="shared" si="15"/>
        <v>1.75605004238601</v>
      </c>
      <c r="AN46" s="15">
        <f t="shared" si="16"/>
        <v>1.90799787394677</v>
      </c>
      <c r="AO46" s="36">
        <f t="shared" si="17"/>
        <v>0.00375179831014222</v>
      </c>
      <c r="AP46" s="35">
        <f t="shared" si="18"/>
        <v>1.96491943068743</v>
      </c>
      <c r="AQ46" s="15">
        <f t="shared" si="19"/>
        <v>2.13494035234573</v>
      </c>
      <c r="AR46" s="36">
        <f t="shared" si="20"/>
        <v>0.00419804744835297</v>
      </c>
      <c r="AS46" s="35">
        <f t="shared" si="21"/>
        <v>2.11963749609589</v>
      </c>
      <c r="AT46" s="15">
        <f t="shared" si="22"/>
        <v>2.30304589190051</v>
      </c>
      <c r="AU46" s="36">
        <f t="shared" si="23"/>
        <v>0.00452860236554612</v>
      </c>
      <c r="AV46" s="35">
        <f t="shared" si="24"/>
        <v>0.402266970061994</v>
      </c>
      <c r="AW46" s="15">
        <f t="shared" si="25"/>
        <v>0.437074402842432</v>
      </c>
      <c r="AX46" s="36">
        <f t="shared" si="26"/>
        <v>0.000859442784702182</v>
      </c>
      <c r="AY46" s="35">
        <f t="shared" si="27"/>
        <v>5.39966048275522</v>
      </c>
      <c r="AZ46" s="15">
        <f t="shared" si="28"/>
        <v>5.86688333046188</v>
      </c>
      <c r="BA46" s="36">
        <f t="shared" si="29"/>
        <v>0.0115363666100408</v>
      </c>
      <c r="BB46" s="35">
        <f t="shared" si="30"/>
        <v>1.06755465131837</v>
      </c>
      <c r="BC46" s="15">
        <f t="shared" si="31"/>
        <v>1.15992822292799</v>
      </c>
      <c r="BD46" s="36">
        <f t="shared" si="32"/>
        <v>0.00228082892863272</v>
      </c>
      <c r="BE46" s="35">
        <f t="shared" si="33"/>
        <v>0.13151035559719</v>
      </c>
      <c r="BF46" s="15">
        <f t="shared" si="34"/>
        <v>0.142889708621564</v>
      </c>
      <c r="BG46" s="36">
        <f t="shared" si="35"/>
        <v>0.000280971679614175</v>
      </c>
      <c r="BH46" s="35">
        <f t="shared" si="36"/>
        <v>5.03607302904535</v>
      </c>
      <c r="BI46" s="15">
        <f t="shared" si="37"/>
        <v>5.47183531250814</v>
      </c>
      <c r="BJ46" s="36">
        <f t="shared" si="38"/>
        <v>0.0107595625546369</v>
      </c>
      <c r="BK46" s="35">
        <f t="shared" si="39"/>
        <v>0.96698790880287</v>
      </c>
      <c r="BL46" s="15">
        <f t="shared" si="40"/>
        <v>1.05065962221739</v>
      </c>
      <c r="BM46" s="36">
        <f t="shared" si="41"/>
        <v>0.00206596823245717</v>
      </c>
      <c r="BN46" s="35">
        <f t="shared" si="42"/>
        <v>2.16605291571843</v>
      </c>
      <c r="BO46" s="15">
        <f t="shared" si="43"/>
        <v>2.35347755376694</v>
      </c>
      <c r="BP46" s="36">
        <f t="shared" si="44"/>
        <v>0.00462776884070406</v>
      </c>
      <c r="BR46">
        <f t="shared" si="45"/>
        <v>8.40527697773908</v>
      </c>
    </row>
    <row r="47" spans="1:70">
      <c r="A47">
        <f>'2. k-data'!A47</f>
        <v>580</v>
      </c>
      <c r="B47">
        <f>'5. r-data'!B46</f>
        <v>9.20897674845716</v>
      </c>
      <c r="D47" s="35">
        <v>0.9163</v>
      </c>
      <c r="E47" s="15">
        <v>0.87</v>
      </c>
      <c r="F47" s="36">
        <v>0.0017</v>
      </c>
      <c r="H47" s="35">
        <v>0.341</v>
      </c>
      <c r="I47" s="15">
        <v>0.335</v>
      </c>
      <c r="J47" s="15">
        <v>0.315</v>
      </c>
      <c r="K47" s="15">
        <v>0.247</v>
      </c>
      <c r="L47" s="15">
        <v>0.26</v>
      </c>
      <c r="M47" s="15">
        <v>0.225</v>
      </c>
      <c r="N47" s="15">
        <v>0.254</v>
      </c>
      <c r="O47" s="15">
        <v>0.278</v>
      </c>
      <c r="P47" s="15">
        <v>0.06</v>
      </c>
      <c r="Q47" s="15">
        <v>0.701</v>
      </c>
      <c r="R47" s="15">
        <v>0.125</v>
      </c>
      <c r="S47" s="15">
        <v>0.017</v>
      </c>
      <c r="T47" s="15">
        <v>0.68</v>
      </c>
      <c r="U47" s="15">
        <v>0.118</v>
      </c>
      <c r="V47" s="36">
        <v>0.285</v>
      </c>
      <c r="X47" s="35">
        <f t="shared" si="0"/>
        <v>2.87742121956245</v>
      </c>
      <c r="Y47" s="15">
        <f t="shared" si="1"/>
        <v>2.73202713196479</v>
      </c>
      <c r="Z47" s="36">
        <f t="shared" si="2"/>
        <v>0.00533844382108062</v>
      </c>
      <c r="AA47" s="35">
        <f t="shared" si="3"/>
        <v>2.82679210719479</v>
      </c>
      <c r="AB47" s="15">
        <f t="shared" si="4"/>
        <v>2.68395627333784</v>
      </c>
      <c r="AC47" s="36">
        <f t="shared" si="5"/>
        <v>0.00524451225824636</v>
      </c>
      <c r="AD47" s="35">
        <f t="shared" si="6"/>
        <v>2.65802839930256</v>
      </c>
      <c r="AE47" s="15">
        <f t="shared" si="7"/>
        <v>2.52372007791469</v>
      </c>
      <c r="AF47" s="36">
        <f t="shared" si="8"/>
        <v>0.00493140704879881</v>
      </c>
      <c r="AG47" s="35">
        <f t="shared" si="9"/>
        <v>2.08423179246899</v>
      </c>
      <c r="AH47" s="15">
        <f t="shared" si="10"/>
        <v>1.97891701347596</v>
      </c>
      <c r="AI47" s="36">
        <f t="shared" si="11"/>
        <v>0.00386684933667716</v>
      </c>
      <c r="AJ47" s="35">
        <f t="shared" si="12"/>
        <v>2.19392820259894</v>
      </c>
      <c r="AK47" s="15">
        <f t="shared" si="13"/>
        <v>2.08307054050101</v>
      </c>
      <c r="AL47" s="36">
        <f t="shared" si="14"/>
        <v>0.00407036772281807</v>
      </c>
      <c r="AM47" s="35">
        <f t="shared" si="15"/>
        <v>1.89859171378754</v>
      </c>
      <c r="AN47" s="15">
        <f t="shared" si="16"/>
        <v>1.80265719851049</v>
      </c>
      <c r="AO47" s="36">
        <f t="shared" si="17"/>
        <v>0.00352243360628487</v>
      </c>
      <c r="AP47" s="35">
        <f t="shared" si="18"/>
        <v>2.14329909023127</v>
      </c>
      <c r="AQ47" s="15">
        <f t="shared" si="19"/>
        <v>2.03499968187406</v>
      </c>
      <c r="AR47" s="36">
        <f t="shared" si="20"/>
        <v>0.0039764361599838</v>
      </c>
      <c r="AS47" s="35">
        <f t="shared" si="21"/>
        <v>2.34581553970194</v>
      </c>
      <c r="AT47" s="15">
        <f t="shared" si="22"/>
        <v>2.22728311638185</v>
      </c>
      <c r="AU47" s="36">
        <f t="shared" si="23"/>
        <v>0.00435216241132086</v>
      </c>
      <c r="AV47" s="35">
        <f t="shared" si="24"/>
        <v>0.506291123676678</v>
      </c>
      <c r="AW47" s="15">
        <f t="shared" si="25"/>
        <v>0.480708586269464</v>
      </c>
      <c r="AX47" s="36">
        <f t="shared" si="26"/>
        <v>0.000939315628342631</v>
      </c>
      <c r="AY47" s="35">
        <f t="shared" si="27"/>
        <v>5.91516796162252</v>
      </c>
      <c r="AZ47" s="15">
        <f t="shared" si="28"/>
        <v>5.61627864958157</v>
      </c>
      <c r="BA47" s="36">
        <f t="shared" si="29"/>
        <v>0.0109743375911364</v>
      </c>
      <c r="BB47" s="35">
        <f t="shared" si="30"/>
        <v>1.05477317432641</v>
      </c>
      <c r="BC47" s="15">
        <f t="shared" si="31"/>
        <v>1.00147622139472</v>
      </c>
      <c r="BD47" s="36">
        <f t="shared" si="32"/>
        <v>0.00195690755904715</v>
      </c>
      <c r="BE47" s="35">
        <f t="shared" si="33"/>
        <v>0.143449151708392</v>
      </c>
      <c r="BF47" s="15">
        <f t="shared" si="34"/>
        <v>0.136200766109681</v>
      </c>
      <c r="BG47" s="36">
        <f t="shared" si="35"/>
        <v>0.000266139428030412</v>
      </c>
      <c r="BH47" s="35">
        <f t="shared" si="36"/>
        <v>5.73796606833568</v>
      </c>
      <c r="BI47" s="15">
        <f t="shared" si="37"/>
        <v>5.44803064438726</v>
      </c>
      <c r="BJ47" s="36">
        <f t="shared" si="38"/>
        <v>0.0106455771212165</v>
      </c>
      <c r="BK47" s="35">
        <f t="shared" si="39"/>
        <v>0.995705876564133</v>
      </c>
      <c r="BL47" s="15">
        <f t="shared" si="40"/>
        <v>0.945393552996612</v>
      </c>
      <c r="BM47" s="36">
        <f t="shared" si="41"/>
        <v>0.00184732073574051</v>
      </c>
      <c r="BN47" s="35">
        <f t="shared" si="42"/>
        <v>2.40488283746422</v>
      </c>
      <c r="BO47" s="15">
        <f t="shared" si="43"/>
        <v>2.28336578477995</v>
      </c>
      <c r="BP47" s="36">
        <f t="shared" si="44"/>
        <v>0.0044617492346275</v>
      </c>
      <c r="BR47">
        <f t="shared" si="45"/>
        <v>8.01180977115773</v>
      </c>
    </row>
    <row r="48" spans="1:70">
      <c r="A48">
        <f>'2. k-data'!A48</f>
        <v>585</v>
      </c>
      <c r="B48">
        <f>'5. r-data'!B47</f>
        <v>9.23218469723555</v>
      </c>
      <c r="D48" s="35">
        <v>0.9786</v>
      </c>
      <c r="E48" s="15">
        <v>0.8163</v>
      </c>
      <c r="F48" s="36">
        <v>0.0014</v>
      </c>
      <c r="H48" s="35">
        <v>0.367</v>
      </c>
      <c r="I48" s="15">
        <v>0.339</v>
      </c>
      <c r="J48" s="15">
        <v>0.299</v>
      </c>
      <c r="K48" s="15">
        <v>0.229</v>
      </c>
      <c r="L48" s="15">
        <v>0.247</v>
      </c>
      <c r="M48" s="15">
        <v>0.222</v>
      </c>
      <c r="N48" s="15">
        <v>0.259</v>
      </c>
      <c r="O48" s="15">
        <v>0.284</v>
      </c>
      <c r="P48" s="15">
        <v>0.076</v>
      </c>
      <c r="Q48" s="15">
        <v>0.704</v>
      </c>
      <c r="R48" s="15">
        <v>0.114</v>
      </c>
      <c r="S48" s="15">
        <v>0.017</v>
      </c>
      <c r="T48" s="15">
        <v>0.701</v>
      </c>
      <c r="U48" s="15">
        <v>0.112</v>
      </c>
      <c r="V48" s="36">
        <v>0.314</v>
      </c>
      <c r="X48" s="35">
        <f t="shared" si="0"/>
        <v>3.3157040517103</v>
      </c>
      <c r="Y48" s="15">
        <f t="shared" si="1"/>
        <v>2.76579727918569</v>
      </c>
      <c r="Z48" s="36">
        <f t="shared" si="2"/>
        <v>0.00474349649743962</v>
      </c>
      <c r="AA48" s="35">
        <f t="shared" si="3"/>
        <v>3.06273480525829</v>
      </c>
      <c r="AB48" s="15">
        <f t="shared" si="4"/>
        <v>2.5547827728718</v>
      </c>
      <c r="AC48" s="36">
        <f t="shared" si="5"/>
        <v>0.00438159485730799</v>
      </c>
      <c r="AD48" s="35">
        <f t="shared" si="6"/>
        <v>2.7013501674697</v>
      </c>
      <c r="AE48" s="15">
        <f t="shared" si="7"/>
        <v>2.25333347813766</v>
      </c>
      <c r="AF48" s="36">
        <f t="shared" si="8"/>
        <v>0.0038645925142628</v>
      </c>
      <c r="AG48" s="35">
        <f t="shared" si="9"/>
        <v>2.06892705133967</v>
      </c>
      <c r="AH48" s="15">
        <f t="shared" si="10"/>
        <v>1.72579721235292</v>
      </c>
      <c r="AI48" s="36">
        <f t="shared" si="11"/>
        <v>0.00295983841393372</v>
      </c>
      <c r="AJ48" s="35">
        <f t="shared" si="12"/>
        <v>2.23155013834453</v>
      </c>
      <c r="AK48" s="15">
        <f t="shared" si="13"/>
        <v>1.86144939498328</v>
      </c>
      <c r="AL48" s="36">
        <f t="shared" si="14"/>
        <v>0.00319248946830405</v>
      </c>
      <c r="AM48" s="35">
        <f t="shared" si="15"/>
        <v>2.00568473972666</v>
      </c>
      <c r="AN48" s="15">
        <f t="shared" si="16"/>
        <v>1.67304358577445</v>
      </c>
      <c r="AO48" s="36">
        <f t="shared" si="17"/>
        <v>0.00286936300390081</v>
      </c>
      <c r="AP48" s="35">
        <f t="shared" si="18"/>
        <v>2.33996552968111</v>
      </c>
      <c r="AQ48" s="15">
        <f t="shared" si="19"/>
        <v>1.95188418340352</v>
      </c>
      <c r="AR48" s="36">
        <f t="shared" si="20"/>
        <v>0.00334759017121761</v>
      </c>
      <c r="AS48" s="35">
        <f t="shared" si="21"/>
        <v>2.56583092829898</v>
      </c>
      <c r="AT48" s="15">
        <f t="shared" si="22"/>
        <v>2.14028999261236</v>
      </c>
      <c r="AU48" s="36">
        <f t="shared" si="23"/>
        <v>0.00367071663562085</v>
      </c>
      <c r="AV48" s="35">
        <f t="shared" si="24"/>
        <v>0.686630811798318</v>
      </c>
      <c r="AW48" s="15">
        <f t="shared" si="25"/>
        <v>0.572753659994857</v>
      </c>
      <c r="AX48" s="36">
        <f t="shared" si="26"/>
        <v>0.000982304451785862</v>
      </c>
      <c r="AY48" s="35">
        <f t="shared" si="27"/>
        <v>6.36036962507915</v>
      </c>
      <c r="AZ48" s="15">
        <f t="shared" si="28"/>
        <v>5.30550758732078</v>
      </c>
      <c r="BA48" s="36">
        <f t="shared" si="29"/>
        <v>0.00909924123759536</v>
      </c>
      <c r="BB48" s="35">
        <f t="shared" si="30"/>
        <v>1.02994621769748</v>
      </c>
      <c r="BC48" s="15">
        <f t="shared" si="31"/>
        <v>0.859130489992285</v>
      </c>
      <c r="BD48" s="36">
        <f t="shared" si="32"/>
        <v>0.00147345667767879</v>
      </c>
      <c r="BE48" s="35">
        <f t="shared" si="33"/>
        <v>0.15358847106015</v>
      </c>
      <c r="BF48" s="15">
        <f t="shared" si="34"/>
        <v>0.128115950262007</v>
      </c>
      <c r="BG48" s="36">
        <f t="shared" si="35"/>
        <v>0.000219725995794206</v>
      </c>
      <c r="BH48" s="35">
        <f t="shared" si="36"/>
        <v>6.33326577724501</v>
      </c>
      <c r="BI48" s="15">
        <f t="shared" si="37"/>
        <v>5.28289889021572</v>
      </c>
      <c r="BJ48" s="36">
        <f t="shared" si="38"/>
        <v>0.00906046606186697</v>
      </c>
      <c r="BK48" s="35">
        <f t="shared" si="39"/>
        <v>1.01187698580805</v>
      </c>
      <c r="BL48" s="15">
        <f t="shared" si="40"/>
        <v>0.844058025255578</v>
      </c>
      <c r="BM48" s="36">
        <f t="shared" si="41"/>
        <v>0.00144760656052653</v>
      </c>
      <c r="BN48" s="35">
        <f t="shared" si="42"/>
        <v>2.83686940664042</v>
      </c>
      <c r="BO48" s="15">
        <f t="shared" si="43"/>
        <v>2.36637696366296</v>
      </c>
      <c r="BP48" s="36">
        <f t="shared" si="44"/>
        <v>0.00405846839290475</v>
      </c>
      <c r="BR48">
        <f t="shared" si="45"/>
        <v>7.53623236835338</v>
      </c>
    </row>
    <row r="49" spans="1:70">
      <c r="A49">
        <f>'2. k-data'!A49</f>
        <v>590</v>
      </c>
      <c r="B49">
        <f>'5. r-data'!B48</f>
        <v>9.25180340141292</v>
      </c>
      <c r="D49" s="35">
        <v>1.0263</v>
      </c>
      <c r="E49" s="15">
        <v>0.757</v>
      </c>
      <c r="F49" s="36">
        <v>0.0011</v>
      </c>
      <c r="H49" s="35">
        <v>0.39</v>
      </c>
      <c r="I49" s="15">
        <v>0.341</v>
      </c>
      <c r="J49" s="15">
        <v>0.285</v>
      </c>
      <c r="K49" s="15">
        <v>0.214</v>
      </c>
      <c r="L49" s="15">
        <v>0.232</v>
      </c>
      <c r="M49" s="15">
        <v>0.221</v>
      </c>
      <c r="N49" s="15">
        <v>0.27</v>
      </c>
      <c r="O49" s="15">
        <v>0.295</v>
      </c>
      <c r="P49" s="15">
        <v>0.102</v>
      </c>
      <c r="Q49" s="15">
        <v>0.705</v>
      </c>
      <c r="R49" s="15">
        <v>0.106</v>
      </c>
      <c r="S49" s="15">
        <v>0.016</v>
      </c>
      <c r="T49" s="15">
        <v>0.717</v>
      </c>
      <c r="U49" s="15">
        <v>0.106</v>
      </c>
      <c r="V49" s="36">
        <v>0.354</v>
      </c>
      <c r="X49" s="35">
        <f t="shared" si="0"/>
        <v>3.70309907403933</v>
      </c>
      <c r="Y49" s="15">
        <f t="shared" si="1"/>
        <v>2.73140991819914</v>
      </c>
      <c r="Z49" s="36">
        <f t="shared" si="2"/>
        <v>0.00396902365920614</v>
      </c>
      <c r="AA49" s="35">
        <f t="shared" si="3"/>
        <v>3.2378379083267</v>
      </c>
      <c r="AB49" s="15">
        <f t="shared" si="4"/>
        <v>2.38823277463053</v>
      </c>
      <c r="AC49" s="36">
        <f t="shared" si="5"/>
        <v>0.00347035145586999</v>
      </c>
      <c r="AD49" s="35">
        <f t="shared" si="6"/>
        <v>2.70611086179797</v>
      </c>
      <c r="AE49" s="15">
        <f t="shared" si="7"/>
        <v>1.99603032483783</v>
      </c>
      <c r="AF49" s="36">
        <f t="shared" si="8"/>
        <v>0.00290044036634295</v>
      </c>
      <c r="AG49" s="35">
        <f t="shared" si="9"/>
        <v>2.0319569278062</v>
      </c>
      <c r="AH49" s="15">
        <f t="shared" si="10"/>
        <v>1.49877364742209</v>
      </c>
      <c r="AI49" s="36">
        <f t="shared" si="11"/>
        <v>0.0021778745206926</v>
      </c>
      <c r="AJ49" s="35">
        <f t="shared" si="12"/>
        <v>2.20286919276186</v>
      </c>
      <c r="AK49" s="15">
        <f t="shared" si="13"/>
        <v>1.62483872056974</v>
      </c>
      <c r="AL49" s="36">
        <f t="shared" si="14"/>
        <v>0.00236106022804058</v>
      </c>
      <c r="AM49" s="35">
        <f t="shared" si="15"/>
        <v>2.09842280862229</v>
      </c>
      <c r="AN49" s="15">
        <f t="shared" si="16"/>
        <v>1.54779895364618</v>
      </c>
      <c r="AO49" s="36">
        <f t="shared" si="17"/>
        <v>0.00224911340688348</v>
      </c>
      <c r="AP49" s="35">
        <f t="shared" si="18"/>
        <v>2.56368397433492</v>
      </c>
      <c r="AQ49" s="15">
        <f t="shared" si="19"/>
        <v>1.89097609721479</v>
      </c>
      <c r="AR49" s="36">
        <f t="shared" si="20"/>
        <v>0.00274778561021964</v>
      </c>
      <c r="AS49" s="35">
        <f t="shared" si="21"/>
        <v>2.80106212010667</v>
      </c>
      <c r="AT49" s="15">
        <f t="shared" si="22"/>
        <v>2.06606647658653</v>
      </c>
      <c r="AU49" s="36">
        <f t="shared" si="23"/>
        <v>0.00300221020375849</v>
      </c>
      <c r="AV49" s="35">
        <f t="shared" si="24"/>
        <v>0.968502834748748</v>
      </c>
      <c r="AW49" s="15">
        <f t="shared" si="25"/>
        <v>0.714368747836697</v>
      </c>
      <c r="AX49" s="36">
        <f t="shared" si="26"/>
        <v>0.00103805234163853</v>
      </c>
      <c r="AY49" s="35">
        <f t="shared" si="27"/>
        <v>6.69406371076341</v>
      </c>
      <c r="AZ49" s="15">
        <f t="shared" si="28"/>
        <v>4.93754869828305</v>
      </c>
      <c r="BA49" s="36">
        <f t="shared" si="29"/>
        <v>0.00717477353779572</v>
      </c>
      <c r="BB49" s="35">
        <f t="shared" si="30"/>
        <v>1.00648333807223</v>
      </c>
      <c r="BC49" s="15">
        <f t="shared" si="31"/>
        <v>0.742383208536175</v>
      </c>
      <c r="BD49" s="36">
        <f t="shared" si="32"/>
        <v>0.00107876027660475</v>
      </c>
      <c r="BE49" s="35">
        <f t="shared" si="33"/>
        <v>0.151922013293921</v>
      </c>
      <c r="BF49" s="15">
        <f t="shared" si="34"/>
        <v>0.112057842797913</v>
      </c>
      <c r="BG49" s="36">
        <f t="shared" si="35"/>
        <v>0.000162831739864867</v>
      </c>
      <c r="BH49" s="35">
        <f t="shared" si="36"/>
        <v>6.80800522073385</v>
      </c>
      <c r="BI49" s="15">
        <f t="shared" si="37"/>
        <v>5.02159208038149</v>
      </c>
      <c r="BJ49" s="36">
        <f t="shared" si="38"/>
        <v>0.00729689734269437</v>
      </c>
      <c r="BK49" s="35">
        <f t="shared" si="39"/>
        <v>1.00648333807223</v>
      </c>
      <c r="BL49" s="15">
        <f t="shared" si="40"/>
        <v>0.742383208536175</v>
      </c>
      <c r="BM49" s="36">
        <f t="shared" si="41"/>
        <v>0.00107876027660475</v>
      </c>
      <c r="BN49" s="35">
        <f t="shared" si="42"/>
        <v>3.36127454412801</v>
      </c>
      <c r="BO49" s="15">
        <f t="shared" si="43"/>
        <v>2.47927977190383</v>
      </c>
      <c r="BP49" s="36">
        <f t="shared" si="44"/>
        <v>0.00360265224451019</v>
      </c>
      <c r="BR49">
        <f t="shared" si="45"/>
        <v>7.00361517486958</v>
      </c>
    </row>
    <row r="50" spans="1:70">
      <c r="A50">
        <f>'2. k-data'!A50</f>
        <v>595</v>
      </c>
      <c r="B50">
        <f>'5. r-data'!B49</f>
        <v>9.26793197341784</v>
      </c>
      <c r="D50" s="35">
        <v>1.0567</v>
      </c>
      <c r="E50" s="15">
        <v>0.6949</v>
      </c>
      <c r="F50" s="36">
        <v>0.001</v>
      </c>
      <c r="H50" s="35">
        <v>0.409</v>
      </c>
      <c r="I50" s="15">
        <v>0.341</v>
      </c>
      <c r="J50" s="15">
        <v>0.272</v>
      </c>
      <c r="K50" s="15">
        <v>0.198</v>
      </c>
      <c r="L50" s="15">
        <v>0.22</v>
      </c>
      <c r="M50" s="15">
        <v>0.22</v>
      </c>
      <c r="N50" s="15">
        <v>0.284</v>
      </c>
      <c r="O50" s="15">
        <v>0.316</v>
      </c>
      <c r="P50" s="15">
        <v>0.136</v>
      </c>
      <c r="Q50" s="15">
        <v>0.705</v>
      </c>
      <c r="R50" s="15">
        <v>0.1</v>
      </c>
      <c r="S50" s="15">
        <v>0.016</v>
      </c>
      <c r="T50" s="15">
        <v>0.729</v>
      </c>
      <c r="U50" s="15">
        <v>0.101</v>
      </c>
      <c r="V50" s="36">
        <v>0.398</v>
      </c>
      <c r="X50" s="35">
        <f t="shared" si="0"/>
        <v>4.00551029997105</v>
      </c>
      <c r="Y50" s="15">
        <f t="shared" si="1"/>
        <v>2.63407694468618</v>
      </c>
      <c r="Z50" s="36">
        <f t="shared" si="2"/>
        <v>0.0037905841771279</v>
      </c>
      <c r="AA50" s="35">
        <f t="shared" si="3"/>
        <v>3.33955748726193</v>
      </c>
      <c r="AB50" s="15">
        <f t="shared" si="4"/>
        <v>2.19613750155987</v>
      </c>
      <c r="AC50" s="36">
        <f t="shared" si="5"/>
        <v>0.00316036480293548</v>
      </c>
      <c r="AD50" s="35">
        <f t="shared" si="6"/>
        <v>2.66381125083649</v>
      </c>
      <c r="AE50" s="15">
        <f t="shared" si="7"/>
        <v>1.75175777250523</v>
      </c>
      <c r="AF50" s="36">
        <f t="shared" si="8"/>
        <v>0.00252087749676965</v>
      </c>
      <c r="AG50" s="35">
        <f t="shared" si="9"/>
        <v>1.93909789582951</v>
      </c>
      <c r="AH50" s="15">
        <f t="shared" si="10"/>
        <v>1.27517661380896</v>
      </c>
      <c r="AI50" s="36">
        <f t="shared" si="11"/>
        <v>0.00183505053073673</v>
      </c>
      <c r="AJ50" s="35">
        <f t="shared" si="12"/>
        <v>2.15455321758834</v>
      </c>
      <c r="AK50" s="15">
        <f t="shared" si="13"/>
        <v>1.41686290423217</v>
      </c>
      <c r="AL50" s="36">
        <f t="shared" si="14"/>
        <v>0.00203894503415193</v>
      </c>
      <c r="AM50" s="35">
        <f t="shared" si="15"/>
        <v>2.15455321758834</v>
      </c>
      <c r="AN50" s="15">
        <f t="shared" si="16"/>
        <v>1.41686290423217</v>
      </c>
      <c r="AO50" s="36">
        <f t="shared" si="17"/>
        <v>0.00203894503415193</v>
      </c>
      <c r="AP50" s="35">
        <f t="shared" si="18"/>
        <v>2.78133233543222</v>
      </c>
      <c r="AQ50" s="15">
        <f t="shared" si="19"/>
        <v>1.82904120364517</v>
      </c>
      <c r="AR50" s="36">
        <f t="shared" si="20"/>
        <v>0.00263209268045067</v>
      </c>
      <c r="AS50" s="35">
        <f t="shared" si="21"/>
        <v>3.09472189435416</v>
      </c>
      <c r="AT50" s="15">
        <f t="shared" si="22"/>
        <v>2.03513035335167</v>
      </c>
      <c r="AU50" s="36">
        <f t="shared" si="23"/>
        <v>0.00292866650360004</v>
      </c>
      <c r="AV50" s="35">
        <f t="shared" si="24"/>
        <v>1.33190562541825</v>
      </c>
      <c r="AW50" s="15">
        <f t="shared" si="25"/>
        <v>0.875878886252616</v>
      </c>
      <c r="AX50" s="36">
        <f t="shared" si="26"/>
        <v>0.00126043874838483</v>
      </c>
      <c r="AY50" s="35">
        <f t="shared" si="27"/>
        <v>6.904363719999</v>
      </c>
      <c r="AZ50" s="15">
        <f t="shared" si="28"/>
        <v>4.54040157947128</v>
      </c>
      <c r="BA50" s="36">
        <f t="shared" si="29"/>
        <v>0.00653389204125958</v>
      </c>
      <c r="BB50" s="35">
        <f t="shared" si="30"/>
        <v>0.979342371631063</v>
      </c>
      <c r="BC50" s="15">
        <f t="shared" si="31"/>
        <v>0.644028592832806</v>
      </c>
      <c r="BD50" s="36">
        <f t="shared" si="32"/>
        <v>0.000926793197341784</v>
      </c>
      <c r="BE50" s="35">
        <f t="shared" si="33"/>
        <v>0.15669477946097</v>
      </c>
      <c r="BF50" s="15">
        <f t="shared" si="34"/>
        <v>0.103044574853249</v>
      </c>
      <c r="BG50" s="36">
        <f t="shared" si="35"/>
        <v>0.000148286911574685</v>
      </c>
      <c r="BH50" s="35">
        <f t="shared" si="36"/>
        <v>7.13940588919045</v>
      </c>
      <c r="BI50" s="15">
        <f t="shared" si="37"/>
        <v>4.69496844175115</v>
      </c>
      <c r="BJ50" s="36">
        <f t="shared" si="38"/>
        <v>0.00675632240862161</v>
      </c>
      <c r="BK50" s="35">
        <f t="shared" si="39"/>
        <v>0.989135795347374</v>
      </c>
      <c r="BL50" s="15">
        <f t="shared" si="40"/>
        <v>0.650468878761134</v>
      </c>
      <c r="BM50" s="36">
        <f t="shared" si="41"/>
        <v>0.000936061129315202</v>
      </c>
      <c r="BN50" s="35">
        <f t="shared" si="42"/>
        <v>3.89778263909163</v>
      </c>
      <c r="BO50" s="15">
        <f t="shared" si="43"/>
        <v>2.56323379947457</v>
      </c>
      <c r="BP50" s="36">
        <f t="shared" si="44"/>
        <v>0.0036886369254203</v>
      </c>
      <c r="BR50">
        <f t="shared" si="45"/>
        <v>6.44028592832806</v>
      </c>
    </row>
    <row r="51" spans="1:70">
      <c r="A51">
        <f>'2. k-data'!A51</f>
        <v>600</v>
      </c>
      <c r="B51">
        <f>'5. r-data'!B50</f>
        <v>9.28066985320324</v>
      </c>
      <c r="D51" s="35">
        <v>1.0622</v>
      </c>
      <c r="E51" s="15">
        <v>0.631</v>
      </c>
      <c r="F51" s="36">
        <v>0.0008</v>
      </c>
      <c r="H51" s="35">
        <v>0.424</v>
      </c>
      <c r="I51" s="15">
        <v>0.342</v>
      </c>
      <c r="J51" s="15">
        <v>0.264</v>
      </c>
      <c r="K51" s="15">
        <v>0.185</v>
      </c>
      <c r="L51" s="15">
        <v>0.21</v>
      </c>
      <c r="M51" s="15">
        <v>0.22</v>
      </c>
      <c r="N51" s="15">
        <v>0.302</v>
      </c>
      <c r="O51" s="15">
        <v>0.348</v>
      </c>
      <c r="P51" s="15">
        <v>0.19</v>
      </c>
      <c r="Q51" s="15">
        <v>0.706</v>
      </c>
      <c r="R51" s="15">
        <v>0.096</v>
      </c>
      <c r="S51" s="15">
        <v>0.016</v>
      </c>
      <c r="T51" s="15">
        <v>0.736</v>
      </c>
      <c r="U51" s="15">
        <v>0.098</v>
      </c>
      <c r="V51" s="36">
        <v>0.44</v>
      </c>
      <c r="X51" s="35">
        <f t="shared" si="0"/>
        <v>4.17976126766273</v>
      </c>
      <c r="Y51" s="15">
        <f t="shared" si="1"/>
        <v>2.48298753520541</v>
      </c>
      <c r="Z51" s="36">
        <f t="shared" si="2"/>
        <v>0.00314800321420654</v>
      </c>
      <c r="AA51" s="35">
        <f t="shared" si="3"/>
        <v>3.37141121118079</v>
      </c>
      <c r="AB51" s="15">
        <f t="shared" si="4"/>
        <v>2.00278711566096</v>
      </c>
      <c r="AC51" s="36">
        <f t="shared" si="5"/>
        <v>0.00253919127183641</v>
      </c>
      <c r="AD51" s="35">
        <f t="shared" si="6"/>
        <v>2.60249286477113</v>
      </c>
      <c r="AE51" s="15">
        <f t="shared" si="7"/>
        <v>1.54601110682601</v>
      </c>
      <c r="AF51" s="36">
        <f t="shared" si="8"/>
        <v>0.00196007747299652</v>
      </c>
      <c r="AG51" s="35">
        <f t="shared" si="9"/>
        <v>1.82371659084341</v>
      </c>
      <c r="AH51" s="15">
        <f t="shared" si="10"/>
        <v>1.08337899531368</v>
      </c>
      <c r="AI51" s="36">
        <f t="shared" si="11"/>
        <v>0.00137353913827408</v>
      </c>
      <c r="AJ51" s="35">
        <f t="shared" si="12"/>
        <v>2.07016477879522</v>
      </c>
      <c r="AK51" s="15">
        <f t="shared" si="13"/>
        <v>1.22978156224796</v>
      </c>
      <c r="AL51" s="36">
        <f t="shared" si="14"/>
        <v>0.00155915253533814</v>
      </c>
      <c r="AM51" s="35">
        <f t="shared" si="15"/>
        <v>2.16874405397595</v>
      </c>
      <c r="AN51" s="15">
        <f t="shared" si="16"/>
        <v>1.28834258902167</v>
      </c>
      <c r="AO51" s="36">
        <f t="shared" si="17"/>
        <v>0.00163339789416377</v>
      </c>
      <c r="AP51" s="35">
        <f t="shared" si="18"/>
        <v>2.97709411045789</v>
      </c>
      <c r="AQ51" s="15">
        <f t="shared" si="19"/>
        <v>1.76854300856612</v>
      </c>
      <c r="AR51" s="36">
        <f t="shared" si="20"/>
        <v>0.0022422098365339</v>
      </c>
      <c r="AS51" s="35">
        <f t="shared" si="21"/>
        <v>3.43055877628922</v>
      </c>
      <c r="AT51" s="15">
        <f t="shared" si="22"/>
        <v>2.03792373172519</v>
      </c>
      <c r="AU51" s="36">
        <f t="shared" si="23"/>
        <v>0.00258373848713178</v>
      </c>
      <c r="AV51" s="35">
        <f t="shared" si="24"/>
        <v>1.87300622843377</v>
      </c>
      <c r="AW51" s="15">
        <f t="shared" si="25"/>
        <v>1.11265950870054</v>
      </c>
      <c r="AX51" s="36">
        <f t="shared" si="26"/>
        <v>0.00141066181768689</v>
      </c>
      <c r="AY51" s="35">
        <f t="shared" si="27"/>
        <v>6.95969682775917</v>
      </c>
      <c r="AZ51" s="15">
        <f t="shared" si="28"/>
        <v>4.1344084902241</v>
      </c>
      <c r="BA51" s="36">
        <f t="shared" si="29"/>
        <v>0.00524172233308919</v>
      </c>
      <c r="BB51" s="35">
        <f t="shared" si="30"/>
        <v>0.946361041734958</v>
      </c>
      <c r="BC51" s="15">
        <f t="shared" si="31"/>
        <v>0.562185857027639</v>
      </c>
      <c r="BD51" s="36">
        <f t="shared" si="32"/>
        <v>0.000712755444726009</v>
      </c>
      <c r="BE51" s="35">
        <f t="shared" si="33"/>
        <v>0.15772684028916</v>
      </c>
      <c r="BF51" s="15">
        <f t="shared" si="34"/>
        <v>0.0936976428379399</v>
      </c>
      <c r="BG51" s="36">
        <f t="shared" si="35"/>
        <v>0.000118792574121001</v>
      </c>
      <c r="BH51" s="35">
        <f t="shared" si="36"/>
        <v>7.25543465330134</v>
      </c>
      <c r="BI51" s="15">
        <f t="shared" si="37"/>
        <v>4.31009157054523</v>
      </c>
      <c r="BJ51" s="36">
        <f t="shared" si="38"/>
        <v>0.00546445840956607</v>
      </c>
      <c r="BK51" s="35">
        <f t="shared" si="39"/>
        <v>0.966076896771103</v>
      </c>
      <c r="BL51" s="15">
        <f t="shared" si="40"/>
        <v>0.573898062382382</v>
      </c>
      <c r="BM51" s="36">
        <f t="shared" si="41"/>
        <v>0.000727604516491134</v>
      </c>
      <c r="BN51" s="35">
        <f t="shared" si="42"/>
        <v>4.33748810795189</v>
      </c>
      <c r="BO51" s="15">
        <f t="shared" si="43"/>
        <v>2.57668517804335</v>
      </c>
      <c r="BP51" s="36">
        <f t="shared" si="44"/>
        <v>0.00326679578832754</v>
      </c>
      <c r="BR51">
        <f t="shared" si="45"/>
        <v>5.85610267737124</v>
      </c>
    </row>
    <row r="52" spans="1:70">
      <c r="A52">
        <f>'2. k-data'!A52</f>
        <v>605</v>
      </c>
      <c r="B52">
        <f>'5. r-data'!B51</f>
        <v>9.29011656540417</v>
      </c>
      <c r="D52" s="35">
        <v>1.0456</v>
      </c>
      <c r="E52" s="15">
        <v>0.5668</v>
      </c>
      <c r="F52" s="36">
        <v>0.0006</v>
      </c>
      <c r="H52" s="35">
        <v>0.435</v>
      </c>
      <c r="I52" s="15">
        <v>0.342</v>
      </c>
      <c r="J52" s="15">
        <v>0.257</v>
      </c>
      <c r="K52" s="15">
        <v>0.175</v>
      </c>
      <c r="L52" s="15">
        <v>0.2</v>
      </c>
      <c r="M52" s="15">
        <v>0.22</v>
      </c>
      <c r="N52" s="15">
        <v>0.324</v>
      </c>
      <c r="O52" s="15">
        <v>0.384</v>
      </c>
      <c r="P52" s="15">
        <v>0.256</v>
      </c>
      <c r="Q52" s="15">
        <v>0.707</v>
      </c>
      <c r="R52" s="15">
        <v>0.092</v>
      </c>
      <c r="S52" s="15">
        <v>0.016</v>
      </c>
      <c r="T52" s="15">
        <v>0.742</v>
      </c>
      <c r="U52" s="15">
        <v>0.095</v>
      </c>
      <c r="V52" s="36">
        <v>0.47</v>
      </c>
      <c r="X52" s="35">
        <f t="shared" si="0"/>
        <v>4.22547945814217</v>
      </c>
      <c r="Y52" s="15">
        <f t="shared" si="1"/>
        <v>2.29055256013292</v>
      </c>
      <c r="Z52" s="36">
        <f t="shared" si="2"/>
        <v>0.00242472042357049</v>
      </c>
      <c r="AA52" s="35">
        <f t="shared" si="3"/>
        <v>3.32210109122902</v>
      </c>
      <c r="AB52" s="15">
        <f t="shared" si="4"/>
        <v>1.80084821969071</v>
      </c>
      <c r="AC52" s="36">
        <f t="shared" si="5"/>
        <v>0.00190633191922094</v>
      </c>
      <c r="AD52" s="35">
        <f t="shared" si="6"/>
        <v>2.49643269136216</v>
      </c>
      <c r="AE52" s="15">
        <f t="shared" si="7"/>
        <v>1.35326898380267</v>
      </c>
      <c r="AF52" s="36">
        <f t="shared" si="8"/>
        <v>0.00143253597438532</v>
      </c>
      <c r="AG52" s="35">
        <f t="shared" si="9"/>
        <v>1.69990552913766</v>
      </c>
      <c r="AH52" s="15">
        <f t="shared" si="10"/>
        <v>0.92148666212244</v>
      </c>
      <c r="AI52" s="36">
        <f t="shared" si="11"/>
        <v>0.000975462239367438</v>
      </c>
      <c r="AJ52" s="35">
        <f t="shared" si="12"/>
        <v>1.94274917615732</v>
      </c>
      <c r="AK52" s="15">
        <f t="shared" si="13"/>
        <v>1.05312761385422</v>
      </c>
      <c r="AL52" s="36">
        <f t="shared" si="14"/>
        <v>0.0011148139878485</v>
      </c>
      <c r="AM52" s="35">
        <f t="shared" si="15"/>
        <v>2.13702409377305</v>
      </c>
      <c r="AN52" s="15">
        <f t="shared" si="16"/>
        <v>1.15844037523964</v>
      </c>
      <c r="AO52" s="36">
        <f t="shared" si="17"/>
        <v>0.00122629538663335</v>
      </c>
      <c r="AP52" s="35">
        <f t="shared" si="18"/>
        <v>3.14725366537486</v>
      </c>
      <c r="AQ52" s="15">
        <f t="shared" si="19"/>
        <v>1.70606673444383</v>
      </c>
      <c r="AR52" s="36">
        <f t="shared" si="20"/>
        <v>0.00180599866031457</v>
      </c>
      <c r="AS52" s="35">
        <f t="shared" si="21"/>
        <v>3.73007841822206</v>
      </c>
      <c r="AT52" s="15">
        <f t="shared" si="22"/>
        <v>2.0220050186001</v>
      </c>
      <c r="AU52" s="36">
        <f t="shared" si="23"/>
        <v>0.00214044285666912</v>
      </c>
      <c r="AV52" s="35">
        <f t="shared" si="24"/>
        <v>2.48671894548137</v>
      </c>
      <c r="AW52" s="15">
        <f t="shared" si="25"/>
        <v>1.3480033457334</v>
      </c>
      <c r="AX52" s="36">
        <f t="shared" si="26"/>
        <v>0.00142696190444608</v>
      </c>
      <c r="AY52" s="35">
        <f t="shared" si="27"/>
        <v>6.86761833771613</v>
      </c>
      <c r="AZ52" s="15">
        <f t="shared" si="28"/>
        <v>3.72280611497466</v>
      </c>
      <c r="BA52" s="36">
        <f t="shared" si="29"/>
        <v>0.00394086744704445</v>
      </c>
      <c r="BB52" s="35">
        <f t="shared" si="30"/>
        <v>0.893664621032368</v>
      </c>
      <c r="BC52" s="15">
        <f t="shared" si="31"/>
        <v>0.48443870237294</v>
      </c>
      <c r="BD52" s="36">
        <f t="shared" si="32"/>
        <v>0.00051281443441031</v>
      </c>
      <c r="BE52" s="35">
        <f t="shared" si="33"/>
        <v>0.155419934092586</v>
      </c>
      <c r="BF52" s="15">
        <f t="shared" si="34"/>
        <v>0.0842502091083374</v>
      </c>
      <c r="BG52" s="36">
        <f t="shared" si="35"/>
        <v>8.91851190278801e-5</v>
      </c>
      <c r="BH52" s="35">
        <f t="shared" si="36"/>
        <v>7.20759944354366</v>
      </c>
      <c r="BI52" s="15">
        <f t="shared" si="37"/>
        <v>3.90710344739915</v>
      </c>
      <c r="BJ52" s="36">
        <f t="shared" si="38"/>
        <v>0.00413595989491794</v>
      </c>
      <c r="BK52" s="35">
        <f t="shared" si="39"/>
        <v>0.922805858674728</v>
      </c>
      <c r="BL52" s="15">
        <f t="shared" si="40"/>
        <v>0.500235616580753</v>
      </c>
      <c r="BM52" s="36">
        <f t="shared" si="41"/>
        <v>0.000529536644228038</v>
      </c>
      <c r="BN52" s="35">
        <f t="shared" si="42"/>
        <v>4.5654605639697</v>
      </c>
      <c r="BO52" s="15">
        <f t="shared" si="43"/>
        <v>2.47484989255741</v>
      </c>
      <c r="BP52" s="36">
        <f t="shared" si="44"/>
        <v>0.00261981287144398</v>
      </c>
      <c r="BR52">
        <f t="shared" si="45"/>
        <v>5.26563806927109</v>
      </c>
    </row>
    <row r="53" spans="1:70">
      <c r="A53">
        <f>'2. k-data'!A53</f>
        <v>610</v>
      </c>
      <c r="B53">
        <f>'5. r-data'!B52</f>
        <v>9.29637149569962</v>
      </c>
      <c r="D53" s="35">
        <v>1.0026</v>
      </c>
      <c r="E53" s="15">
        <v>0.503</v>
      </c>
      <c r="F53" s="36">
        <v>0.0003</v>
      </c>
      <c r="H53" s="35">
        <v>0.442</v>
      </c>
      <c r="I53" s="15">
        <v>0.342</v>
      </c>
      <c r="J53" s="15">
        <v>0.252</v>
      </c>
      <c r="K53" s="15">
        <v>0.169</v>
      </c>
      <c r="L53" s="15">
        <v>0.194</v>
      </c>
      <c r="M53" s="15">
        <v>0.22</v>
      </c>
      <c r="N53" s="15">
        <v>0.344</v>
      </c>
      <c r="O53" s="15">
        <v>0.434</v>
      </c>
      <c r="P53" s="15">
        <v>0.336</v>
      </c>
      <c r="Q53" s="15">
        <v>0.707</v>
      </c>
      <c r="R53" s="15">
        <v>0.09</v>
      </c>
      <c r="S53" s="15">
        <v>0.016</v>
      </c>
      <c r="T53" s="15">
        <v>0.745</v>
      </c>
      <c r="U53" s="15">
        <v>0.093</v>
      </c>
      <c r="V53" s="36">
        <v>0.494</v>
      </c>
      <c r="X53" s="35">
        <f t="shared" si="0"/>
        <v>4.11967959122209</v>
      </c>
      <c r="Y53" s="15">
        <f t="shared" si="1"/>
        <v>2.06682508915291</v>
      </c>
      <c r="Z53" s="36">
        <f t="shared" si="2"/>
        <v>0.00123269886032977</v>
      </c>
      <c r="AA53" s="35">
        <f t="shared" si="3"/>
        <v>3.18762538506325</v>
      </c>
      <c r="AB53" s="15">
        <f t="shared" si="4"/>
        <v>1.59921760291922</v>
      </c>
      <c r="AC53" s="36">
        <f t="shared" si="5"/>
        <v>0.000953807715458782</v>
      </c>
      <c r="AD53" s="35">
        <f t="shared" si="6"/>
        <v>2.34877659952029</v>
      </c>
      <c r="AE53" s="15">
        <f t="shared" si="7"/>
        <v>1.1783708653089</v>
      </c>
      <c r="AF53" s="36">
        <f t="shared" si="8"/>
        <v>0.000702805685074892</v>
      </c>
      <c r="AG53" s="35">
        <f t="shared" si="9"/>
        <v>1.57517160840845</v>
      </c>
      <c r="AH53" s="15">
        <f t="shared" si="10"/>
        <v>0.790256651734938</v>
      </c>
      <c r="AI53" s="36">
        <f t="shared" si="11"/>
        <v>0.000471326034831971</v>
      </c>
      <c r="AJ53" s="35">
        <f t="shared" si="12"/>
        <v>1.80818515994816</v>
      </c>
      <c r="AK53" s="15">
        <f t="shared" si="13"/>
        <v>0.907158523293361</v>
      </c>
      <c r="AL53" s="36">
        <f t="shared" si="14"/>
        <v>0.000541048821049718</v>
      </c>
      <c r="AM53" s="35">
        <f t="shared" si="15"/>
        <v>2.05051925354946</v>
      </c>
      <c r="AN53" s="15">
        <f t="shared" si="16"/>
        <v>1.02873646971412</v>
      </c>
      <c r="AO53" s="36">
        <f t="shared" si="17"/>
        <v>0.000613560518716175</v>
      </c>
      <c r="AP53" s="35">
        <f t="shared" si="18"/>
        <v>3.20626646918642</v>
      </c>
      <c r="AQ53" s="15">
        <f t="shared" si="19"/>
        <v>1.6085697526439</v>
      </c>
      <c r="AR53" s="36">
        <f t="shared" si="20"/>
        <v>0.000959385538356201</v>
      </c>
      <c r="AS53" s="35">
        <f t="shared" si="21"/>
        <v>4.04511525472938</v>
      </c>
      <c r="AT53" s="15">
        <f t="shared" si="22"/>
        <v>2.02941649025422</v>
      </c>
      <c r="AU53" s="36">
        <f t="shared" si="23"/>
        <v>0.00121038756874009</v>
      </c>
      <c r="AV53" s="35">
        <f t="shared" si="24"/>
        <v>3.13170213269372</v>
      </c>
      <c r="AW53" s="15">
        <f t="shared" si="25"/>
        <v>1.5711611537452</v>
      </c>
      <c r="AX53" s="36">
        <f t="shared" si="26"/>
        <v>0.000937074246766522</v>
      </c>
      <c r="AY53" s="35">
        <f t="shared" si="27"/>
        <v>6.58962323754303</v>
      </c>
      <c r="AZ53" s="15">
        <f t="shared" si="28"/>
        <v>3.3059849276722</v>
      </c>
      <c r="BA53" s="36">
        <f t="shared" si="29"/>
        <v>0.00197176039423789</v>
      </c>
      <c r="BB53" s="35">
        <f t="shared" si="30"/>
        <v>0.83884878554296</v>
      </c>
      <c r="BC53" s="15">
        <f t="shared" si="31"/>
        <v>0.420846737610322</v>
      </c>
      <c r="BD53" s="36">
        <f t="shared" si="32"/>
        <v>0.00025100203038389</v>
      </c>
      <c r="BE53" s="35">
        <f t="shared" si="33"/>
        <v>0.149128672985415</v>
      </c>
      <c r="BF53" s="15">
        <f t="shared" si="34"/>
        <v>0.0748171977973906</v>
      </c>
      <c r="BG53" s="36">
        <f t="shared" si="35"/>
        <v>4.46225831793582e-5</v>
      </c>
      <c r="BH53" s="35">
        <f t="shared" si="36"/>
        <v>6.94380383588339</v>
      </c>
      <c r="BI53" s="15">
        <f t="shared" si="37"/>
        <v>3.483675772441</v>
      </c>
      <c r="BJ53" s="36">
        <f t="shared" si="38"/>
        <v>0.00207773902928887</v>
      </c>
      <c r="BK53" s="35">
        <f t="shared" si="39"/>
        <v>0.866810411727725</v>
      </c>
      <c r="BL53" s="15">
        <f t="shared" si="40"/>
        <v>0.434874962197333</v>
      </c>
      <c r="BM53" s="36">
        <f t="shared" si="41"/>
        <v>0.000259368764730019</v>
      </c>
      <c r="BN53" s="35">
        <f t="shared" si="42"/>
        <v>4.60434777842469</v>
      </c>
      <c r="BO53" s="15">
        <f t="shared" si="43"/>
        <v>2.30998098199443</v>
      </c>
      <c r="BP53" s="36">
        <f t="shared" si="44"/>
        <v>0.00137772225566268</v>
      </c>
      <c r="BR53">
        <f t="shared" si="45"/>
        <v>4.67607486233691</v>
      </c>
    </row>
    <row r="54" spans="1:70">
      <c r="A54">
        <f>'2. k-data'!A54</f>
        <v>615</v>
      </c>
      <c r="B54">
        <f>'5. r-data'!B53</f>
        <v>9.29953368545746</v>
      </c>
      <c r="D54" s="35">
        <v>0.9384</v>
      </c>
      <c r="E54" s="15">
        <v>0.4412</v>
      </c>
      <c r="F54" s="36">
        <v>0.0002</v>
      </c>
      <c r="H54" s="35">
        <v>0.448</v>
      </c>
      <c r="I54" s="15">
        <v>0.341</v>
      </c>
      <c r="J54" s="15">
        <v>0.247</v>
      </c>
      <c r="K54" s="15">
        <v>0.164</v>
      </c>
      <c r="L54" s="15">
        <v>0.189</v>
      </c>
      <c r="M54" s="15">
        <v>0.22</v>
      </c>
      <c r="N54" s="15">
        <v>0.362</v>
      </c>
      <c r="O54" s="15">
        <v>0.482</v>
      </c>
      <c r="P54" s="15">
        <v>0.418</v>
      </c>
      <c r="Q54" s="15">
        <v>0.707</v>
      </c>
      <c r="R54" s="15">
        <v>0.087</v>
      </c>
      <c r="S54" s="15">
        <v>0.016</v>
      </c>
      <c r="T54" s="15">
        <v>0.747</v>
      </c>
      <c r="U54" s="15">
        <v>0.09</v>
      </c>
      <c r="V54" s="36">
        <v>0.511</v>
      </c>
      <c r="X54" s="35">
        <f t="shared" si="0"/>
        <v>3.90955371987411</v>
      </c>
      <c r="Y54" s="15">
        <f t="shared" si="1"/>
        <v>1.83812350938668</v>
      </c>
      <c r="Z54" s="36">
        <f t="shared" si="2"/>
        <v>0.000833238218216988</v>
      </c>
      <c r="AA54" s="35">
        <f t="shared" si="3"/>
        <v>2.97579870195775</v>
      </c>
      <c r="AB54" s="15">
        <f t="shared" si="4"/>
        <v>1.39910740335013</v>
      </c>
      <c r="AC54" s="36">
        <f t="shared" si="5"/>
        <v>0.000634228197348199</v>
      </c>
      <c r="AD54" s="35">
        <f t="shared" si="6"/>
        <v>2.15549055537702</v>
      </c>
      <c r="AE54" s="15">
        <f t="shared" si="7"/>
        <v>1.01342970271989</v>
      </c>
      <c r="AF54" s="36">
        <f t="shared" si="8"/>
        <v>0.000459396964061598</v>
      </c>
      <c r="AG54" s="35">
        <f t="shared" si="9"/>
        <v>1.43117591531106</v>
      </c>
      <c r="AH54" s="15">
        <f t="shared" si="10"/>
        <v>0.672884498971908</v>
      </c>
      <c r="AI54" s="36">
        <f t="shared" si="11"/>
        <v>0.000305024704883005</v>
      </c>
      <c r="AJ54" s="35">
        <f t="shared" si="12"/>
        <v>1.64934297557189</v>
      </c>
      <c r="AK54" s="15">
        <f t="shared" si="13"/>
        <v>0.775458355522504</v>
      </c>
      <c r="AL54" s="36">
        <f t="shared" si="14"/>
        <v>0.000351522373310292</v>
      </c>
      <c r="AM54" s="35">
        <f t="shared" si="15"/>
        <v>1.91987013029532</v>
      </c>
      <c r="AN54" s="15">
        <f t="shared" si="16"/>
        <v>0.902649937645243</v>
      </c>
      <c r="AO54" s="36">
        <f t="shared" si="17"/>
        <v>0.000409179482160128</v>
      </c>
      <c r="AP54" s="35">
        <f t="shared" si="18"/>
        <v>3.15905903257685</v>
      </c>
      <c r="AQ54" s="15">
        <f t="shared" si="19"/>
        <v>1.48526944285263</v>
      </c>
      <c r="AR54" s="36">
        <f t="shared" si="20"/>
        <v>0.00067328623882712</v>
      </c>
      <c r="AS54" s="35">
        <f t="shared" si="21"/>
        <v>4.20626092182884</v>
      </c>
      <c r="AT54" s="15">
        <f t="shared" si="22"/>
        <v>1.97762395429549</v>
      </c>
      <c r="AU54" s="36">
        <f t="shared" si="23"/>
        <v>0.000896475047278099</v>
      </c>
      <c r="AV54" s="35">
        <f t="shared" si="24"/>
        <v>3.64775324756111</v>
      </c>
      <c r="AW54" s="15">
        <f t="shared" si="25"/>
        <v>1.71503488152596</v>
      </c>
      <c r="AX54" s="36">
        <f t="shared" si="26"/>
        <v>0.000777441016104244</v>
      </c>
      <c r="AY54" s="35">
        <f t="shared" si="27"/>
        <v>6.16976446417633</v>
      </c>
      <c r="AZ54" s="15">
        <f t="shared" si="28"/>
        <v>2.90078866325085</v>
      </c>
      <c r="BA54" s="36">
        <f t="shared" si="29"/>
        <v>0.00131495406312368</v>
      </c>
      <c r="BB54" s="35">
        <f t="shared" si="30"/>
        <v>0.759221369707695</v>
      </c>
      <c r="BC54" s="15">
        <f t="shared" si="31"/>
        <v>0.356957020796073</v>
      </c>
      <c r="BD54" s="36">
        <f t="shared" si="32"/>
        <v>0.00016181188612696</v>
      </c>
      <c r="BE54" s="35">
        <f t="shared" si="33"/>
        <v>0.139626918566932</v>
      </c>
      <c r="BF54" s="15">
        <f t="shared" si="34"/>
        <v>0.0656472681923813</v>
      </c>
      <c r="BG54" s="36">
        <f t="shared" si="35"/>
        <v>2.97585077934639e-5</v>
      </c>
      <c r="BH54" s="35">
        <f t="shared" si="36"/>
        <v>6.51883176059366</v>
      </c>
      <c r="BI54" s="15">
        <f t="shared" si="37"/>
        <v>3.0649068337318</v>
      </c>
      <c r="BJ54" s="36">
        <f t="shared" si="38"/>
        <v>0.00138935033260734</v>
      </c>
      <c r="BK54" s="35">
        <f t="shared" si="39"/>
        <v>0.785401416938995</v>
      </c>
      <c r="BL54" s="15">
        <f t="shared" si="40"/>
        <v>0.369265883582145</v>
      </c>
      <c r="BM54" s="36">
        <f t="shared" si="41"/>
        <v>0.000167391606338234</v>
      </c>
      <c r="BN54" s="35">
        <f t="shared" si="42"/>
        <v>4.45933471173141</v>
      </c>
      <c r="BO54" s="15">
        <f t="shared" si="43"/>
        <v>2.09660962789418</v>
      </c>
      <c r="BP54" s="36">
        <f t="shared" si="44"/>
        <v>0.000950412342653752</v>
      </c>
      <c r="BR54">
        <f t="shared" si="45"/>
        <v>4.10295426202383</v>
      </c>
    </row>
    <row r="55" spans="1:70">
      <c r="A55">
        <f>'2. k-data'!A55</f>
        <v>620</v>
      </c>
      <c r="B55">
        <f>'5. r-data'!B54</f>
        <v>9.29970164374994</v>
      </c>
      <c r="D55" s="35">
        <v>0.8544</v>
      </c>
      <c r="E55" s="15">
        <v>0.381</v>
      </c>
      <c r="F55" s="36">
        <v>0.0002</v>
      </c>
      <c r="H55" s="35">
        <v>0.45</v>
      </c>
      <c r="I55" s="15">
        <v>0.341</v>
      </c>
      <c r="J55" s="15">
        <v>0.241</v>
      </c>
      <c r="K55" s="15">
        <v>0.16</v>
      </c>
      <c r="L55" s="15">
        <v>0.185</v>
      </c>
      <c r="M55" s="15">
        <v>0.223</v>
      </c>
      <c r="N55" s="15">
        <v>0.377</v>
      </c>
      <c r="O55" s="15">
        <v>0.528</v>
      </c>
      <c r="P55" s="15">
        <v>0.505</v>
      </c>
      <c r="Q55" s="15">
        <v>0.708</v>
      </c>
      <c r="R55" s="15">
        <v>0.085</v>
      </c>
      <c r="S55" s="15">
        <v>0.016</v>
      </c>
      <c r="T55" s="15">
        <v>0.748</v>
      </c>
      <c r="U55" s="15">
        <v>0.089</v>
      </c>
      <c r="V55" s="36">
        <v>0.524</v>
      </c>
      <c r="X55" s="35">
        <f t="shared" si="0"/>
        <v>3.57554928798898</v>
      </c>
      <c r="Y55" s="15">
        <f t="shared" si="1"/>
        <v>1.59443384682093</v>
      </c>
      <c r="Z55" s="36">
        <f t="shared" si="2"/>
        <v>0.000836973147937495</v>
      </c>
      <c r="AA55" s="35">
        <f t="shared" si="3"/>
        <v>2.7094717937872</v>
      </c>
      <c r="AB55" s="15">
        <f t="shared" si="4"/>
        <v>1.20822653725764</v>
      </c>
      <c r="AC55" s="36">
        <f t="shared" si="5"/>
        <v>0.000634239652103746</v>
      </c>
      <c r="AD55" s="35">
        <f t="shared" si="6"/>
        <v>1.91490528534521</v>
      </c>
      <c r="AE55" s="15">
        <f t="shared" si="7"/>
        <v>0.853907904630763</v>
      </c>
      <c r="AF55" s="36">
        <f t="shared" si="8"/>
        <v>0.000448245619228747</v>
      </c>
      <c r="AG55" s="35">
        <f t="shared" si="9"/>
        <v>1.27130641350719</v>
      </c>
      <c r="AH55" s="15">
        <f t="shared" si="10"/>
        <v>0.566909812202996</v>
      </c>
      <c r="AI55" s="36">
        <f t="shared" si="11"/>
        <v>0.000297590452599998</v>
      </c>
      <c r="AJ55" s="35">
        <f t="shared" si="12"/>
        <v>1.46994804061769</v>
      </c>
      <c r="AK55" s="15">
        <f t="shared" si="13"/>
        <v>0.655489470359715</v>
      </c>
      <c r="AL55" s="36">
        <f t="shared" si="14"/>
        <v>0.000344088960818748</v>
      </c>
      <c r="AM55" s="35">
        <f t="shared" si="15"/>
        <v>1.77188331382565</v>
      </c>
      <c r="AN55" s="15">
        <f t="shared" si="16"/>
        <v>0.790130550757926</v>
      </c>
      <c r="AO55" s="36">
        <f t="shared" si="17"/>
        <v>0.000414766693311247</v>
      </c>
      <c r="AP55" s="35">
        <f t="shared" si="18"/>
        <v>2.99551573682632</v>
      </c>
      <c r="AQ55" s="15">
        <f t="shared" si="19"/>
        <v>1.33578124500331</v>
      </c>
      <c r="AR55" s="36">
        <f t="shared" si="20"/>
        <v>0.000701197503938746</v>
      </c>
      <c r="AS55" s="35">
        <f t="shared" si="21"/>
        <v>4.19531116457373</v>
      </c>
      <c r="AT55" s="15">
        <f t="shared" si="22"/>
        <v>1.87080238026989</v>
      </c>
      <c r="AU55" s="36">
        <f t="shared" si="23"/>
        <v>0.000982048493579994</v>
      </c>
      <c r="AV55" s="35">
        <f t="shared" si="24"/>
        <v>4.01256086763208</v>
      </c>
      <c r="AW55" s="15">
        <f t="shared" si="25"/>
        <v>1.78930909476571</v>
      </c>
      <c r="AX55" s="36">
        <f t="shared" si="26"/>
        <v>0.000939269866018744</v>
      </c>
      <c r="AY55" s="35">
        <f t="shared" si="27"/>
        <v>5.62553087976932</v>
      </c>
      <c r="AZ55" s="15">
        <f t="shared" si="28"/>
        <v>2.50857591899826</v>
      </c>
      <c r="BA55" s="36">
        <f t="shared" si="29"/>
        <v>0.00131683775275499</v>
      </c>
      <c r="BB55" s="35">
        <f t="shared" si="30"/>
        <v>0.675381532175696</v>
      </c>
      <c r="BC55" s="15">
        <f t="shared" si="31"/>
        <v>0.301170837732842</v>
      </c>
      <c r="BD55" s="36">
        <f t="shared" si="32"/>
        <v>0.000158094927943749</v>
      </c>
      <c r="BE55" s="35">
        <f t="shared" si="33"/>
        <v>0.127130641350719</v>
      </c>
      <c r="BF55" s="15">
        <f t="shared" si="34"/>
        <v>0.0566909812202996</v>
      </c>
      <c r="BG55" s="36">
        <f t="shared" si="35"/>
        <v>2.97590452599998e-5</v>
      </c>
      <c r="BH55" s="35">
        <f t="shared" si="36"/>
        <v>5.94335748314612</v>
      </c>
      <c r="BI55" s="15">
        <f t="shared" si="37"/>
        <v>2.65030337204901</v>
      </c>
      <c r="BJ55" s="36">
        <f t="shared" si="38"/>
        <v>0.00139123536590499</v>
      </c>
      <c r="BK55" s="35">
        <f t="shared" si="39"/>
        <v>0.707164192513375</v>
      </c>
      <c r="BL55" s="15">
        <f t="shared" si="40"/>
        <v>0.315343583037917</v>
      </c>
      <c r="BM55" s="36">
        <f t="shared" si="41"/>
        <v>0.000165534689258749</v>
      </c>
      <c r="BN55" s="35">
        <f t="shared" si="42"/>
        <v>4.16352850423605</v>
      </c>
      <c r="BO55" s="15">
        <f t="shared" si="43"/>
        <v>1.85662963496481</v>
      </c>
      <c r="BP55" s="36">
        <f t="shared" si="44"/>
        <v>0.000974608732264994</v>
      </c>
      <c r="BR55">
        <f t="shared" si="45"/>
        <v>3.54318632626873</v>
      </c>
    </row>
    <row r="56" spans="1:70">
      <c r="A56">
        <f>'2. k-data'!A56</f>
        <v>625</v>
      </c>
      <c r="B56">
        <f>'5. r-data'!B55</f>
        <v>9.29697317583768</v>
      </c>
      <c r="D56" s="35">
        <v>0.7514</v>
      </c>
      <c r="E56" s="15">
        <v>0.321</v>
      </c>
      <c r="F56" s="36">
        <v>0.0001</v>
      </c>
      <c r="H56" s="35">
        <v>0.451</v>
      </c>
      <c r="I56" s="15">
        <v>0.339</v>
      </c>
      <c r="J56" s="15">
        <v>0.235</v>
      </c>
      <c r="K56" s="15">
        <v>0.156</v>
      </c>
      <c r="L56" s="15">
        <v>0.183</v>
      </c>
      <c r="M56" s="15">
        <v>0.227</v>
      </c>
      <c r="N56" s="15">
        <v>0.389</v>
      </c>
      <c r="O56" s="15">
        <v>0.568</v>
      </c>
      <c r="P56" s="15">
        <v>0.581</v>
      </c>
      <c r="Q56" s="15">
        <v>0.708</v>
      </c>
      <c r="R56" s="15">
        <v>0.082</v>
      </c>
      <c r="S56" s="15">
        <v>0.016</v>
      </c>
      <c r="T56" s="15">
        <v>0.748</v>
      </c>
      <c r="U56" s="15">
        <v>0.087</v>
      </c>
      <c r="V56" s="36">
        <v>0.535</v>
      </c>
      <c r="X56" s="35">
        <f t="shared" si="0"/>
        <v>3.15057128559032</v>
      </c>
      <c r="Y56" s="15">
        <f t="shared" si="1"/>
        <v>1.3459321036392</v>
      </c>
      <c r="Z56" s="36">
        <f t="shared" si="2"/>
        <v>0.000419293490230279</v>
      </c>
      <c r="AA56" s="35">
        <f t="shared" si="3"/>
        <v>2.36816777342598</v>
      </c>
      <c r="AB56" s="15">
        <f t="shared" si="4"/>
        <v>1.01168732402148</v>
      </c>
      <c r="AC56" s="36">
        <f t="shared" si="5"/>
        <v>0.000315167390660897</v>
      </c>
      <c r="AD56" s="35">
        <f t="shared" si="6"/>
        <v>1.64165022641624</v>
      </c>
      <c r="AE56" s="15">
        <f t="shared" si="7"/>
        <v>0.701317171519315</v>
      </c>
      <c r="AF56" s="36">
        <f t="shared" si="8"/>
        <v>0.000218478869632186</v>
      </c>
      <c r="AG56" s="35">
        <f t="shared" si="9"/>
        <v>1.08977632051461</v>
      </c>
      <c r="AH56" s="15">
        <f t="shared" si="10"/>
        <v>0.465555228753248</v>
      </c>
      <c r="AI56" s="36">
        <f t="shared" si="11"/>
        <v>0.000145032781543068</v>
      </c>
      <c r="AJ56" s="35">
        <f t="shared" si="12"/>
        <v>1.27839145291137</v>
      </c>
      <c r="AK56" s="15">
        <f t="shared" si="13"/>
        <v>0.546132095268233</v>
      </c>
      <c r="AL56" s="36">
        <f t="shared" si="14"/>
        <v>0.00017013460911783</v>
      </c>
      <c r="AM56" s="35">
        <f t="shared" si="15"/>
        <v>1.58576426126165</v>
      </c>
      <c r="AN56" s="15">
        <f t="shared" si="16"/>
        <v>0.677442544403764</v>
      </c>
      <c r="AO56" s="36">
        <f t="shared" si="17"/>
        <v>0.000211041291091515</v>
      </c>
      <c r="AP56" s="35">
        <f t="shared" si="18"/>
        <v>2.7174550556422</v>
      </c>
      <c r="AQ56" s="15">
        <f t="shared" si="19"/>
        <v>1.16090374349368</v>
      </c>
      <c r="AR56" s="36">
        <f t="shared" si="20"/>
        <v>0.000361652256540086</v>
      </c>
      <c r="AS56" s="35">
        <f t="shared" si="21"/>
        <v>3.96790352597628</v>
      </c>
      <c r="AT56" s="15">
        <f t="shared" si="22"/>
        <v>1.69509852520413</v>
      </c>
      <c r="AU56" s="36">
        <f t="shared" si="23"/>
        <v>0.00052806807638758</v>
      </c>
      <c r="AV56" s="35">
        <f t="shared" si="24"/>
        <v>4.0587182193525</v>
      </c>
      <c r="AW56" s="15">
        <f t="shared" si="25"/>
        <v>1.7338947942669</v>
      </c>
      <c r="AX56" s="36">
        <f t="shared" si="26"/>
        <v>0.000540154141516169</v>
      </c>
      <c r="AY56" s="35">
        <f t="shared" si="27"/>
        <v>4.9459079161817</v>
      </c>
      <c r="AZ56" s="15">
        <f t="shared" si="28"/>
        <v>2.11290449972628</v>
      </c>
      <c r="BA56" s="36">
        <f t="shared" si="29"/>
        <v>0.000658225700849308</v>
      </c>
      <c r="BB56" s="35">
        <f t="shared" si="30"/>
        <v>0.572831142834604</v>
      </c>
      <c r="BC56" s="15">
        <f t="shared" si="31"/>
        <v>0.244714927934399</v>
      </c>
      <c r="BD56" s="36">
        <f t="shared" si="32"/>
        <v>7.6235180041869e-5</v>
      </c>
      <c r="BE56" s="35">
        <f t="shared" si="33"/>
        <v>0.111771930309191</v>
      </c>
      <c r="BF56" s="15">
        <f t="shared" si="34"/>
        <v>0.0477492542311023</v>
      </c>
      <c r="BG56" s="36">
        <f t="shared" si="35"/>
        <v>1.48751570813403e-5</v>
      </c>
      <c r="BH56" s="35">
        <f t="shared" si="36"/>
        <v>5.22533774195468</v>
      </c>
      <c r="BI56" s="15">
        <f t="shared" si="37"/>
        <v>2.23227763530403</v>
      </c>
      <c r="BJ56" s="36">
        <f t="shared" si="38"/>
        <v>0.000695413593552659</v>
      </c>
      <c r="BK56" s="35">
        <f t="shared" si="39"/>
        <v>0.607759871056226</v>
      </c>
      <c r="BL56" s="15">
        <f t="shared" si="40"/>
        <v>0.259636569881619</v>
      </c>
      <c r="BM56" s="36">
        <f t="shared" si="41"/>
        <v>8.08836666297878e-5</v>
      </c>
      <c r="BN56" s="35">
        <f t="shared" si="42"/>
        <v>3.73737391971357</v>
      </c>
      <c r="BO56" s="15">
        <f t="shared" si="43"/>
        <v>1.59661568835248</v>
      </c>
      <c r="BP56" s="36">
        <f t="shared" si="44"/>
        <v>0.000497388064907316</v>
      </c>
      <c r="BR56">
        <f t="shared" si="45"/>
        <v>2.9843283894439</v>
      </c>
    </row>
    <row r="57" spans="1:70">
      <c r="A57">
        <f>'2. k-data'!A57</f>
        <v>630</v>
      </c>
      <c r="B57">
        <f>'5. r-data'!B56</f>
        <v>9.29144522723917</v>
      </c>
      <c r="D57" s="35">
        <v>0.6424</v>
      </c>
      <c r="E57" s="15">
        <v>0.265</v>
      </c>
      <c r="F57" s="36">
        <v>0</v>
      </c>
      <c r="H57" s="35">
        <v>0.451</v>
      </c>
      <c r="I57" s="15">
        <v>0.339</v>
      </c>
      <c r="J57" s="15">
        <v>0.229</v>
      </c>
      <c r="K57" s="15">
        <v>0.154</v>
      </c>
      <c r="L57" s="15">
        <v>0.18</v>
      </c>
      <c r="M57" s="15">
        <v>0.233</v>
      </c>
      <c r="N57" s="15">
        <v>0.4</v>
      </c>
      <c r="O57" s="15">
        <v>0.604</v>
      </c>
      <c r="P57" s="15">
        <v>0.641</v>
      </c>
      <c r="Q57" s="15">
        <v>0.71</v>
      </c>
      <c r="R57" s="15">
        <v>0.08</v>
      </c>
      <c r="S57" s="15">
        <v>0.018</v>
      </c>
      <c r="T57" s="15">
        <v>0.748</v>
      </c>
      <c r="U57" s="15">
        <v>0.086</v>
      </c>
      <c r="V57" s="36">
        <v>0.544</v>
      </c>
      <c r="X57" s="35">
        <f t="shared" si="0"/>
        <v>2.69193981070428</v>
      </c>
      <c r="Y57" s="15">
        <f t="shared" si="1"/>
        <v>1.11046707633349</v>
      </c>
      <c r="Z57" s="36">
        <f t="shared" si="2"/>
        <v>0</v>
      </c>
      <c r="AA57" s="35">
        <f t="shared" si="3"/>
        <v>2.02343147633869</v>
      </c>
      <c r="AB57" s="15">
        <f t="shared" si="4"/>
        <v>0.834696981989031</v>
      </c>
      <c r="AC57" s="36">
        <f t="shared" si="5"/>
        <v>0</v>
      </c>
      <c r="AD57" s="35">
        <f t="shared" si="6"/>
        <v>1.36686079080106</v>
      </c>
      <c r="AE57" s="15">
        <f t="shared" si="7"/>
        <v>0.563851353615009</v>
      </c>
      <c r="AF57" s="36">
        <f t="shared" si="8"/>
        <v>0</v>
      </c>
      <c r="AG57" s="35">
        <f t="shared" si="9"/>
        <v>0.91919895975268</v>
      </c>
      <c r="AH57" s="15">
        <f t="shared" si="10"/>
        <v>0.37918387972363</v>
      </c>
      <c r="AI57" s="36">
        <f t="shared" si="11"/>
        <v>0</v>
      </c>
      <c r="AJ57" s="35">
        <f t="shared" si="12"/>
        <v>1.07438839451612</v>
      </c>
      <c r="AK57" s="15">
        <f t="shared" si="13"/>
        <v>0.443201937339308</v>
      </c>
      <c r="AL57" s="36">
        <f t="shared" si="14"/>
        <v>0</v>
      </c>
      <c r="AM57" s="35">
        <f t="shared" si="15"/>
        <v>1.39073608845698</v>
      </c>
      <c r="AN57" s="15">
        <f t="shared" si="16"/>
        <v>0.573700285555883</v>
      </c>
      <c r="AO57" s="36">
        <f t="shared" si="17"/>
        <v>0</v>
      </c>
      <c r="AP57" s="35">
        <f t="shared" si="18"/>
        <v>2.38752976559138</v>
      </c>
      <c r="AQ57" s="15">
        <f t="shared" si="19"/>
        <v>0.984893194087352</v>
      </c>
      <c r="AR57" s="36">
        <f t="shared" si="20"/>
        <v>0</v>
      </c>
      <c r="AS57" s="35">
        <f t="shared" si="21"/>
        <v>3.60516994604298</v>
      </c>
      <c r="AT57" s="15">
        <f t="shared" si="22"/>
        <v>1.4871887230719</v>
      </c>
      <c r="AU57" s="36">
        <f t="shared" si="23"/>
        <v>0</v>
      </c>
      <c r="AV57" s="35">
        <f t="shared" si="24"/>
        <v>3.82601644936018</v>
      </c>
      <c r="AW57" s="15">
        <f t="shared" si="25"/>
        <v>1.57829134352498</v>
      </c>
      <c r="AX57" s="36">
        <f t="shared" si="26"/>
        <v>0</v>
      </c>
      <c r="AY57" s="35">
        <f t="shared" si="27"/>
        <v>4.23786533392469</v>
      </c>
      <c r="AZ57" s="15">
        <f t="shared" si="28"/>
        <v>1.74818541950505</v>
      </c>
      <c r="BA57" s="36">
        <f t="shared" si="29"/>
        <v>0</v>
      </c>
      <c r="BB57" s="35">
        <f t="shared" si="30"/>
        <v>0.477505953118275</v>
      </c>
      <c r="BC57" s="15">
        <f t="shared" si="31"/>
        <v>0.19697863881747</v>
      </c>
      <c r="BD57" s="36">
        <f t="shared" si="32"/>
        <v>0</v>
      </c>
      <c r="BE57" s="35">
        <f t="shared" si="33"/>
        <v>0.107438839451612</v>
      </c>
      <c r="BF57" s="15">
        <f t="shared" si="34"/>
        <v>0.0443201937339308</v>
      </c>
      <c r="BG57" s="36">
        <f t="shared" si="35"/>
        <v>0</v>
      </c>
      <c r="BH57" s="35">
        <f t="shared" si="36"/>
        <v>4.46468066165587</v>
      </c>
      <c r="BI57" s="15">
        <f t="shared" si="37"/>
        <v>1.84175027294335</v>
      </c>
      <c r="BJ57" s="36">
        <f t="shared" si="38"/>
        <v>0</v>
      </c>
      <c r="BK57" s="35">
        <f t="shared" si="39"/>
        <v>0.513318899602146</v>
      </c>
      <c r="BL57" s="15">
        <f t="shared" si="40"/>
        <v>0.211752036728781</v>
      </c>
      <c r="BM57" s="36">
        <f t="shared" si="41"/>
        <v>0</v>
      </c>
      <c r="BN57" s="35">
        <f t="shared" si="42"/>
        <v>3.24704048120427</v>
      </c>
      <c r="BO57" s="15">
        <f t="shared" si="43"/>
        <v>1.3394547439588</v>
      </c>
      <c r="BP57" s="36">
        <f t="shared" si="44"/>
        <v>0</v>
      </c>
      <c r="BR57">
        <f t="shared" si="45"/>
        <v>2.46223298521838</v>
      </c>
    </row>
    <row r="58" spans="1:70">
      <c r="A58">
        <f>'2. k-data'!A58</f>
        <v>635</v>
      </c>
      <c r="B58">
        <f>'5. r-data'!B57</f>
        <v>9.28321374251977</v>
      </c>
      <c r="D58" s="35">
        <v>0.5419</v>
      </c>
      <c r="E58" s="15">
        <v>0.217</v>
      </c>
      <c r="F58" s="36">
        <v>0</v>
      </c>
      <c r="H58" s="35">
        <v>0.451</v>
      </c>
      <c r="I58" s="15">
        <v>0.338</v>
      </c>
      <c r="J58" s="15">
        <v>0.224</v>
      </c>
      <c r="K58" s="15">
        <v>0.152</v>
      </c>
      <c r="L58" s="15">
        <v>0.177</v>
      </c>
      <c r="M58" s="15">
        <v>0.239</v>
      </c>
      <c r="N58" s="15">
        <v>0.41</v>
      </c>
      <c r="O58" s="15">
        <v>0.629</v>
      </c>
      <c r="P58" s="15">
        <v>0.682</v>
      </c>
      <c r="Q58" s="15">
        <v>0.711</v>
      </c>
      <c r="R58" s="15">
        <v>0.079</v>
      </c>
      <c r="S58" s="15">
        <v>0.018</v>
      </c>
      <c r="T58" s="15">
        <v>0.748</v>
      </c>
      <c r="U58" s="15">
        <v>0.085</v>
      </c>
      <c r="V58" s="36">
        <v>0.552</v>
      </c>
      <c r="X58" s="35">
        <f t="shared" si="0"/>
        <v>2.26878866070923</v>
      </c>
      <c r="Y58" s="15">
        <f t="shared" si="1"/>
        <v>0.908520279339183</v>
      </c>
      <c r="Z58" s="36">
        <f t="shared" si="2"/>
        <v>0</v>
      </c>
      <c r="AA58" s="35">
        <f t="shared" si="3"/>
        <v>1.70033385215016</v>
      </c>
      <c r="AB58" s="15">
        <f t="shared" si="4"/>
        <v>0.680886595158855</v>
      </c>
      <c r="AC58" s="36">
        <f t="shared" si="5"/>
        <v>0</v>
      </c>
      <c r="AD58" s="35">
        <f t="shared" si="6"/>
        <v>1.12684847006401</v>
      </c>
      <c r="AE58" s="15">
        <f t="shared" si="7"/>
        <v>0.451238453596401</v>
      </c>
      <c r="AF58" s="36">
        <f t="shared" si="8"/>
        <v>0</v>
      </c>
      <c r="AG58" s="35">
        <f t="shared" si="9"/>
        <v>0.764647176114863</v>
      </c>
      <c r="AH58" s="15">
        <f t="shared" si="10"/>
        <v>0.306197522083272</v>
      </c>
      <c r="AI58" s="36">
        <f t="shared" si="11"/>
        <v>0</v>
      </c>
      <c r="AJ58" s="35">
        <f t="shared" si="12"/>
        <v>0.890411514291649</v>
      </c>
      <c r="AK58" s="15">
        <f t="shared" si="13"/>
        <v>0.356558956636442</v>
      </c>
      <c r="AL58" s="36">
        <f t="shared" si="14"/>
        <v>0</v>
      </c>
      <c r="AM58" s="35">
        <f t="shared" si="15"/>
        <v>1.20230707297008</v>
      </c>
      <c r="AN58" s="15">
        <f t="shared" si="16"/>
        <v>0.481455314328303</v>
      </c>
      <c r="AO58" s="36">
        <f t="shared" si="17"/>
        <v>0</v>
      </c>
      <c r="AP58" s="35">
        <f t="shared" si="18"/>
        <v>2.0625351460993</v>
      </c>
      <c r="AQ58" s="15">
        <f t="shared" si="19"/>
        <v>0.825927526671984</v>
      </c>
      <c r="AR58" s="36">
        <f t="shared" si="20"/>
        <v>0</v>
      </c>
      <c r="AS58" s="35">
        <f t="shared" si="21"/>
        <v>3.16423074852795</v>
      </c>
      <c r="AT58" s="15">
        <f t="shared" si="22"/>
        <v>1.26709369335775</v>
      </c>
      <c r="AU58" s="36">
        <f t="shared" si="23"/>
        <v>0</v>
      </c>
      <c r="AV58" s="35">
        <f t="shared" si="24"/>
        <v>3.43085114546274</v>
      </c>
      <c r="AW58" s="15">
        <f t="shared" si="25"/>
        <v>1.37385993461047</v>
      </c>
      <c r="AX58" s="36">
        <f t="shared" si="26"/>
        <v>0</v>
      </c>
      <c r="AY58" s="35">
        <f t="shared" si="27"/>
        <v>3.57673777774781</v>
      </c>
      <c r="AZ58" s="15">
        <f t="shared" si="28"/>
        <v>1.43227919869215</v>
      </c>
      <c r="BA58" s="36">
        <f t="shared" si="29"/>
        <v>0</v>
      </c>
      <c r="BB58" s="35">
        <f t="shared" si="30"/>
        <v>0.397415308638646</v>
      </c>
      <c r="BC58" s="15">
        <f t="shared" si="31"/>
        <v>0.159142133188016</v>
      </c>
      <c r="BD58" s="36">
        <f t="shared" si="32"/>
        <v>0</v>
      </c>
      <c r="BE58" s="35">
        <f t="shared" si="33"/>
        <v>0.0905503234872864</v>
      </c>
      <c r="BF58" s="15">
        <f t="shared" si="34"/>
        <v>0.0362602328782822</v>
      </c>
      <c r="BG58" s="36">
        <f t="shared" si="35"/>
        <v>0</v>
      </c>
      <c r="BH58" s="35">
        <f t="shared" si="36"/>
        <v>3.76286899824946</v>
      </c>
      <c r="BI58" s="15">
        <f t="shared" si="37"/>
        <v>1.50681412183084</v>
      </c>
      <c r="BJ58" s="36">
        <f t="shared" si="38"/>
        <v>0</v>
      </c>
      <c r="BK58" s="35">
        <f t="shared" si="39"/>
        <v>0.427598749801075</v>
      </c>
      <c r="BL58" s="15">
        <f t="shared" si="40"/>
        <v>0.171228877480777</v>
      </c>
      <c r="BM58" s="36">
        <f t="shared" si="41"/>
        <v>0</v>
      </c>
      <c r="BN58" s="35">
        <f t="shared" si="42"/>
        <v>2.77687658694345</v>
      </c>
      <c r="BO58" s="15">
        <f t="shared" si="43"/>
        <v>1.11198047493399</v>
      </c>
      <c r="BP58" s="36">
        <f t="shared" si="44"/>
        <v>0</v>
      </c>
      <c r="BR58">
        <f t="shared" si="45"/>
        <v>2.01445738212679</v>
      </c>
    </row>
    <row r="59" spans="1:70">
      <c r="A59">
        <f>'2. k-data'!A59</f>
        <v>640</v>
      </c>
      <c r="B59">
        <f>'5. r-data'!B58</f>
        <v>9.27237353795864</v>
      </c>
      <c r="D59" s="35">
        <v>0.4479</v>
      </c>
      <c r="E59" s="15">
        <v>0.175</v>
      </c>
      <c r="F59" s="36">
        <v>0</v>
      </c>
      <c r="H59" s="35">
        <v>0.451</v>
      </c>
      <c r="I59" s="15">
        <v>0.338</v>
      </c>
      <c r="J59" s="15">
        <v>0.22</v>
      </c>
      <c r="K59" s="15">
        <v>0.151</v>
      </c>
      <c r="L59" s="15">
        <v>0.176</v>
      </c>
      <c r="M59" s="15">
        <v>0.244</v>
      </c>
      <c r="N59" s="15">
        <v>0.42</v>
      </c>
      <c r="O59" s="15">
        <v>0.648</v>
      </c>
      <c r="P59" s="15">
        <v>0.717</v>
      </c>
      <c r="Q59" s="15">
        <v>0.712</v>
      </c>
      <c r="R59" s="15">
        <v>0.078</v>
      </c>
      <c r="S59" s="15">
        <v>0.018</v>
      </c>
      <c r="T59" s="15">
        <v>0.748</v>
      </c>
      <c r="U59" s="15">
        <v>0.084</v>
      </c>
      <c r="V59" s="36">
        <v>0.559</v>
      </c>
      <c r="X59" s="35">
        <f t="shared" si="0"/>
        <v>1.87304634455091</v>
      </c>
      <c r="Y59" s="15">
        <f t="shared" si="1"/>
        <v>0.731822081483386</v>
      </c>
      <c r="Z59" s="36">
        <f t="shared" si="2"/>
        <v>0</v>
      </c>
      <c r="AA59" s="35">
        <f t="shared" si="3"/>
        <v>1.40374648438627</v>
      </c>
      <c r="AB59" s="15">
        <f t="shared" si="4"/>
        <v>0.548460894770254</v>
      </c>
      <c r="AC59" s="36">
        <f t="shared" si="5"/>
        <v>0</v>
      </c>
      <c r="AD59" s="35">
        <f t="shared" si="6"/>
        <v>0.913681143683369</v>
      </c>
      <c r="AE59" s="15">
        <f t="shared" si="7"/>
        <v>0.356986381211408</v>
      </c>
      <c r="AF59" s="36">
        <f t="shared" si="8"/>
        <v>0</v>
      </c>
      <c r="AG59" s="35">
        <f t="shared" si="9"/>
        <v>0.627117512255403</v>
      </c>
      <c r="AH59" s="15">
        <f t="shared" si="10"/>
        <v>0.245022470740557</v>
      </c>
      <c r="AI59" s="36">
        <f t="shared" si="11"/>
        <v>0</v>
      </c>
      <c r="AJ59" s="35">
        <f t="shared" si="12"/>
        <v>0.730944914946695</v>
      </c>
      <c r="AK59" s="15">
        <f t="shared" si="13"/>
        <v>0.285589104969126</v>
      </c>
      <c r="AL59" s="36">
        <f t="shared" si="14"/>
        <v>0</v>
      </c>
      <c r="AM59" s="35">
        <f t="shared" si="15"/>
        <v>1.01335545026701</v>
      </c>
      <c r="AN59" s="15">
        <f t="shared" si="16"/>
        <v>0.395930350070834</v>
      </c>
      <c r="AO59" s="36">
        <f t="shared" si="17"/>
        <v>0</v>
      </c>
      <c r="AP59" s="35">
        <f t="shared" si="18"/>
        <v>1.7443003652137</v>
      </c>
      <c r="AQ59" s="15">
        <f t="shared" si="19"/>
        <v>0.68151945503996</v>
      </c>
      <c r="AR59" s="36">
        <f t="shared" si="20"/>
        <v>0</v>
      </c>
      <c r="AS59" s="35">
        <f t="shared" si="21"/>
        <v>2.69120627775829</v>
      </c>
      <c r="AT59" s="15">
        <f t="shared" si="22"/>
        <v>1.05148715920451</v>
      </c>
      <c r="AU59" s="36">
        <f t="shared" si="23"/>
        <v>0</v>
      </c>
      <c r="AV59" s="35">
        <f t="shared" si="24"/>
        <v>2.97776990918625</v>
      </c>
      <c r="AW59" s="15">
        <f t="shared" si="25"/>
        <v>1.16345106967536</v>
      </c>
      <c r="AX59" s="36">
        <f t="shared" si="26"/>
        <v>0</v>
      </c>
      <c r="AY59" s="35">
        <f t="shared" si="27"/>
        <v>2.95700442864799</v>
      </c>
      <c r="AZ59" s="15">
        <f t="shared" si="28"/>
        <v>1.15533774282965</v>
      </c>
      <c r="BA59" s="36">
        <f t="shared" si="29"/>
        <v>0</v>
      </c>
      <c r="BB59" s="35">
        <f t="shared" si="30"/>
        <v>0.323941496396831</v>
      </c>
      <c r="BC59" s="15">
        <f t="shared" si="31"/>
        <v>0.126567898793135</v>
      </c>
      <c r="BD59" s="36">
        <f t="shared" si="32"/>
        <v>0</v>
      </c>
      <c r="BE59" s="35">
        <f t="shared" si="33"/>
        <v>0.0747557299377301</v>
      </c>
      <c r="BF59" s="15">
        <f t="shared" si="34"/>
        <v>0.0292079766445697</v>
      </c>
      <c r="BG59" s="36">
        <f t="shared" si="35"/>
        <v>0</v>
      </c>
      <c r="BH59" s="35">
        <f t="shared" si="36"/>
        <v>3.10651588852345</v>
      </c>
      <c r="BI59" s="15">
        <f t="shared" si="37"/>
        <v>1.21375369611879</v>
      </c>
      <c r="BJ59" s="36">
        <f t="shared" si="38"/>
        <v>0</v>
      </c>
      <c r="BK59" s="35">
        <f t="shared" si="39"/>
        <v>0.348860073042741</v>
      </c>
      <c r="BL59" s="15">
        <f t="shared" si="40"/>
        <v>0.136303891007992</v>
      </c>
      <c r="BM59" s="36">
        <f t="shared" si="41"/>
        <v>0</v>
      </c>
      <c r="BN59" s="35">
        <f t="shared" si="42"/>
        <v>2.32158072417729</v>
      </c>
      <c r="BO59" s="15">
        <f t="shared" si="43"/>
        <v>0.907069941350804</v>
      </c>
      <c r="BP59" s="36">
        <f t="shared" si="44"/>
        <v>0</v>
      </c>
      <c r="BR59">
        <f t="shared" si="45"/>
        <v>1.62266536914276</v>
      </c>
    </row>
    <row r="60" spans="1:70">
      <c r="A60">
        <f>'2. k-data'!A60</f>
        <v>645</v>
      </c>
      <c r="B60">
        <f>'5. r-data'!B59</f>
        <v>9.259018187276</v>
      </c>
      <c r="D60" s="35">
        <v>0.3608</v>
      </c>
      <c r="E60" s="15">
        <v>0.1382</v>
      </c>
      <c r="F60" s="36">
        <v>0</v>
      </c>
      <c r="H60" s="35">
        <v>0.451</v>
      </c>
      <c r="I60" s="15">
        <v>0.337</v>
      </c>
      <c r="J60" s="15">
        <v>0.217</v>
      </c>
      <c r="K60" s="15">
        <v>0.149</v>
      </c>
      <c r="L60" s="15">
        <v>0.175</v>
      </c>
      <c r="M60" s="15">
        <v>0.251</v>
      </c>
      <c r="N60" s="15">
        <v>0.429</v>
      </c>
      <c r="O60" s="15">
        <v>0.663</v>
      </c>
      <c r="P60" s="15">
        <v>0.74</v>
      </c>
      <c r="Q60" s="15">
        <v>0.714</v>
      </c>
      <c r="R60" s="15">
        <v>0.078</v>
      </c>
      <c r="S60" s="15">
        <v>0.018</v>
      </c>
      <c r="T60" s="15">
        <v>0.748</v>
      </c>
      <c r="U60" s="15">
        <v>0.084</v>
      </c>
      <c r="V60" s="36">
        <v>0.565</v>
      </c>
      <c r="X60" s="35">
        <f t="shared" si="0"/>
        <v>1.5066348466481</v>
      </c>
      <c r="Y60" s="15">
        <f t="shared" si="1"/>
        <v>0.577097937380176</v>
      </c>
      <c r="Z60" s="36">
        <f t="shared" si="2"/>
        <v>0</v>
      </c>
      <c r="AA60" s="35">
        <f t="shared" si="3"/>
        <v>1.12580031778361</v>
      </c>
      <c r="AB60" s="15">
        <f t="shared" si="4"/>
        <v>0.43122395764328</v>
      </c>
      <c r="AC60" s="36">
        <f t="shared" si="5"/>
        <v>0</v>
      </c>
      <c r="AD60" s="35">
        <f t="shared" si="6"/>
        <v>0.724921866347312</v>
      </c>
      <c r="AE60" s="15">
        <f t="shared" si="7"/>
        <v>0.277672400025495</v>
      </c>
      <c r="AF60" s="36">
        <f t="shared" si="8"/>
        <v>0</v>
      </c>
      <c r="AG60" s="35">
        <f t="shared" si="9"/>
        <v>0.497757410533408</v>
      </c>
      <c r="AH60" s="15">
        <f t="shared" si="10"/>
        <v>0.19065985070875</v>
      </c>
      <c r="AI60" s="36">
        <f t="shared" si="11"/>
        <v>0</v>
      </c>
      <c r="AJ60" s="35">
        <f t="shared" si="12"/>
        <v>0.584614408344607</v>
      </c>
      <c r="AK60" s="15">
        <f t="shared" si="13"/>
        <v>0.22392935485927</v>
      </c>
      <c r="AL60" s="36">
        <f t="shared" si="14"/>
        <v>0</v>
      </c>
      <c r="AM60" s="35">
        <f t="shared" si="15"/>
        <v>0.838504094254265</v>
      </c>
      <c r="AN60" s="15">
        <f t="shared" si="16"/>
        <v>0.321178674683867</v>
      </c>
      <c r="AO60" s="36">
        <f t="shared" si="17"/>
        <v>0</v>
      </c>
      <c r="AP60" s="35">
        <f t="shared" si="18"/>
        <v>1.43314046388478</v>
      </c>
      <c r="AQ60" s="15">
        <f t="shared" si="19"/>
        <v>0.548946818483582</v>
      </c>
      <c r="AR60" s="36">
        <f t="shared" si="20"/>
        <v>0</v>
      </c>
      <c r="AS60" s="35">
        <f t="shared" si="21"/>
        <v>2.21485344418557</v>
      </c>
      <c r="AT60" s="15">
        <f t="shared" si="22"/>
        <v>0.848372355838263</v>
      </c>
      <c r="AU60" s="36">
        <f t="shared" si="23"/>
        <v>0</v>
      </c>
      <c r="AV60" s="35">
        <f t="shared" si="24"/>
        <v>2.47208378385719</v>
      </c>
      <c r="AW60" s="15">
        <f t="shared" si="25"/>
        <v>0.946901271976342</v>
      </c>
      <c r="AX60" s="36">
        <f t="shared" si="26"/>
        <v>0</v>
      </c>
      <c r="AY60" s="35">
        <f t="shared" si="27"/>
        <v>2.385226786046</v>
      </c>
      <c r="AZ60" s="15">
        <f t="shared" si="28"/>
        <v>0.913631767825822</v>
      </c>
      <c r="BA60" s="36">
        <f t="shared" si="29"/>
        <v>0</v>
      </c>
      <c r="BB60" s="35">
        <f t="shared" si="30"/>
        <v>0.260570993433596</v>
      </c>
      <c r="BC60" s="15">
        <f t="shared" si="31"/>
        <v>0.0998085124515604</v>
      </c>
      <c r="BD60" s="36">
        <f t="shared" si="32"/>
        <v>0</v>
      </c>
      <c r="BE60" s="35">
        <f t="shared" si="33"/>
        <v>0.0601317677154453</v>
      </c>
      <c r="BF60" s="15">
        <f t="shared" si="34"/>
        <v>0.0230327336426678</v>
      </c>
      <c r="BG60" s="36">
        <f t="shared" si="35"/>
        <v>0</v>
      </c>
      <c r="BH60" s="35">
        <f t="shared" si="36"/>
        <v>2.49880901395295</v>
      </c>
      <c r="BI60" s="15">
        <f t="shared" si="37"/>
        <v>0.957138042484194</v>
      </c>
      <c r="BJ60" s="36">
        <f t="shared" si="38"/>
        <v>0</v>
      </c>
      <c r="BK60" s="35">
        <f t="shared" si="39"/>
        <v>0.280614916005411</v>
      </c>
      <c r="BL60" s="15">
        <f t="shared" si="40"/>
        <v>0.10748609033245</v>
      </c>
      <c r="BM60" s="36">
        <f t="shared" si="41"/>
        <v>0</v>
      </c>
      <c r="BN60" s="35">
        <f t="shared" si="42"/>
        <v>1.88746937551259</v>
      </c>
      <c r="BO60" s="15">
        <f t="shared" si="43"/>
        <v>0.722971917117072</v>
      </c>
      <c r="BP60" s="36">
        <f t="shared" si="44"/>
        <v>0</v>
      </c>
      <c r="BR60">
        <f t="shared" si="45"/>
        <v>1.27959631348154</v>
      </c>
    </row>
    <row r="61" spans="1:70">
      <c r="A61">
        <f>'2. k-data'!A61</f>
        <v>650</v>
      </c>
      <c r="B61">
        <f>'5. r-data'!B60</f>
        <v>9.24323991962919</v>
      </c>
      <c r="D61" s="35">
        <v>0.2835</v>
      </c>
      <c r="E61" s="15">
        <v>0.107</v>
      </c>
      <c r="F61" s="36">
        <v>0</v>
      </c>
      <c r="H61" s="35">
        <v>0.45</v>
      </c>
      <c r="I61" s="15">
        <v>0.336</v>
      </c>
      <c r="J61" s="15">
        <v>0.216</v>
      </c>
      <c r="K61" s="15">
        <v>0.148</v>
      </c>
      <c r="L61" s="15">
        <v>0.175</v>
      </c>
      <c r="M61" s="15">
        <v>0.258</v>
      </c>
      <c r="N61" s="15">
        <v>0.438</v>
      </c>
      <c r="O61" s="15">
        <v>0.676</v>
      </c>
      <c r="P61" s="15">
        <v>0.758</v>
      </c>
      <c r="Q61" s="15">
        <v>0.716</v>
      </c>
      <c r="R61" s="15">
        <v>0.078</v>
      </c>
      <c r="S61" s="15">
        <v>0.019</v>
      </c>
      <c r="T61" s="15">
        <v>0.748</v>
      </c>
      <c r="U61" s="15">
        <v>0.084</v>
      </c>
      <c r="V61" s="36">
        <v>0.571</v>
      </c>
      <c r="X61" s="35">
        <f t="shared" si="0"/>
        <v>1.17920633274669</v>
      </c>
      <c r="Y61" s="15">
        <f t="shared" si="1"/>
        <v>0.445062002130145</v>
      </c>
      <c r="Z61" s="36">
        <f t="shared" si="2"/>
        <v>0</v>
      </c>
      <c r="AA61" s="35">
        <f t="shared" si="3"/>
        <v>0.880474061784198</v>
      </c>
      <c r="AB61" s="15">
        <f t="shared" si="4"/>
        <v>0.332312961590508</v>
      </c>
      <c r="AC61" s="36">
        <f t="shared" si="5"/>
        <v>0</v>
      </c>
      <c r="AD61" s="35">
        <f t="shared" si="6"/>
        <v>0.566019039718413</v>
      </c>
      <c r="AE61" s="15">
        <f t="shared" si="7"/>
        <v>0.21362976102247</v>
      </c>
      <c r="AF61" s="36">
        <f t="shared" si="8"/>
        <v>0</v>
      </c>
      <c r="AG61" s="35">
        <f t="shared" si="9"/>
        <v>0.387827860547801</v>
      </c>
      <c r="AH61" s="15">
        <f t="shared" si="10"/>
        <v>0.146375947367248</v>
      </c>
      <c r="AI61" s="36">
        <f t="shared" si="11"/>
        <v>0</v>
      </c>
      <c r="AJ61" s="35">
        <f t="shared" si="12"/>
        <v>0.458580240512603</v>
      </c>
      <c r="AK61" s="15">
        <f t="shared" si="13"/>
        <v>0.173079667495056</v>
      </c>
      <c r="AL61" s="36">
        <f t="shared" si="14"/>
        <v>0</v>
      </c>
      <c r="AM61" s="35">
        <f t="shared" si="15"/>
        <v>0.676078297441438</v>
      </c>
      <c r="AN61" s="15">
        <f t="shared" si="16"/>
        <v>0.255168881221283</v>
      </c>
      <c r="AO61" s="36">
        <f t="shared" si="17"/>
        <v>0</v>
      </c>
      <c r="AP61" s="35">
        <f t="shared" si="18"/>
        <v>1.14776083054012</v>
      </c>
      <c r="AQ61" s="15">
        <f t="shared" si="19"/>
        <v>0.433193682073341</v>
      </c>
      <c r="AR61" s="36">
        <f t="shared" si="20"/>
        <v>0</v>
      </c>
      <c r="AS61" s="35">
        <f t="shared" si="21"/>
        <v>1.77142995763726</v>
      </c>
      <c r="AT61" s="15">
        <f t="shared" si="22"/>
        <v>0.668582029866618</v>
      </c>
      <c r="AU61" s="36">
        <f t="shared" si="23"/>
        <v>0</v>
      </c>
      <c r="AV61" s="35">
        <f t="shared" si="24"/>
        <v>1.98630755604887</v>
      </c>
      <c r="AW61" s="15">
        <f t="shared" si="25"/>
        <v>0.749682216921445</v>
      </c>
      <c r="AX61" s="36">
        <f t="shared" si="26"/>
        <v>0</v>
      </c>
      <c r="AY61" s="35">
        <f t="shared" si="27"/>
        <v>1.87624829832585</v>
      </c>
      <c r="AZ61" s="15">
        <f t="shared" si="28"/>
        <v>0.708143096722631</v>
      </c>
      <c r="BA61" s="36">
        <f t="shared" si="29"/>
        <v>0</v>
      </c>
      <c r="BB61" s="35">
        <f t="shared" si="30"/>
        <v>0.20439576434276</v>
      </c>
      <c r="BC61" s="15">
        <f t="shared" si="31"/>
        <v>0.0771440803692252</v>
      </c>
      <c r="BD61" s="36">
        <f t="shared" si="32"/>
        <v>0</v>
      </c>
      <c r="BE61" s="35">
        <f t="shared" si="33"/>
        <v>0.0497887118270826</v>
      </c>
      <c r="BF61" s="15">
        <f t="shared" si="34"/>
        <v>0.0187915067566061</v>
      </c>
      <c r="BG61" s="36">
        <f t="shared" si="35"/>
        <v>0</v>
      </c>
      <c r="BH61" s="35">
        <f t="shared" si="36"/>
        <v>1.96010297087673</v>
      </c>
      <c r="BI61" s="15">
        <f t="shared" si="37"/>
        <v>0.739791950207441</v>
      </c>
      <c r="BJ61" s="36">
        <f t="shared" si="38"/>
        <v>0</v>
      </c>
      <c r="BK61" s="35">
        <f t="shared" si="39"/>
        <v>0.220118515446049</v>
      </c>
      <c r="BL61" s="15">
        <f t="shared" si="40"/>
        <v>0.0830782403976271</v>
      </c>
      <c r="BM61" s="36">
        <f t="shared" si="41"/>
        <v>0</v>
      </c>
      <c r="BN61" s="35">
        <f t="shared" si="42"/>
        <v>1.49628181332969</v>
      </c>
      <c r="BO61" s="15">
        <f t="shared" si="43"/>
        <v>0.564734229369584</v>
      </c>
      <c r="BP61" s="36">
        <f t="shared" si="44"/>
        <v>0</v>
      </c>
      <c r="BR61">
        <f t="shared" si="45"/>
        <v>0.989026671400323</v>
      </c>
    </row>
    <row r="62" spans="1:70">
      <c r="A62">
        <f>'2. k-data'!A62</f>
        <v>655</v>
      </c>
      <c r="B62">
        <f>'5. r-data'!B61</f>
        <v>9.2251295291149</v>
      </c>
      <c r="D62" s="35">
        <v>0.2187</v>
      </c>
      <c r="E62" s="15">
        <v>0.0816</v>
      </c>
      <c r="F62" s="36">
        <v>0</v>
      </c>
      <c r="H62" s="35">
        <v>0.45</v>
      </c>
      <c r="I62" s="15">
        <v>0.335</v>
      </c>
      <c r="J62" s="15">
        <v>0.216</v>
      </c>
      <c r="K62" s="15">
        <v>0.148</v>
      </c>
      <c r="L62" s="15">
        <v>0.175</v>
      </c>
      <c r="M62" s="15">
        <v>0.263</v>
      </c>
      <c r="N62" s="15">
        <v>0.445</v>
      </c>
      <c r="O62" s="15">
        <v>0.685</v>
      </c>
      <c r="P62" s="15">
        <v>0.77</v>
      </c>
      <c r="Q62" s="15">
        <v>0.718</v>
      </c>
      <c r="R62" s="15">
        <v>0.078</v>
      </c>
      <c r="S62" s="15">
        <v>0.02</v>
      </c>
      <c r="T62" s="15">
        <v>0.748</v>
      </c>
      <c r="U62" s="15">
        <v>0.084</v>
      </c>
      <c r="V62" s="36">
        <v>0.576</v>
      </c>
      <c r="X62" s="35">
        <f t="shared" si="0"/>
        <v>0.907891122607843</v>
      </c>
      <c r="Y62" s="15">
        <f t="shared" si="1"/>
        <v>0.338746756309099</v>
      </c>
      <c r="Z62" s="36">
        <f t="shared" si="2"/>
        <v>0</v>
      </c>
      <c r="AA62" s="35">
        <f t="shared" si="3"/>
        <v>0.675874502385839</v>
      </c>
      <c r="AB62" s="15">
        <f t="shared" si="4"/>
        <v>0.252178140807885</v>
      </c>
      <c r="AC62" s="36">
        <f t="shared" si="5"/>
        <v>0</v>
      </c>
      <c r="AD62" s="35">
        <f t="shared" si="6"/>
        <v>0.435787738851765</v>
      </c>
      <c r="AE62" s="15">
        <f t="shared" si="7"/>
        <v>0.162598443028368</v>
      </c>
      <c r="AF62" s="36">
        <f t="shared" si="8"/>
        <v>0</v>
      </c>
      <c r="AG62" s="35">
        <f t="shared" si="9"/>
        <v>0.298595302546579</v>
      </c>
      <c r="AH62" s="15">
        <f t="shared" si="10"/>
        <v>0.111410044297215</v>
      </c>
      <c r="AI62" s="36">
        <f t="shared" si="11"/>
        <v>0</v>
      </c>
      <c r="AJ62" s="35">
        <f t="shared" si="12"/>
        <v>0.35306876990305</v>
      </c>
      <c r="AK62" s="15">
        <f t="shared" si="13"/>
        <v>0.131734849675761</v>
      </c>
      <c r="AL62" s="36">
        <f t="shared" si="14"/>
        <v>0</v>
      </c>
      <c r="AM62" s="35">
        <f t="shared" si="15"/>
        <v>0.530611922768584</v>
      </c>
      <c r="AN62" s="15">
        <f t="shared" si="16"/>
        <v>0.197978659798429</v>
      </c>
      <c r="AO62" s="36">
        <f t="shared" si="17"/>
        <v>0</v>
      </c>
      <c r="AP62" s="35">
        <f t="shared" si="18"/>
        <v>0.897803443467756</v>
      </c>
      <c r="AQ62" s="15">
        <f t="shared" si="19"/>
        <v>0.33498290346122</v>
      </c>
      <c r="AR62" s="36">
        <f t="shared" si="20"/>
        <v>0</v>
      </c>
      <c r="AS62" s="35">
        <f t="shared" si="21"/>
        <v>1.38201204219194</v>
      </c>
      <c r="AT62" s="15">
        <f t="shared" si="22"/>
        <v>0.515647840159407</v>
      </c>
      <c r="AU62" s="36">
        <f t="shared" si="23"/>
        <v>0</v>
      </c>
      <c r="AV62" s="35">
        <f t="shared" si="24"/>
        <v>1.55350258757342</v>
      </c>
      <c r="AW62" s="15">
        <f t="shared" si="25"/>
        <v>0.579633338573348</v>
      </c>
      <c r="AX62" s="36">
        <f t="shared" si="26"/>
        <v>0</v>
      </c>
      <c r="AY62" s="35">
        <f t="shared" si="27"/>
        <v>1.44859072451651</v>
      </c>
      <c r="AZ62" s="15">
        <f t="shared" si="28"/>
        <v>0.540489268955407</v>
      </c>
      <c r="BA62" s="36">
        <f t="shared" si="29"/>
        <v>0</v>
      </c>
      <c r="BB62" s="35">
        <f t="shared" si="30"/>
        <v>0.157367794585359</v>
      </c>
      <c r="BC62" s="15">
        <f t="shared" si="31"/>
        <v>0.0587161044269105</v>
      </c>
      <c r="BD62" s="36">
        <f t="shared" si="32"/>
        <v>0</v>
      </c>
      <c r="BE62" s="35">
        <f t="shared" si="33"/>
        <v>0.0403507165603486</v>
      </c>
      <c r="BF62" s="15">
        <f t="shared" si="34"/>
        <v>0.0150554113915155</v>
      </c>
      <c r="BG62" s="36">
        <f t="shared" si="35"/>
        <v>0</v>
      </c>
      <c r="BH62" s="35">
        <f t="shared" si="36"/>
        <v>1.50911679935704</v>
      </c>
      <c r="BI62" s="15">
        <f t="shared" si="37"/>
        <v>0.563072386042681</v>
      </c>
      <c r="BJ62" s="36">
        <f t="shared" si="38"/>
        <v>0</v>
      </c>
      <c r="BK62" s="35">
        <f t="shared" si="39"/>
        <v>0.169473009553464</v>
      </c>
      <c r="BL62" s="15">
        <f t="shared" si="40"/>
        <v>0.0632327278443652</v>
      </c>
      <c r="BM62" s="36">
        <f t="shared" si="41"/>
        <v>0</v>
      </c>
      <c r="BN62" s="35">
        <f t="shared" si="42"/>
        <v>1.16210063693804</v>
      </c>
      <c r="BO62" s="15">
        <f t="shared" si="43"/>
        <v>0.433595848075647</v>
      </c>
      <c r="BP62" s="36">
        <f t="shared" si="44"/>
        <v>0</v>
      </c>
      <c r="BR62">
        <f t="shared" si="45"/>
        <v>0.752770569575776</v>
      </c>
    </row>
    <row r="63" spans="1:70">
      <c r="A63">
        <f>'2. k-data'!A63</f>
        <v>660</v>
      </c>
      <c r="B63">
        <f>'5. r-data'!B62</f>
        <v>9.20477629504253</v>
      </c>
      <c r="D63" s="35">
        <v>0.1649</v>
      </c>
      <c r="E63" s="15">
        <v>0.061</v>
      </c>
      <c r="F63" s="36">
        <v>0</v>
      </c>
      <c r="H63" s="35">
        <v>0.451</v>
      </c>
      <c r="I63" s="15">
        <v>0.334</v>
      </c>
      <c r="J63" s="15">
        <v>0.219</v>
      </c>
      <c r="K63" s="15">
        <v>0.148</v>
      </c>
      <c r="L63" s="15">
        <v>0.175</v>
      </c>
      <c r="M63" s="15">
        <v>0.268</v>
      </c>
      <c r="N63" s="15">
        <v>0.452</v>
      </c>
      <c r="O63" s="15">
        <v>0.693</v>
      </c>
      <c r="P63" s="15">
        <v>0.781</v>
      </c>
      <c r="Q63" s="15">
        <v>0.72</v>
      </c>
      <c r="R63" s="15">
        <v>0.081</v>
      </c>
      <c r="S63" s="15">
        <v>0.023</v>
      </c>
      <c r="T63" s="15">
        <v>0.747</v>
      </c>
      <c r="U63" s="15">
        <v>0.085</v>
      </c>
      <c r="V63" s="36">
        <v>0.581</v>
      </c>
      <c r="X63" s="35">
        <f t="shared" si="0"/>
        <v>0.684558292584683</v>
      </c>
      <c r="Y63" s="15">
        <f t="shared" si="1"/>
        <v>0.253232600652915</v>
      </c>
      <c r="Z63" s="36">
        <f t="shared" si="2"/>
        <v>0</v>
      </c>
      <c r="AA63" s="35">
        <f t="shared" si="3"/>
        <v>0.506967782091539</v>
      </c>
      <c r="AB63" s="15">
        <f t="shared" si="4"/>
        <v>0.187538112235196</v>
      </c>
      <c r="AC63" s="36">
        <f t="shared" si="5"/>
        <v>0</v>
      </c>
      <c r="AD63" s="35">
        <f t="shared" si="6"/>
        <v>0.3324130068205</v>
      </c>
      <c r="AE63" s="15">
        <f t="shared" si="7"/>
        <v>0.122966606525473</v>
      </c>
      <c r="AF63" s="36">
        <f t="shared" si="8"/>
        <v>0</v>
      </c>
      <c r="AG63" s="35">
        <f t="shared" si="9"/>
        <v>0.224644406435772</v>
      </c>
      <c r="AH63" s="15">
        <f t="shared" si="10"/>
        <v>0.0831007203916439</v>
      </c>
      <c r="AI63" s="36">
        <f t="shared" si="11"/>
        <v>0</v>
      </c>
      <c r="AJ63" s="35">
        <f t="shared" si="12"/>
        <v>0.26562683193419</v>
      </c>
      <c r="AK63" s="15">
        <f t="shared" si="13"/>
        <v>0.098260986949579</v>
      </c>
      <c r="AL63" s="36">
        <f t="shared" si="14"/>
        <v>0</v>
      </c>
      <c r="AM63" s="35">
        <f t="shared" si="15"/>
        <v>0.406788519762073</v>
      </c>
      <c r="AN63" s="15">
        <f t="shared" si="16"/>
        <v>0.150479682871355</v>
      </c>
      <c r="AO63" s="36">
        <f t="shared" si="17"/>
        <v>0</v>
      </c>
      <c r="AP63" s="35">
        <f t="shared" si="18"/>
        <v>0.686076160195736</v>
      </c>
      <c r="AQ63" s="15">
        <f t="shared" si="19"/>
        <v>0.253794092006913</v>
      </c>
      <c r="AR63" s="36">
        <f t="shared" si="20"/>
        <v>0</v>
      </c>
      <c r="AS63" s="35">
        <f t="shared" si="21"/>
        <v>1.05188225445939</v>
      </c>
      <c r="AT63" s="15">
        <f t="shared" si="22"/>
        <v>0.389113508320333</v>
      </c>
      <c r="AU63" s="36">
        <f t="shared" si="23"/>
        <v>0</v>
      </c>
      <c r="AV63" s="35">
        <f t="shared" si="24"/>
        <v>1.18545460423201</v>
      </c>
      <c r="AW63" s="15">
        <f t="shared" si="25"/>
        <v>0.438524747472121</v>
      </c>
      <c r="AX63" s="36">
        <f t="shared" si="26"/>
        <v>0</v>
      </c>
      <c r="AY63" s="35">
        <f t="shared" si="27"/>
        <v>1.09286467995781</v>
      </c>
      <c r="AZ63" s="15">
        <f t="shared" si="28"/>
        <v>0.404273774878268</v>
      </c>
      <c r="BA63" s="36">
        <f t="shared" si="29"/>
        <v>0</v>
      </c>
      <c r="BB63" s="35">
        <f t="shared" si="30"/>
        <v>0.122947276495254</v>
      </c>
      <c r="BC63" s="15">
        <f t="shared" si="31"/>
        <v>0.0454807996738051</v>
      </c>
      <c r="BD63" s="36">
        <f t="shared" si="32"/>
        <v>0</v>
      </c>
      <c r="BE63" s="35">
        <f t="shared" si="33"/>
        <v>0.0349109550542078</v>
      </c>
      <c r="BF63" s="15">
        <f t="shared" si="34"/>
        <v>0.0129143011419447</v>
      </c>
      <c r="BG63" s="36">
        <f t="shared" si="35"/>
        <v>0</v>
      </c>
      <c r="BH63" s="35">
        <f t="shared" si="36"/>
        <v>1.13384710545623</v>
      </c>
      <c r="BI63" s="15">
        <f t="shared" si="37"/>
        <v>0.419434041436203</v>
      </c>
      <c r="BJ63" s="36">
        <f t="shared" si="38"/>
        <v>0</v>
      </c>
      <c r="BK63" s="35">
        <f t="shared" si="39"/>
        <v>0.129018746939464</v>
      </c>
      <c r="BL63" s="15">
        <f t="shared" si="40"/>
        <v>0.0477267650897955</v>
      </c>
      <c r="BM63" s="36">
        <f t="shared" si="41"/>
        <v>0</v>
      </c>
      <c r="BN63" s="35">
        <f t="shared" si="42"/>
        <v>0.88188108202151</v>
      </c>
      <c r="BO63" s="15">
        <f t="shared" si="43"/>
        <v>0.326226476672602</v>
      </c>
      <c r="BP63" s="36">
        <f t="shared" si="44"/>
        <v>0</v>
      </c>
      <c r="BR63">
        <f t="shared" si="45"/>
        <v>0.561491353997594</v>
      </c>
    </row>
    <row r="64" spans="1:70">
      <c r="A64">
        <f>'2. k-data'!A64</f>
        <v>665</v>
      </c>
      <c r="B64">
        <f>'5. r-data'!B63</f>
        <v>9.18226791227342</v>
      </c>
      <c r="D64" s="35">
        <v>0.1212</v>
      </c>
      <c r="E64" s="15">
        <v>0.0446</v>
      </c>
      <c r="F64" s="36">
        <v>0</v>
      </c>
      <c r="H64" s="35">
        <v>0.451</v>
      </c>
      <c r="I64" s="15">
        <v>0.332</v>
      </c>
      <c r="J64" s="15">
        <v>0.224</v>
      </c>
      <c r="K64" s="15">
        <v>0.149</v>
      </c>
      <c r="L64" s="15">
        <v>0.177</v>
      </c>
      <c r="M64" s="15">
        <v>0.273</v>
      </c>
      <c r="N64" s="15">
        <v>0.457</v>
      </c>
      <c r="O64" s="15">
        <v>0.7</v>
      </c>
      <c r="P64" s="15">
        <v>0.79</v>
      </c>
      <c r="Q64" s="15">
        <v>0.722</v>
      </c>
      <c r="R64" s="15">
        <v>0.083</v>
      </c>
      <c r="S64" s="15">
        <v>0.024</v>
      </c>
      <c r="T64" s="15">
        <v>0.747</v>
      </c>
      <c r="U64" s="15">
        <v>0.087</v>
      </c>
      <c r="V64" s="36">
        <v>0.586</v>
      </c>
      <c r="X64" s="35">
        <f t="shared" si="0"/>
        <v>0.50191378280636</v>
      </c>
      <c r="Y64" s="15">
        <f t="shared" si="1"/>
        <v>0.184697646148215</v>
      </c>
      <c r="Z64" s="36">
        <f t="shared" si="2"/>
        <v>0</v>
      </c>
      <c r="AA64" s="35">
        <f t="shared" si="3"/>
        <v>0.369479769161223</v>
      </c>
      <c r="AB64" s="15">
        <f t="shared" si="4"/>
        <v>0.135963677430615</v>
      </c>
      <c r="AC64" s="36">
        <f t="shared" si="5"/>
        <v>0</v>
      </c>
      <c r="AD64" s="35">
        <f t="shared" si="6"/>
        <v>0.249287555096729</v>
      </c>
      <c r="AE64" s="15">
        <f t="shared" si="7"/>
        <v>0.0917345293507764</v>
      </c>
      <c r="AF64" s="36">
        <f t="shared" si="8"/>
        <v>0</v>
      </c>
      <c r="AG64" s="35">
        <f t="shared" si="9"/>
        <v>0.165820739774163</v>
      </c>
      <c r="AH64" s="15">
        <f t="shared" si="10"/>
        <v>0.0610198431842218</v>
      </c>
      <c r="AI64" s="36">
        <f t="shared" si="11"/>
        <v>0</v>
      </c>
      <c r="AJ64" s="35">
        <f t="shared" si="12"/>
        <v>0.196981684161254</v>
      </c>
      <c r="AK64" s="15">
        <f t="shared" si="13"/>
        <v>0.0724866593530688</v>
      </c>
      <c r="AL64" s="36">
        <f t="shared" si="14"/>
        <v>0</v>
      </c>
      <c r="AM64" s="35">
        <f t="shared" si="15"/>
        <v>0.303819207774138</v>
      </c>
      <c r="AN64" s="15">
        <f t="shared" si="16"/>
        <v>0.111801457646259</v>
      </c>
      <c r="AO64" s="36">
        <f t="shared" si="17"/>
        <v>0</v>
      </c>
      <c r="AP64" s="35">
        <f t="shared" si="18"/>
        <v>0.508591128032165</v>
      </c>
      <c r="AQ64" s="15">
        <f t="shared" si="19"/>
        <v>0.187154821041539</v>
      </c>
      <c r="AR64" s="36">
        <f t="shared" si="20"/>
        <v>0</v>
      </c>
      <c r="AS64" s="35">
        <f t="shared" si="21"/>
        <v>0.779023609677277</v>
      </c>
      <c r="AT64" s="15">
        <f t="shared" si="22"/>
        <v>0.286670404221176</v>
      </c>
      <c r="AU64" s="36">
        <f t="shared" si="23"/>
        <v>0</v>
      </c>
      <c r="AV64" s="35">
        <f t="shared" si="24"/>
        <v>0.879183788064356</v>
      </c>
      <c r="AW64" s="15">
        <f t="shared" si="25"/>
        <v>0.323528027621042</v>
      </c>
      <c r="AX64" s="36">
        <f t="shared" si="26"/>
        <v>0</v>
      </c>
      <c r="AY64" s="35">
        <f t="shared" si="27"/>
        <v>0.803507208838563</v>
      </c>
      <c r="AZ64" s="15">
        <f t="shared" si="28"/>
        <v>0.295680045496699</v>
      </c>
      <c r="BA64" s="36">
        <f t="shared" si="29"/>
        <v>0</v>
      </c>
      <c r="BB64" s="35">
        <f t="shared" si="30"/>
        <v>0.0923699422903057</v>
      </c>
      <c r="BC64" s="15">
        <f t="shared" si="31"/>
        <v>0.0339909193576537</v>
      </c>
      <c r="BD64" s="36">
        <f t="shared" si="32"/>
        <v>0</v>
      </c>
      <c r="BE64" s="35">
        <f t="shared" si="33"/>
        <v>0.0267093809032209</v>
      </c>
      <c r="BF64" s="15">
        <f t="shared" si="34"/>
        <v>0.00982869957329747</v>
      </c>
      <c r="BG64" s="36">
        <f t="shared" si="35"/>
        <v>0</v>
      </c>
      <c r="BH64" s="35">
        <f t="shared" si="36"/>
        <v>0.831329480612751</v>
      </c>
      <c r="BI64" s="15">
        <f t="shared" si="37"/>
        <v>0.305918274218884</v>
      </c>
      <c r="BJ64" s="36">
        <f t="shared" si="38"/>
        <v>0</v>
      </c>
      <c r="BK64" s="35">
        <f t="shared" si="39"/>
        <v>0.0968215057741759</v>
      </c>
      <c r="BL64" s="15">
        <f t="shared" si="40"/>
        <v>0.0356290359532033</v>
      </c>
      <c r="BM64" s="36">
        <f t="shared" si="41"/>
        <v>0</v>
      </c>
      <c r="BN64" s="35">
        <f t="shared" si="42"/>
        <v>0.652154050386978</v>
      </c>
      <c r="BO64" s="15">
        <f t="shared" si="43"/>
        <v>0.239984081248013</v>
      </c>
      <c r="BP64" s="36">
        <f t="shared" si="44"/>
        <v>0</v>
      </c>
      <c r="BR64">
        <f t="shared" si="45"/>
        <v>0.409529148887395</v>
      </c>
    </row>
    <row r="65" spans="1:70">
      <c r="A65">
        <f>'2. k-data'!A65</f>
        <v>670</v>
      </c>
      <c r="B65">
        <f>'5. r-data'!B64</f>
        <v>9.15769043095087</v>
      </c>
      <c r="D65" s="35">
        <v>0.0874</v>
      </c>
      <c r="E65" s="15">
        <v>0.032</v>
      </c>
      <c r="F65" s="36">
        <v>0</v>
      </c>
      <c r="H65" s="35">
        <v>0.453</v>
      </c>
      <c r="I65" s="15">
        <v>0.332</v>
      </c>
      <c r="J65" s="15">
        <v>0.23</v>
      </c>
      <c r="K65" s="15">
        <v>0.151</v>
      </c>
      <c r="L65" s="15">
        <v>0.18</v>
      </c>
      <c r="M65" s="15">
        <v>0.278</v>
      </c>
      <c r="N65" s="15">
        <v>0.462</v>
      </c>
      <c r="O65" s="15">
        <v>0.705</v>
      </c>
      <c r="P65" s="15">
        <v>0.797</v>
      </c>
      <c r="Q65" s="15">
        <v>0.725</v>
      </c>
      <c r="R65" s="15">
        <v>0.088</v>
      </c>
      <c r="S65" s="15">
        <v>0.026</v>
      </c>
      <c r="T65" s="15">
        <v>0.747</v>
      </c>
      <c r="U65" s="15">
        <v>0.092</v>
      </c>
      <c r="V65" s="36">
        <v>0.59</v>
      </c>
      <c r="X65" s="35">
        <f t="shared" si="0"/>
        <v>0.362573111080293</v>
      </c>
      <c r="Y65" s="15">
        <f t="shared" si="1"/>
        <v>0.132749880487064</v>
      </c>
      <c r="Z65" s="36">
        <f t="shared" si="2"/>
        <v>0</v>
      </c>
      <c r="AA65" s="35">
        <f t="shared" si="3"/>
        <v>0.265726871696815</v>
      </c>
      <c r="AB65" s="15">
        <f t="shared" si="4"/>
        <v>0.0972913031384221</v>
      </c>
      <c r="AC65" s="36">
        <f t="shared" si="5"/>
        <v>0</v>
      </c>
      <c r="AD65" s="35">
        <f t="shared" si="6"/>
        <v>0.184087893042974</v>
      </c>
      <c r="AE65" s="15">
        <f t="shared" si="7"/>
        <v>0.0674006015717984</v>
      </c>
      <c r="AF65" s="36">
        <f t="shared" si="8"/>
        <v>0</v>
      </c>
      <c r="AG65" s="35">
        <f t="shared" si="9"/>
        <v>0.120857703693431</v>
      </c>
      <c r="AH65" s="15">
        <f t="shared" si="10"/>
        <v>0.0442499601623546</v>
      </c>
      <c r="AI65" s="36">
        <f t="shared" si="11"/>
        <v>0</v>
      </c>
      <c r="AJ65" s="35">
        <f t="shared" si="12"/>
        <v>0.144068785859719</v>
      </c>
      <c r="AK65" s="15">
        <f t="shared" si="13"/>
        <v>0.052748296882277</v>
      </c>
      <c r="AL65" s="36">
        <f t="shared" si="14"/>
        <v>0</v>
      </c>
      <c r="AM65" s="35">
        <f t="shared" si="15"/>
        <v>0.2225062359389</v>
      </c>
      <c r="AN65" s="15">
        <f t="shared" si="16"/>
        <v>0.081466814073739</v>
      </c>
      <c r="AO65" s="36">
        <f t="shared" si="17"/>
        <v>0</v>
      </c>
      <c r="AP65" s="35">
        <f t="shared" si="18"/>
        <v>0.369776550373279</v>
      </c>
      <c r="AQ65" s="15">
        <f t="shared" si="19"/>
        <v>0.135387295331178</v>
      </c>
      <c r="AR65" s="36">
        <f t="shared" si="20"/>
        <v>0</v>
      </c>
      <c r="AS65" s="35">
        <f t="shared" si="21"/>
        <v>0.5642694112839</v>
      </c>
      <c r="AT65" s="15">
        <f t="shared" si="22"/>
        <v>0.206597496122252</v>
      </c>
      <c r="AU65" s="36">
        <f t="shared" si="23"/>
        <v>0</v>
      </c>
      <c r="AV65" s="35">
        <f t="shared" si="24"/>
        <v>0.63790456850109</v>
      </c>
      <c r="AW65" s="15">
        <f t="shared" si="25"/>
        <v>0.233557736750971</v>
      </c>
      <c r="AX65" s="36">
        <f t="shared" si="26"/>
        <v>0</v>
      </c>
      <c r="AY65" s="35">
        <f t="shared" si="27"/>
        <v>0.580277054157202</v>
      </c>
      <c r="AZ65" s="15">
        <f t="shared" si="28"/>
        <v>0.21245841799806</v>
      </c>
      <c r="BA65" s="36">
        <f t="shared" si="29"/>
        <v>0</v>
      </c>
      <c r="BB65" s="35">
        <f t="shared" si="30"/>
        <v>0.0704336286425294</v>
      </c>
      <c r="BC65" s="15">
        <f t="shared" si="31"/>
        <v>0.0257880562535577</v>
      </c>
      <c r="BD65" s="36">
        <f t="shared" si="32"/>
        <v>0</v>
      </c>
      <c r="BE65" s="35">
        <f t="shared" si="33"/>
        <v>0.0208099357352928</v>
      </c>
      <c r="BF65" s="15">
        <f t="shared" si="34"/>
        <v>0.00761919843855113</v>
      </c>
      <c r="BG65" s="36">
        <f t="shared" si="35"/>
        <v>0</v>
      </c>
      <c r="BH65" s="35">
        <f t="shared" si="36"/>
        <v>0.597885461317834</v>
      </c>
      <c r="BI65" s="15">
        <f t="shared" si="37"/>
        <v>0.21890543206145</v>
      </c>
      <c r="BJ65" s="36">
        <f t="shared" si="38"/>
        <v>0</v>
      </c>
      <c r="BK65" s="35">
        <f t="shared" si="39"/>
        <v>0.0736351572171898</v>
      </c>
      <c r="BL65" s="15">
        <f t="shared" si="40"/>
        <v>0.0269602406287194</v>
      </c>
      <c r="BM65" s="36">
        <f t="shared" si="41"/>
        <v>0</v>
      </c>
      <c r="BN65" s="35">
        <f t="shared" si="42"/>
        <v>0.472225464762413</v>
      </c>
      <c r="BO65" s="15">
        <f t="shared" si="43"/>
        <v>0.172897195336352</v>
      </c>
      <c r="BP65" s="36">
        <f t="shared" si="44"/>
        <v>0</v>
      </c>
      <c r="BR65">
        <f t="shared" si="45"/>
        <v>0.293046093790428</v>
      </c>
    </row>
    <row r="66" spans="1:70">
      <c r="A66">
        <f>'2. k-data'!A66</f>
        <v>675</v>
      </c>
      <c r="B66">
        <f>'5. r-data'!B65</f>
        <v>9.13112820497517</v>
      </c>
      <c r="D66" s="35">
        <v>0.0636</v>
      </c>
      <c r="E66" s="15">
        <v>0.0232</v>
      </c>
      <c r="F66" s="36">
        <v>0</v>
      </c>
      <c r="H66" s="35">
        <v>0.454</v>
      </c>
      <c r="I66" s="15">
        <v>0.331</v>
      </c>
      <c r="J66" s="15">
        <v>0.238</v>
      </c>
      <c r="K66" s="15">
        <v>0.154</v>
      </c>
      <c r="L66" s="15">
        <v>0.183</v>
      </c>
      <c r="M66" s="15">
        <v>0.281</v>
      </c>
      <c r="N66" s="15">
        <v>0.466</v>
      </c>
      <c r="O66" s="15">
        <v>0.709</v>
      </c>
      <c r="P66" s="15">
        <v>0.803</v>
      </c>
      <c r="Q66" s="15">
        <v>0.729</v>
      </c>
      <c r="R66" s="15">
        <v>0.093</v>
      </c>
      <c r="S66" s="15">
        <v>0.03</v>
      </c>
      <c r="T66" s="15">
        <v>0.747</v>
      </c>
      <c r="U66" s="15">
        <v>0.096</v>
      </c>
      <c r="V66" s="36">
        <v>0.594</v>
      </c>
      <c r="X66" s="35">
        <f t="shared" si="0"/>
        <v>0.263655848241735</v>
      </c>
      <c r="Y66" s="15">
        <f t="shared" si="1"/>
        <v>0.0961763471573625</v>
      </c>
      <c r="Z66" s="36">
        <f t="shared" si="2"/>
        <v>0</v>
      </c>
      <c r="AA66" s="35">
        <f t="shared" si="3"/>
        <v>0.192224858519855</v>
      </c>
      <c r="AB66" s="15">
        <f t="shared" si="4"/>
        <v>0.0701197597116454</v>
      </c>
      <c r="AC66" s="36">
        <f t="shared" si="5"/>
        <v>0</v>
      </c>
      <c r="AD66" s="35">
        <f t="shared" si="6"/>
        <v>0.138216061413068</v>
      </c>
      <c r="AE66" s="15">
        <f t="shared" si="7"/>
        <v>0.0504184374965909</v>
      </c>
      <c r="AF66" s="36">
        <f t="shared" si="8"/>
        <v>0</v>
      </c>
      <c r="AG66" s="35">
        <f t="shared" si="9"/>
        <v>0.0894339220908089</v>
      </c>
      <c r="AH66" s="15">
        <f t="shared" si="10"/>
        <v>0.0326236948507353</v>
      </c>
      <c r="AI66" s="36">
        <f t="shared" si="11"/>
        <v>0</v>
      </c>
      <c r="AJ66" s="35">
        <f t="shared" si="12"/>
        <v>0.106275374952065</v>
      </c>
      <c r="AK66" s="15">
        <f t="shared" si="13"/>
        <v>0.0387671179070426</v>
      </c>
      <c r="AL66" s="36">
        <f t="shared" si="14"/>
        <v>0</v>
      </c>
      <c r="AM66" s="35">
        <f t="shared" si="15"/>
        <v>0.163187870828034</v>
      </c>
      <c r="AN66" s="15">
        <f t="shared" si="16"/>
        <v>0.0595276509938742</v>
      </c>
      <c r="AO66" s="36">
        <f t="shared" si="17"/>
        <v>0</v>
      </c>
      <c r="AP66" s="35">
        <f t="shared" si="18"/>
        <v>0.270624725287772</v>
      </c>
      <c r="AQ66" s="15">
        <f t="shared" si="19"/>
        <v>0.0987184532496276</v>
      </c>
      <c r="AR66" s="36">
        <f t="shared" si="20"/>
        <v>0</v>
      </c>
      <c r="AS66" s="35">
        <f t="shared" si="21"/>
        <v>0.411744485470023</v>
      </c>
      <c r="AT66" s="15">
        <f t="shared" si="22"/>
        <v>0.150196101617996</v>
      </c>
      <c r="AU66" s="36">
        <f t="shared" si="23"/>
        <v>0</v>
      </c>
      <c r="AV66" s="35">
        <f t="shared" si="24"/>
        <v>0.466334022330646</v>
      </c>
      <c r="AW66" s="15">
        <f t="shared" si="25"/>
        <v>0.170109266007406</v>
      </c>
      <c r="AX66" s="36">
        <f t="shared" si="26"/>
        <v>0</v>
      </c>
      <c r="AY66" s="35">
        <f t="shared" si="27"/>
        <v>0.423359280546751</v>
      </c>
      <c r="AZ66" s="15">
        <f t="shared" si="28"/>
        <v>0.154432945105104</v>
      </c>
      <c r="BA66" s="36">
        <f t="shared" si="29"/>
        <v>0</v>
      </c>
      <c r="BB66" s="35">
        <f t="shared" si="30"/>
        <v>0.0540087971067872</v>
      </c>
      <c r="BC66" s="15">
        <f t="shared" si="31"/>
        <v>0.0197013222150544</v>
      </c>
      <c r="BD66" s="36">
        <f t="shared" si="32"/>
        <v>0</v>
      </c>
      <c r="BE66" s="35">
        <f t="shared" si="33"/>
        <v>0.0174221926150926</v>
      </c>
      <c r="BF66" s="15">
        <f t="shared" si="34"/>
        <v>0.00635526523066272</v>
      </c>
      <c r="BG66" s="36">
        <f t="shared" si="35"/>
        <v>0</v>
      </c>
      <c r="BH66" s="35">
        <f t="shared" si="36"/>
        <v>0.433812596115807</v>
      </c>
      <c r="BI66" s="15">
        <f t="shared" si="37"/>
        <v>0.158246104243502</v>
      </c>
      <c r="BJ66" s="36">
        <f t="shared" si="38"/>
        <v>0</v>
      </c>
      <c r="BK66" s="35">
        <f t="shared" si="39"/>
        <v>0.0557510163682964</v>
      </c>
      <c r="BL66" s="15">
        <f t="shared" si="40"/>
        <v>0.0203368487381207</v>
      </c>
      <c r="BM66" s="36">
        <f t="shared" si="41"/>
        <v>0</v>
      </c>
      <c r="BN66" s="35">
        <f t="shared" si="42"/>
        <v>0.344959413778834</v>
      </c>
      <c r="BO66" s="15">
        <f t="shared" si="43"/>
        <v>0.125834251567122</v>
      </c>
      <c r="BP66" s="36">
        <f t="shared" si="44"/>
        <v>0</v>
      </c>
      <c r="BR66">
        <f t="shared" si="45"/>
        <v>0.211842174355424</v>
      </c>
    </row>
    <row r="67" spans="1:70">
      <c r="A67">
        <f>'2. k-data'!A67</f>
        <v>680</v>
      </c>
      <c r="B67">
        <f>'5. r-data'!B66</f>
        <v>9.10266384860774</v>
      </c>
      <c r="D67" s="35">
        <v>0.0468</v>
      </c>
      <c r="E67" s="15">
        <v>0.017</v>
      </c>
      <c r="F67" s="36">
        <v>0</v>
      </c>
      <c r="H67" s="35">
        <v>0.455</v>
      </c>
      <c r="I67" s="15">
        <v>0.331</v>
      </c>
      <c r="J67" s="15">
        <v>0.251</v>
      </c>
      <c r="K67" s="15">
        <v>0.158</v>
      </c>
      <c r="L67" s="15">
        <v>0.186</v>
      </c>
      <c r="M67" s="15">
        <v>0.283</v>
      </c>
      <c r="N67" s="15">
        <v>0.468</v>
      </c>
      <c r="O67" s="15">
        <v>0.712</v>
      </c>
      <c r="P67" s="15">
        <v>0.809</v>
      </c>
      <c r="Q67" s="15">
        <v>0.731</v>
      </c>
      <c r="R67" s="15">
        <v>0.102</v>
      </c>
      <c r="S67" s="15">
        <v>0.035</v>
      </c>
      <c r="T67" s="15">
        <v>0.747</v>
      </c>
      <c r="U67" s="15">
        <v>0.102</v>
      </c>
      <c r="V67" s="36">
        <v>0.599</v>
      </c>
      <c r="X67" s="35">
        <f t="shared" si="0"/>
        <v>0.193832123992253</v>
      </c>
      <c r="Y67" s="15">
        <f t="shared" si="1"/>
        <v>0.0704091048689809</v>
      </c>
      <c r="Z67" s="36">
        <f t="shared" si="2"/>
        <v>0</v>
      </c>
      <c r="AA67" s="35">
        <f t="shared" si="3"/>
        <v>0.141007545146013</v>
      </c>
      <c r="AB67" s="15">
        <f t="shared" si="4"/>
        <v>0.0512206894761158</v>
      </c>
      <c r="AC67" s="36">
        <f t="shared" si="5"/>
        <v>0</v>
      </c>
      <c r="AD67" s="35">
        <f t="shared" si="6"/>
        <v>0.106927171696825</v>
      </c>
      <c r="AE67" s="15">
        <f t="shared" si="7"/>
        <v>0.0388410666420092</v>
      </c>
      <c r="AF67" s="36">
        <f t="shared" si="8"/>
        <v>0</v>
      </c>
      <c r="AG67" s="35">
        <f t="shared" si="9"/>
        <v>0.0673087375621451</v>
      </c>
      <c r="AH67" s="15">
        <f t="shared" si="10"/>
        <v>0.0244497550973604</v>
      </c>
      <c r="AI67" s="36">
        <f t="shared" si="11"/>
        <v>0</v>
      </c>
      <c r="AJ67" s="35">
        <f t="shared" si="12"/>
        <v>0.0792368682693607</v>
      </c>
      <c r="AK67" s="15">
        <f t="shared" si="13"/>
        <v>0.0287826230892977</v>
      </c>
      <c r="AL67" s="36">
        <f t="shared" si="14"/>
        <v>0</v>
      </c>
      <c r="AM67" s="35">
        <f t="shared" si="15"/>
        <v>0.1205593210765</v>
      </c>
      <c r="AN67" s="15">
        <f t="shared" si="16"/>
        <v>0.0437929157756518</v>
      </c>
      <c r="AO67" s="36">
        <f t="shared" si="17"/>
        <v>0</v>
      </c>
      <c r="AP67" s="35">
        <f t="shared" si="18"/>
        <v>0.199370184677746</v>
      </c>
      <c r="AQ67" s="15">
        <f t="shared" si="19"/>
        <v>0.0724207935795232</v>
      </c>
      <c r="AR67" s="36">
        <f t="shared" si="20"/>
        <v>0</v>
      </c>
      <c r="AS67" s="35">
        <f t="shared" si="21"/>
        <v>0.303315323697768</v>
      </c>
      <c r="AT67" s="15">
        <f t="shared" si="22"/>
        <v>0.110178643223548</v>
      </c>
      <c r="AU67" s="36">
        <f t="shared" si="23"/>
        <v>0</v>
      </c>
      <c r="AV67" s="35">
        <f t="shared" si="24"/>
        <v>0.344637776504907</v>
      </c>
      <c r="AW67" s="15">
        <f t="shared" si="25"/>
        <v>0.125188935909902</v>
      </c>
      <c r="AX67" s="36">
        <f t="shared" si="26"/>
        <v>0</v>
      </c>
      <c r="AY67" s="35">
        <f t="shared" si="27"/>
        <v>0.31140941239195</v>
      </c>
      <c r="AZ67" s="15">
        <f t="shared" si="28"/>
        <v>0.113118803646648</v>
      </c>
      <c r="BA67" s="36">
        <f t="shared" si="29"/>
        <v>0</v>
      </c>
      <c r="BB67" s="35">
        <f t="shared" si="30"/>
        <v>0.0434524761477139</v>
      </c>
      <c r="BC67" s="15">
        <f t="shared" si="31"/>
        <v>0.0157840191134858</v>
      </c>
      <c r="BD67" s="36">
        <f t="shared" si="32"/>
        <v>0</v>
      </c>
      <c r="BE67" s="35">
        <f t="shared" si="33"/>
        <v>0.0149101633840195</v>
      </c>
      <c r="BF67" s="15">
        <f t="shared" si="34"/>
        <v>0.00541608498992161</v>
      </c>
      <c r="BG67" s="36">
        <f t="shared" si="35"/>
        <v>0</v>
      </c>
      <c r="BH67" s="35">
        <f t="shared" si="36"/>
        <v>0.318225487081787</v>
      </c>
      <c r="BI67" s="15">
        <f t="shared" si="37"/>
        <v>0.11559472821347</v>
      </c>
      <c r="BJ67" s="36">
        <f t="shared" si="38"/>
        <v>0</v>
      </c>
      <c r="BK67" s="35">
        <f t="shared" si="39"/>
        <v>0.0434524761477139</v>
      </c>
      <c r="BL67" s="15">
        <f t="shared" si="40"/>
        <v>0.0157840191134858</v>
      </c>
      <c r="BM67" s="36">
        <f t="shared" si="41"/>
        <v>0</v>
      </c>
      <c r="BN67" s="35">
        <f t="shared" si="42"/>
        <v>0.255176796200791</v>
      </c>
      <c r="BO67" s="15">
        <f t="shared" si="43"/>
        <v>0.0926924259703726</v>
      </c>
      <c r="BP67" s="36">
        <f t="shared" si="44"/>
        <v>0</v>
      </c>
      <c r="BR67">
        <f t="shared" si="45"/>
        <v>0.154745285426332</v>
      </c>
    </row>
    <row r="68" spans="1:70">
      <c r="A68">
        <f>'2. k-data'!A68</f>
        <v>685</v>
      </c>
      <c r="B68">
        <f>'5. r-data'!B67</f>
        <v>9.07237820061826</v>
      </c>
      <c r="D68" s="35">
        <v>0.0329</v>
      </c>
      <c r="E68" s="15">
        <v>0.0119</v>
      </c>
      <c r="F68" s="36">
        <v>0</v>
      </c>
      <c r="H68" s="35">
        <v>0.457</v>
      </c>
      <c r="I68" s="15">
        <v>0.33</v>
      </c>
      <c r="J68" s="15">
        <v>0.269</v>
      </c>
      <c r="K68" s="15">
        <v>0.162</v>
      </c>
      <c r="L68" s="15">
        <v>0.189</v>
      </c>
      <c r="M68" s="15">
        <v>0.286</v>
      </c>
      <c r="N68" s="15">
        <v>0.47</v>
      </c>
      <c r="O68" s="15">
        <v>0.715</v>
      </c>
      <c r="P68" s="15">
        <v>0.814</v>
      </c>
      <c r="Q68" s="15">
        <v>0.735</v>
      </c>
      <c r="R68" s="15">
        <v>0.112</v>
      </c>
      <c r="S68" s="15">
        <v>0.043</v>
      </c>
      <c r="T68" s="15">
        <v>0.747</v>
      </c>
      <c r="U68" s="15">
        <v>0.11</v>
      </c>
      <c r="V68" s="36">
        <v>0.603</v>
      </c>
      <c r="X68" s="35">
        <f t="shared" si="0"/>
        <v>0.136405927959756</v>
      </c>
      <c r="Y68" s="15">
        <f t="shared" si="1"/>
        <v>0.0493383143684223</v>
      </c>
      <c r="Z68" s="36">
        <f t="shared" si="2"/>
        <v>0</v>
      </c>
      <c r="AA68" s="35">
        <f t="shared" si="3"/>
        <v>0.0984988101241125</v>
      </c>
      <c r="AB68" s="15">
        <f t="shared" si="4"/>
        <v>0.0356272291938279</v>
      </c>
      <c r="AC68" s="36">
        <f t="shared" si="5"/>
        <v>0</v>
      </c>
      <c r="AD68" s="35">
        <f t="shared" si="6"/>
        <v>0.0802914543132917</v>
      </c>
      <c r="AE68" s="15">
        <f t="shared" si="7"/>
        <v>0.0290415898579991</v>
      </c>
      <c r="AF68" s="36">
        <f t="shared" si="8"/>
        <v>0</v>
      </c>
      <c r="AG68" s="35">
        <f t="shared" si="9"/>
        <v>0.0483539613336552</v>
      </c>
      <c r="AH68" s="15">
        <f t="shared" si="10"/>
        <v>0.0174897306951519</v>
      </c>
      <c r="AI68" s="36">
        <f t="shared" si="11"/>
        <v>0</v>
      </c>
      <c r="AJ68" s="35">
        <f t="shared" si="12"/>
        <v>0.0564129548892644</v>
      </c>
      <c r="AK68" s="15">
        <f t="shared" si="13"/>
        <v>0.0204046858110105</v>
      </c>
      <c r="AL68" s="36">
        <f t="shared" si="14"/>
        <v>0</v>
      </c>
      <c r="AM68" s="35">
        <f t="shared" si="15"/>
        <v>0.0853656354408975</v>
      </c>
      <c r="AN68" s="15">
        <f t="shared" si="16"/>
        <v>0.0308769319679842</v>
      </c>
      <c r="AO68" s="36">
        <f t="shared" si="17"/>
        <v>0</v>
      </c>
      <c r="AP68" s="35">
        <f t="shared" si="18"/>
        <v>0.14028618411616</v>
      </c>
      <c r="AQ68" s="15">
        <f t="shared" si="19"/>
        <v>0.050741811276058</v>
      </c>
      <c r="AR68" s="36">
        <f t="shared" si="20"/>
        <v>0</v>
      </c>
      <c r="AS68" s="35">
        <f t="shared" si="21"/>
        <v>0.213414088602244</v>
      </c>
      <c r="AT68" s="15">
        <f t="shared" si="22"/>
        <v>0.0771923299199605</v>
      </c>
      <c r="AU68" s="36">
        <f t="shared" si="23"/>
        <v>0</v>
      </c>
      <c r="AV68" s="35">
        <f t="shared" si="24"/>
        <v>0.242963731639477</v>
      </c>
      <c r="AW68" s="15">
        <f t="shared" si="25"/>
        <v>0.0878804986781089</v>
      </c>
      <c r="AX68" s="36">
        <f t="shared" si="26"/>
        <v>0</v>
      </c>
      <c r="AY68" s="35">
        <f t="shared" si="27"/>
        <v>0.219383713458251</v>
      </c>
      <c r="AZ68" s="15">
        <f t="shared" si="28"/>
        <v>0.0793515559317077</v>
      </c>
      <c r="BA68" s="36">
        <f t="shared" si="29"/>
        <v>0</v>
      </c>
      <c r="BB68" s="35">
        <f t="shared" si="30"/>
        <v>0.0334298991936382</v>
      </c>
      <c r="BC68" s="15">
        <f t="shared" si="31"/>
        <v>0.012091665665784</v>
      </c>
      <c r="BD68" s="36">
        <f t="shared" si="32"/>
        <v>0</v>
      </c>
      <c r="BE68" s="35">
        <f t="shared" si="33"/>
        <v>0.0128346934404147</v>
      </c>
      <c r="BF68" s="15">
        <f t="shared" si="34"/>
        <v>0.00464233592525637</v>
      </c>
      <c r="BG68" s="36">
        <f t="shared" si="35"/>
        <v>0</v>
      </c>
      <c r="BH68" s="35">
        <f t="shared" si="36"/>
        <v>0.222965488371855</v>
      </c>
      <c r="BI68" s="15">
        <f t="shared" si="37"/>
        <v>0.0806470915387559</v>
      </c>
      <c r="BJ68" s="36">
        <f t="shared" si="38"/>
        <v>0</v>
      </c>
      <c r="BK68" s="35">
        <f t="shared" si="39"/>
        <v>0.0328329367080375</v>
      </c>
      <c r="BL68" s="15">
        <f t="shared" si="40"/>
        <v>0.0118757430646093</v>
      </c>
      <c r="BM68" s="36">
        <f t="shared" si="41"/>
        <v>0</v>
      </c>
      <c r="BN68" s="35">
        <f t="shared" si="42"/>
        <v>0.179984189408606</v>
      </c>
      <c r="BO68" s="15">
        <f t="shared" si="43"/>
        <v>0.0651006642541765</v>
      </c>
      <c r="BP68" s="36">
        <f t="shared" si="44"/>
        <v>0</v>
      </c>
      <c r="BR68">
        <f t="shared" si="45"/>
        <v>0.107961300587357</v>
      </c>
    </row>
    <row r="69" spans="1:70">
      <c r="A69">
        <f>'2. k-data'!A69</f>
        <v>690</v>
      </c>
      <c r="B69">
        <f>'5. r-data'!B68</f>
        <v>9.04035029541745</v>
      </c>
      <c r="D69" s="35">
        <v>0.0227</v>
      </c>
      <c r="E69" s="15">
        <v>0.0082</v>
      </c>
      <c r="F69" s="36">
        <v>0</v>
      </c>
      <c r="H69" s="35">
        <v>0.458</v>
      </c>
      <c r="I69" s="15">
        <v>0.329</v>
      </c>
      <c r="J69" s="15">
        <v>0.288</v>
      </c>
      <c r="K69" s="15">
        <v>0.165</v>
      </c>
      <c r="L69" s="15">
        <v>0.192</v>
      </c>
      <c r="M69" s="15">
        <v>0.291</v>
      </c>
      <c r="N69" s="15">
        <v>0.473</v>
      </c>
      <c r="O69" s="15">
        <v>0.717</v>
      </c>
      <c r="P69" s="15">
        <v>0.819</v>
      </c>
      <c r="Q69" s="15">
        <v>0.739</v>
      </c>
      <c r="R69" s="15">
        <v>0.125</v>
      </c>
      <c r="S69" s="15">
        <v>0.056</v>
      </c>
      <c r="T69" s="15">
        <v>0.747</v>
      </c>
      <c r="U69" s="15">
        <v>0.123</v>
      </c>
      <c r="V69" s="36">
        <v>0.606</v>
      </c>
      <c r="X69" s="35">
        <f t="shared" si="0"/>
        <v>0.0939889058813371</v>
      </c>
      <c r="Y69" s="15">
        <f t="shared" si="1"/>
        <v>0.0339519395694698</v>
      </c>
      <c r="Z69" s="36">
        <f t="shared" si="2"/>
        <v>0</v>
      </c>
      <c r="AA69" s="35">
        <f t="shared" si="3"/>
        <v>0.0675160481112662</v>
      </c>
      <c r="AB69" s="15">
        <f t="shared" si="4"/>
        <v>0.0243890570269772</v>
      </c>
      <c r="AC69" s="36">
        <f t="shared" si="5"/>
        <v>0</v>
      </c>
      <c r="AD69" s="35">
        <f t="shared" si="6"/>
        <v>0.0591021940913211</v>
      </c>
      <c r="AE69" s="15">
        <f t="shared" si="7"/>
        <v>0.0213496912576579</v>
      </c>
      <c r="AF69" s="36">
        <f t="shared" si="8"/>
        <v>0</v>
      </c>
      <c r="AG69" s="35">
        <f t="shared" si="9"/>
        <v>0.0338606320314861</v>
      </c>
      <c r="AH69" s="15">
        <f t="shared" si="10"/>
        <v>0.0122315939496998</v>
      </c>
      <c r="AI69" s="36">
        <f t="shared" si="11"/>
        <v>0</v>
      </c>
      <c r="AJ69" s="35">
        <f t="shared" si="12"/>
        <v>0.0394014627275474</v>
      </c>
      <c r="AK69" s="15">
        <f t="shared" si="13"/>
        <v>0.0142331275051052</v>
      </c>
      <c r="AL69" s="36">
        <f t="shared" si="14"/>
        <v>0</v>
      </c>
      <c r="AM69" s="35">
        <f t="shared" si="15"/>
        <v>0.0597178419464391</v>
      </c>
      <c r="AN69" s="15">
        <f t="shared" si="16"/>
        <v>0.0215720838749251</v>
      </c>
      <c r="AO69" s="36">
        <f t="shared" si="17"/>
        <v>0</v>
      </c>
      <c r="AP69" s="35">
        <f t="shared" si="18"/>
        <v>0.0970671451569267</v>
      </c>
      <c r="AQ69" s="15">
        <f t="shared" si="19"/>
        <v>0.0350639026558061</v>
      </c>
      <c r="AR69" s="36">
        <f t="shared" si="20"/>
        <v>0</v>
      </c>
      <c r="AS69" s="35">
        <f t="shared" si="21"/>
        <v>0.147139837373185</v>
      </c>
      <c r="AT69" s="15">
        <f t="shared" si="22"/>
        <v>0.0531518355268774</v>
      </c>
      <c r="AU69" s="36">
        <f t="shared" si="23"/>
        <v>0</v>
      </c>
      <c r="AV69" s="35">
        <f t="shared" si="24"/>
        <v>0.168071864447194</v>
      </c>
      <c r="AW69" s="15">
        <f t="shared" si="25"/>
        <v>0.0607131845139645</v>
      </c>
      <c r="AX69" s="36">
        <f t="shared" si="26"/>
        <v>0</v>
      </c>
      <c r="AY69" s="35">
        <f t="shared" si="27"/>
        <v>0.151654588310716</v>
      </c>
      <c r="AZ69" s="15">
        <f t="shared" si="28"/>
        <v>0.0547827147201707</v>
      </c>
      <c r="BA69" s="36">
        <f t="shared" si="29"/>
        <v>0</v>
      </c>
      <c r="BB69" s="35">
        <f t="shared" si="30"/>
        <v>0.025651993963247</v>
      </c>
      <c r="BC69" s="15">
        <f t="shared" si="31"/>
        <v>0.00926635905280289</v>
      </c>
      <c r="BD69" s="36">
        <f t="shared" si="32"/>
        <v>0</v>
      </c>
      <c r="BE69" s="35">
        <f t="shared" si="33"/>
        <v>0.0114920932955347</v>
      </c>
      <c r="BF69" s="15">
        <f t="shared" si="34"/>
        <v>0.00415132885565569</v>
      </c>
      <c r="BG69" s="36">
        <f t="shared" si="35"/>
        <v>0</v>
      </c>
      <c r="BH69" s="35">
        <f t="shared" si="36"/>
        <v>0.153296315924364</v>
      </c>
      <c r="BI69" s="15">
        <f t="shared" si="37"/>
        <v>0.0553757616995501</v>
      </c>
      <c r="BJ69" s="36">
        <f t="shared" si="38"/>
        <v>0</v>
      </c>
      <c r="BK69" s="35">
        <f t="shared" si="39"/>
        <v>0.0252415620598351</v>
      </c>
      <c r="BL69" s="15">
        <f t="shared" si="40"/>
        <v>0.00911809730795804</v>
      </c>
      <c r="BM69" s="36">
        <f t="shared" si="41"/>
        <v>0</v>
      </c>
      <c r="BN69" s="35">
        <f t="shared" si="42"/>
        <v>0.124360866733822</v>
      </c>
      <c r="BO69" s="15">
        <f t="shared" si="43"/>
        <v>0.0449233086879884</v>
      </c>
      <c r="BP69" s="36">
        <f t="shared" si="44"/>
        <v>0</v>
      </c>
      <c r="BR69">
        <f t="shared" si="45"/>
        <v>0.0741308724224231</v>
      </c>
    </row>
    <row r="70" spans="1:70">
      <c r="A70">
        <f>'2. k-data'!A70</f>
        <v>695</v>
      </c>
      <c r="B70">
        <f>'5. r-data'!B69</f>
        <v>9.00665734064692</v>
      </c>
      <c r="D70" s="35">
        <v>0.0158</v>
      </c>
      <c r="E70" s="15">
        <v>0.0057</v>
      </c>
      <c r="F70" s="36">
        <v>0</v>
      </c>
      <c r="H70" s="35">
        <v>0.46</v>
      </c>
      <c r="I70" s="15">
        <v>0.328</v>
      </c>
      <c r="J70" s="15">
        <v>0.312</v>
      </c>
      <c r="K70" s="15">
        <v>0.168</v>
      </c>
      <c r="L70" s="15">
        <v>0.195</v>
      </c>
      <c r="M70" s="15">
        <v>0.296</v>
      </c>
      <c r="N70" s="15">
        <v>0.477</v>
      </c>
      <c r="O70" s="15">
        <v>0.719</v>
      </c>
      <c r="P70" s="15">
        <v>0.824</v>
      </c>
      <c r="Q70" s="15">
        <v>0.742</v>
      </c>
      <c r="R70" s="15">
        <v>0.141</v>
      </c>
      <c r="S70" s="15">
        <v>0.074</v>
      </c>
      <c r="T70" s="15">
        <v>0.746</v>
      </c>
      <c r="U70" s="15">
        <v>0.137</v>
      </c>
      <c r="V70" s="36">
        <v>0.61</v>
      </c>
      <c r="X70" s="35">
        <f t="shared" si="0"/>
        <v>0.0654603855518218</v>
      </c>
      <c r="Y70" s="15">
        <f t="shared" si="1"/>
        <v>0.0236154555471762</v>
      </c>
      <c r="Z70" s="36">
        <f t="shared" si="2"/>
        <v>0</v>
      </c>
      <c r="AA70" s="35">
        <f t="shared" si="3"/>
        <v>0.0466761010021686</v>
      </c>
      <c r="AB70" s="15">
        <f t="shared" si="4"/>
        <v>0.0168388465640735</v>
      </c>
      <c r="AC70" s="36">
        <f t="shared" si="5"/>
        <v>0</v>
      </c>
      <c r="AD70" s="35">
        <f t="shared" si="6"/>
        <v>0.044399218026453</v>
      </c>
      <c r="AE70" s="15">
        <f t="shared" si="7"/>
        <v>0.0160174394146065</v>
      </c>
      <c r="AF70" s="36">
        <f t="shared" si="8"/>
        <v>0</v>
      </c>
      <c r="AG70" s="35">
        <f t="shared" si="9"/>
        <v>0.0239072712450132</v>
      </c>
      <c r="AH70" s="15">
        <f t="shared" si="10"/>
        <v>0.00862477506940349</v>
      </c>
      <c r="AI70" s="36">
        <f t="shared" si="11"/>
        <v>0</v>
      </c>
      <c r="AJ70" s="35">
        <f t="shared" si="12"/>
        <v>0.0277495112665332</v>
      </c>
      <c r="AK70" s="15">
        <f t="shared" si="13"/>
        <v>0.010010899634129</v>
      </c>
      <c r="AL70" s="36">
        <f t="shared" si="14"/>
        <v>0</v>
      </c>
      <c r="AM70" s="35">
        <f t="shared" si="15"/>
        <v>0.0421223350507375</v>
      </c>
      <c r="AN70" s="15">
        <f t="shared" si="16"/>
        <v>0.0151960322651395</v>
      </c>
      <c r="AO70" s="36">
        <f t="shared" si="17"/>
        <v>0</v>
      </c>
      <c r="AP70" s="35">
        <f t="shared" si="18"/>
        <v>0.0678795737135196</v>
      </c>
      <c r="AQ70" s="15">
        <f t="shared" si="19"/>
        <v>0.0244882006434849</v>
      </c>
      <c r="AR70" s="36">
        <f t="shared" si="20"/>
        <v>0</v>
      </c>
      <c r="AS70" s="35">
        <f t="shared" si="21"/>
        <v>0.102317428721217</v>
      </c>
      <c r="AT70" s="15">
        <f t="shared" si="22"/>
        <v>0.0369119837791733</v>
      </c>
      <c r="AU70" s="36">
        <f t="shared" si="23"/>
        <v>0</v>
      </c>
      <c r="AV70" s="35">
        <f t="shared" si="24"/>
        <v>0.11725947324935</v>
      </c>
      <c r="AW70" s="15">
        <f t="shared" si="25"/>
        <v>0.0423024681975504</v>
      </c>
      <c r="AX70" s="36">
        <f t="shared" si="26"/>
        <v>0</v>
      </c>
      <c r="AY70" s="35">
        <f t="shared" si="27"/>
        <v>0.105590447998808</v>
      </c>
      <c r="AZ70" s="15">
        <f t="shared" si="28"/>
        <v>0.0380927565565321</v>
      </c>
      <c r="BA70" s="36">
        <f t="shared" si="29"/>
        <v>0</v>
      </c>
      <c r="BB70" s="35">
        <f t="shared" si="30"/>
        <v>0.0200650312234932</v>
      </c>
      <c r="BC70" s="15">
        <f t="shared" si="31"/>
        <v>0.00723865050467793</v>
      </c>
      <c r="BD70" s="36">
        <f t="shared" si="32"/>
        <v>0</v>
      </c>
      <c r="BE70" s="35">
        <f t="shared" si="33"/>
        <v>0.0105305837626844</v>
      </c>
      <c r="BF70" s="15">
        <f t="shared" si="34"/>
        <v>0.00379900806628487</v>
      </c>
      <c r="BG70" s="36">
        <f t="shared" si="35"/>
        <v>0</v>
      </c>
      <c r="BH70" s="35">
        <f t="shared" si="36"/>
        <v>0.106159668742737</v>
      </c>
      <c r="BI70" s="15">
        <f t="shared" si="37"/>
        <v>0.0382981083438988</v>
      </c>
      <c r="BJ70" s="36">
        <f t="shared" si="38"/>
        <v>0</v>
      </c>
      <c r="BK70" s="35">
        <f t="shared" si="39"/>
        <v>0.0194958104795643</v>
      </c>
      <c r="BL70" s="15">
        <f t="shared" si="40"/>
        <v>0.00703329871731118</v>
      </c>
      <c r="BM70" s="36">
        <f t="shared" si="41"/>
        <v>0</v>
      </c>
      <c r="BN70" s="35">
        <f t="shared" si="42"/>
        <v>0.086806163449155</v>
      </c>
      <c r="BO70" s="15">
        <f t="shared" si="43"/>
        <v>0.0313161475734293</v>
      </c>
      <c r="BP70" s="36">
        <f t="shared" si="44"/>
        <v>0</v>
      </c>
      <c r="BR70">
        <f t="shared" si="45"/>
        <v>0.0513379468416874</v>
      </c>
    </row>
    <row r="71" spans="1:70">
      <c r="A71">
        <f>'2. k-data'!A71</f>
        <v>700</v>
      </c>
      <c r="B71">
        <f>'5. r-data'!B70</f>
        <v>8.97137470072536</v>
      </c>
      <c r="D71" s="35">
        <v>0.0114</v>
      </c>
      <c r="E71" s="15">
        <v>0.0041</v>
      </c>
      <c r="F71" s="36">
        <v>0</v>
      </c>
      <c r="H71" s="35">
        <v>0.462</v>
      </c>
      <c r="I71" s="15">
        <v>0.328</v>
      </c>
      <c r="J71" s="15">
        <v>0.34</v>
      </c>
      <c r="K71" s="15">
        <v>0.17</v>
      </c>
      <c r="L71" s="15">
        <v>0.199</v>
      </c>
      <c r="M71" s="15">
        <v>0.302</v>
      </c>
      <c r="N71" s="15">
        <v>0.483</v>
      </c>
      <c r="O71" s="15">
        <v>0.721</v>
      </c>
      <c r="P71" s="15">
        <v>0.828</v>
      </c>
      <c r="Q71" s="15">
        <v>0.746</v>
      </c>
      <c r="R71" s="15">
        <v>0.161</v>
      </c>
      <c r="S71" s="15">
        <v>0.097</v>
      </c>
      <c r="T71" s="15">
        <v>0.746</v>
      </c>
      <c r="U71" s="15">
        <v>0.152</v>
      </c>
      <c r="V71" s="36">
        <v>0.612</v>
      </c>
      <c r="X71" s="35">
        <f t="shared" si="0"/>
        <v>0.0472504362737803</v>
      </c>
      <c r="Y71" s="15">
        <f t="shared" si="1"/>
        <v>0.016993577958114</v>
      </c>
      <c r="Z71" s="36">
        <f t="shared" si="2"/>
        <v>0</v>
      </c>
      <c r="AA71" s="35">
        <f t="shared" si="3"/>
        <v>0.0335457642809523</v>
      </c>
      <c r="AB71" s="15">
        <f t="shared" si="4"/>
        <v>0.0120647046975355</v>
      </c>
      <c r="AC71" s="36">
        <f t="shared" si="5"/>
        <v>0</v>
      </c>
      <c r="AD71" s="35">
        <f t="shared" si="6"/>
        <v>0.0347730483400115</v>
      </c>
      <c r="AE71" s="15">
        <f t="shared" si="7"/>
        <v>0.0125060963328112</v>
      </c>
      <c r="AF71" s="36">
        <f t="shared" si="8"/>
        <v>0</v>
      </c>
      <c r="AG71" s="35">
        <f t="shared" si="9"/>
        <v>0.0173865241700058</v>
      </c>
      <c r="AH71" s="15">
        <f t="shared" si="10"/>
        <v>0.00625304816640558</v>
      </c>
      <c r="AI71" s="36">
        <f t="shared" si="11"/>
        <v>0</v>
      </c>
      <c r="AJ71" s="35">
        <f t="shared" si="12"/>
        <v>0.0203524606460656</v>
      </c>
      <c r="AK71" s="15">
        <f t="shared" si="13"/>
        <v>0.00731974461832182</v>
      </c>
      <c r="AL71" s="36">
        <f t="shared" si="14"/>
        <v>0</v>
      </c>
      <c r="AM71" s="35">
        <f t="shared" si="15"/>
        <v>0.0308866488196573</v>
      </c>
      <c r="AN71" s="15">
        <f t="shared" si="16"/>
        <v>0.0111083561544381</v>
      </c>
      <c r="AO71" s="36">
        <f t="shared" si="17"/>
        <v>0</v>
      </c>
      <c r="AP71" s="35">
        <f t="shared" si="18"/>
        <v>0.049398183377134</v>
      </c>
      <c r="AQ71" s="15">
        <f t="shared" si="19"/>
        <v>0.0177660133198464</v>
      </c>
      <c r="AR71" s="36">
        <f t="shared" si="20"/>
        <v>0</v>
      </c>
      <c r="AS71" s="35">
        <f t="shared" si="21"/>
        <v>0.073739317215142</v>
      </c>
      <c r="AT71" s="15">
        <f t="shared" si="22"/>
        <v>0.0265202807528142</v>
      </c>
      <c r="AU71" s="36">
        <f t="shared" si="23"/>
        <v>0</v>
      </c>
      <c r="AV71" s="35">
        <f t="shared" si="24"/>
        <v>0.0846826000750868</v>
      </c>
      <c r="AW71" s="15">
        <f t="shared" si="25"/>
        <v>0.0304560228340225</v>
      </c>
      <c r="AX71" s="36">
        <f t="shared" si="26"/>
        <v>0</v>
      </c>
      <c r="AY71" s="35">
        <f t="shared" si="27"/>
        <v>0.0762961590048488</v>
      </c>
      <c r="AZ71" s="15">
        <f t="shared" si="28"/>
        <v>0.0274398466596386</v>
      </c>
      <c r="BA71" s="36">
        <f t="shared" si="29"/>
        <v>0</v>
      </c>
      <c r="BB71" s="35">
        <f t="shared" si="30"/>
        <v>0.0164660611257113</v>
      </c>
      <c r="BC71" s="15">
        <f t="shared" si="31"/>
        <v>0.00592200443994881</v>
      </c>
      <c r="BD71" s="36">
        <f t="shared" si="32"/>
        <v>0</v>
      </c>
      <c r="BE71" s="35">
        <f t="shared" si="33"/>
        <v>0.00992054614406211</v>
      </c>
      <c r="BF71" s="15">
        <f t="shared" si="34"/>
        <v>0.00356791571847848</v>
      </c>
      <c r="BG71" s="36">
        <f t="shared" si="35"/>
        <v>0</v>
      </c>
      <c r="BH71" s="35">
        <f t="shared" si="36"/>
        <v>0.0762961590048488</v>
      </c>
      <c r="BI71" s="15">
        <f t="shared" si="37"/>
        <v>0.0274398466596386</v>
      </c>
      <c r="BJ71" s="36">
        <f t="shared" si="38"/>
        <v>0</v>
      </c>
      <c r="BK71" s="35">
        <f t="shared" si="39"/>
        <v>0.0155455980814169</v>
      </c>
      <c r="BL71" s="15">
        <f t="shared" si="40"/>
        <v>0.00559096071349205</v>
      </c>
      <c r="BM71" s="36">
        <f t="shared" si="41"/>
        <v>0</v>
      </c>
      <c r="BN71" s="35">
        <f t="shared" si="42"/>
        <v>0.0625914870120207</v>
      </c>
      <c r="BO71" s="15">
        <f t="shared" si="43"/>
        <v>0.0225109733990601</v>
      </c>
      <c r="BP71" s="36">
        <f t="shared" si="44"/>
        <v>0</v>
      </c>
      <c r="BR71">
        <f t="shared" si="45"/>
        <v>0.036782636272974</v>
      </c>
    </row>
    <row r="72" spans="1:70">
      <c r="A72">
        <f>'2. k-data'!A72</f>
        <v>705</v>
      </c>
      <c r="B72">
        <f>'5. r-data'!B71</f>
        <v>8.93457588587743</v>
      </c>
      <c r="D72" s="35">
        <v>0.0081</v>
      </c>
      <c r="E72" s="15">
        <v>0.0029</v>
      </c>
      <c r="F72" s="36">
        <v>0</v>
      </c>
      <c r="H72" s="35">
        <v>0.463</v>
      </c>
      <c r="I72" s="15">
        <v>0.327</v>
      </c>
      <c r="J72" s="15">
        <v>0.366</v>
      </c>
      <c r="K72" s="15">
        <v>0.171</v>
      </c>
      <c r="L72" s="15">
        <v>0.2</v>
      </c>
      <c r="M72" s="15">
        <v>0.313</v>
      </c>
      <c r="N72" s="15">
        <v>0.489</v>
      </c>
      <c r="O72" s="15">
        <v>0.72</v>
      </c>
      <c r="P72" s="15">
        <v>0.83</v>
      </c>
      <c r="Q72" s="15">
        <v>0.748</v>
      </c>
      <c r="R72" s="15">
        <v>0.182</v>
      </c>
      <c r="S72" s="15">
        <v>0.128</v>
      </c>
      <c r="T72" s="15">
        <v>0.746</v>
      </c>
      <c r="U72" s="15">
        <v>0.169</v>
      </c>
      <c r="V72" s="36">
        <v>0.614</v>
      </c>
      <c r="X72" s="35">
        <f t="shared" ref="X72:X87" si="50">B72*D72*H72</f>
        <v>0.0335073399448061</v>
      </c>
      <c r="Y72" s="15">
        <f t="shared" ref="Y72:Y87" si="51">B72*E72*H72</f>
        <v>0.0119964550419676</v>
      </c>
      <c r="Z72" s="36">
        <f t="shared" ref="Z72:Z87" si="52">B72*F72*H72</f>
        <v>0</v>
      </c>
      <c r="AA72" s="35">
        <f t="shared" ref="AA72:AA87" si="53">B72*D72*I72</f>
        <v>0.0236650111489235</v>
      </c>
      <c r="AB72" s="15">
        <f t="shared" ref="AB72:AB87" si="54">B72*E72*I72</f>
        <v>0.00847265831257757</v>
      </c>
      <c r="AC72" s="36">
        <f t="shared" ref="AC72:AC87" si="55">B72*F72*I72</f>
        <v>0</v>
      </c>
      <c r="AD72" s="35">
        <f t="shared" ref="AD72:AD87" si="56">B72*D72*J72</f>
        <v>0.0264874436712722</v>
      </c>
      <c r="AE72" s="15">
        <f t="shared" ref="AE72:AE87" si="57">B72*E72*J72</f>
        <v>0.0094831588452703</v>
      </c>
      <c r="AF72" s="36">
        <f t="shared" ref="AF72:AF87" si="58">B72*F72*J72</f>
        <v>0</v>
      </c>
      <c r="AG72" s="35">
        <f t="shared" ref="AG72:AG87" si="59">B72*D72*K72</f>
        <v>0.0123752810595288</v>
      </c>
      <c r="AH72" s="15">
        <f t="shared" ref="AH72:AH87" si="60">B72*E72*K72</f>
        <v>0.00443065618180662</v>
      </c>
      <c r="AI72" s="36">
        <f t="shared" ref="AI72:AI87" si="61">B72*F72*K72</f>
        <v>0</v>
      </c>
      <c r="AJ72" s="35">
        <f t="shared" ref="AJ72:AJ87" si="62">B72*D72*L72</f>
        <v>0.0144740129351214</v>
      </c>
      <c r="AK72" s="15">
        <f t="shared" ref="AK72:AK87" si="63">B72*E72*L72</f>
        <v>0.00518205401380891</v>
      </c>
      <c r="AL72" s="36">
        <f t="shared" ref="AL72:AL87" si="64">B72*F72*L72</f>
        <v>0</v>
      </c>
      <c r="AM72" s="35">
        <f t="shared" ref="AM72:AM87" si="65">B72*D72*M72</f>
        <v>0.022651830243465</v>
      </c>
      <c r="AN72" s="15">
        <f t="shared" ref="AN72:AN87" si="66">B72*E72*M72</f>
        <v>0.00810991453161094</v>
      </c>
      <c r="AO72" s="36">
        <f t="shared" ref="AO72:AO87" si="67">B72*F72*M72</f>
        <v>0</v>
      </c>
      <c r="AP72" s="35">
        <f t="shared" ref="AP72:AP87" si="68">B72*D72*N72</f>
        <v>0.0353889616263719</v>
      </c>
      <c r="AQ72" s="15">
        <f t="shared" ref="AQ72:AQ87" si="69">B72*E72*N72</f>
        <v>0.0126701220637628</v>
      </c>
      <c r="AR72" s="36">
        <f t="shared" ref="AR72:AR87" si="70">B72*F72*N72</f>
        <v>0</v>
      </c>
      <c r="AS72" s="35">
        <f t="shared" ref="AS72:AS87" si="71">B72*D72*O72</f>
        <v>0.0521064465664372</v>
      </c>
      <c r="AT72" s="15">
        <f t="shared" ref="AT72:AT87" si="72">B72*E72*O72</f>
        <v>0.0186553944497121</v>
      </c>
      <c r="AU72" s="36">
        <f t="shared" ref="AU72:AU87" si="73">B72*F72*O72</f>
        <v>0</v>
      </c>
      <c r="AV72" s="35">
        <f t="shared" ref="AV72:AV87" si="74">B72*D72*P72</f>
        <v>0.0600671536807539</v>
      </c>
      <c r="AW72" s="15">
        <f t="shared" ref="AW72:AW87" si="75">B72*E72*P72</f>
        <v>0.021505524157307</v>
      </c>
      <c r="AX72" s="36">
        <f t="shared" ref="AX72:AX87" si="76">B72*F72*P72</f>
        <v>0</v>
      </c>
      <c r="AY72" s="35">
        <f t="shared" ref="AY72:AY87" si="77">B72*D72*Q72</f>
        <v>0.0541328083773542</v>
      </c>
      <c r="AZ72" s="15">
        <f t="shared" ref="AZ72:AZ87" si="78">B72*E72*Q72</f>
        <v>0.0193808820116453</v>
      </c>
      <c r="BA72" s="36">
        <f t="shared" ref="BA72:BA87" si="79">B72*F72*Q72</f>
        <v>0</v>
      </c>
      <c r="BB72" s="35">
        <f t="shared" ref="BB72:BB87" si="80">B72*D72*R72</f>
        <v>0.0131713517709605</v>
      </c>
      <c r="BC72" s="15">
        <f t="shared" ref="BC72:BC87" si="81">B72*E72*R72</f>
        <v>0.00471566915256611</v>
      </c>
      <c r="BD72" s="36">
        <f t="shared" ref="BD72:BD87" si="82">B72*F72*R72</f>
        <v>0</v>
      </c>
      <c r="BE72" s="35">
        <f t="shared" ref="BE72:BE87" si="83">B72*D72*S72</f>
        <v>0.00926336827847772</v>
      </c>
      <c r="BF72" s="15">
        <f t="shared" ref="BF72:BF87" si="84">B72*E72*S72</f>
        <v>0.0033165145688377</v>
      </c>
      <c r="BG72" s="36">
        <f t="shared" ref="BG72:BG87" si="85">B72*F72*S72</f>
        <v>0</v>
      </c>
      <c r="BH72" s="35">
        <f t="shared" ref="BH72:BH87" si="86">B72*D72*T72</f>
        <v>0.0539880682480029</v>
      </c>
      <c r="BI72" s="15">
        <f t="shared" ref="BI72:BI87" si="87">B72*E72*T72</f>
        <v>0.0193290614715072</v>
      </c>
      <c r="BJ72" s="36">
        <f t="shared" ref="BJ72:BJ87" si="88">B72*F72*T72</f>
        <v>0</v>
      </c>
      <c r="BK72" s="35">
        <f t="shared" ref="BK72:BK87" si="89">B72*D72*U72</f>
        <v>0.0122305409301776</v>
      </c>
      <c r="BL72" s="15">
        <f t="shared" ref="BL72:BL87" si="90">B72*E72*U72</f>
        <v>0.00437883564166853</v>
      </c>
      <c r="BM72" s="36">
        <f t="shared" ref="BM72:BM87" si="91">B72*F72*U72</f>
        <v>0</v>
      </c>
      <c r="BN72" s="35">
        <f t="shared" ref="BN72:BN87" si="92">B72*D72*V72</f>
        <v>0.0444352197108228</v>
      </c>
      <c r="BO72" s="15">
        <f t="shared" ref="BO72:BO87" si="93">B72*E72*V72</f>
        <v>0.0159089058223933</v>
      </c>
      <c r="BP72" s="36">
        <f t="shared" ref="BP72:BP87" si="94">B72*F72*V72</f>
        <v>0</v>
      </c>
      <c r="BR72">
        <f t="shared" ref="BR72:BR87" si="95">B72*E72</f>
        <v>0.0259102700690445</v>
      </c>
    </row>
    <row r="73" spans="1:70">
      <c r="A73">
        <f>'2. k-data'!A73</f>
        <v>710</v>
      </c>
      <c r="B73">
        <f>'5. r-data'!B72</f>
        <v>8.89633254619816</v>
      </c>
      <c r="D73" s="35">
        <v>0.0058</v>
      </c>
      <c r="E73" s="15">
        <v>0.0021</v>
      </c>
      <c r="F73" s="36">
        <v>0</v>
      </c>
      <c r="H73" s="35">
        <v>0.464</v>
      </c>
      <c r="I73" s="15">
        <v>0.326</v>
      </c>
      <c r="J73" s="15">
        <v>0.39</v>
      </c>
      <c r="K73" s="15">
        <v>0.17</v>
      </c>
      <c r="L73" s="15">
        <v>0.199</v>
      </c>
      <c r="M73" s="15">
        <v>0.325</v>
      </c>
      <c r="N73" s="15">
        <v>0.496</v>
      </c>
      <c r="O73" s="15">
        <v>0.719</v>
      </c>
      <c r="P73" s="15">
        <v>0.831</v>
      </c>
      <c r="Q73" s="15">
        <v>0.749</v>
      </c>
      <c r="R73" s="15">
        <v>0.203</v>
      </c>
      <c r="S73" s="15">
        <v>0.166</v>
      </c>
      <c r="T73" s="15">
        <v>0.745</v>
      </c>
      <c r="U73" s="15">
        <v>0.188</v>
      </c>
      <c r="V73" s="36">
        <v>0.616</v>
      </c>
      <c r="X73" s="35">
        <f t="shared" si="50"/>
        <v>0.0239418101483285</v>
      </c>
      <c r="Y73" s="15">
        <f t="shared" si="51"/>
        <v>0.00866858643301549</v>
      </c>
      <c r="Z73" s="36">
        <f t="shared" si="52"/>
        <v>0</v>
      </c>
      <c r="AA73" s="35">
        <f t="shared" si="53"/>
        <v>0.0168211855783515</v>
      </c>
      <c r="AB73" s="15">
        <f t="shared" si="54"/>
        <v>0.00609042926112726</v>
      </c>
      <c r="AC73" s="36">
        <f t="shared" si="55"/>
        <v>0</v>
      </c>
      <c r="AD73" s="35">
        <f t="shared" si="56"/>
        <v>0.0201235042195002</v>
      </c>
      <c r="AE73" s="15">
        <f t="shared" si="57"/>
        <v>0.0072860963553363</v>
      </c>
      <c r="AF73" s="36">
        <f t="shared" si="58"/>
        <v>0</v>
      </c>
      <c r="AG73" s="35">
        <f t="shared" si="59"/>
        <v>0.00877178389055139</v>
      </c>
      <c r="AH73" s="15">
        <f t="shared" si="60"/>
        <v>0.00317599071899274</v>
      </c>
      <c r="AI73" s="36">
        <f t="shared" si="61"/>
        <v>0</v>
      </c>
      <c r="AJ73" s="35">
        <f t="shared" si="62"/>
        <v>0.0102681470248219</v>
      </c>
      <c r="AK73" s="15">
        <f t="shared" si="63"/>
        <v>0.00371777737105621</v>
      </c>
      <c r="AL73" s="36">
        <f t="shared" si="64"/>
        <v>0</v>
      </c>
      <c r="AM73" s="35">
        <f t="shared" si="65"/>
        <v>0.0167695868495835</v>
      </c>
      <c r="AN73" s="15">
        <f t="shared" si="66"/>
        <v>0.00607174696278025</v>
      </c>
      <c r="AO73" s="36">
        <f t="shared" si="67"/>
        <v>0</v>
      </c>
      <c r="AP73" s="35">
        <f t="shared" si="68"/>
        <v>0.0255929694689029</v>
      </c>
      <c r="AQ73" s="15">
        <f t="shared" si="69"/>
        <v>0.00926641998012001</v>
      </c>
      <c r="AR73" s="36">
        <f t="shared" si="70"/>
        <v>0</v>
      </c>
      <c r="AS73" s="35">
        <f t="shared" si="71"/>
        <v>0.0370994859841556</v>
      </c>
      <c r="AT73" s="15">
        <f t="shared" si="72"/>
        <v>0.0134325725115046</v>
      </c>
      <c r="AU73" s="36">
        <f t="shared" si="73"/>
        <v>0</v>
      </c>
      <c r="AV73" s="35">
        <f t="shared" si="74"/>
        <v>0.0428785436061659</v>
      </c>
      <c r="AW73" s="15">
        <f t="shared" si="75"/>
        <v>0.0155249899263704</v>
      </c>
      <c r="AX73" s="36">
        <f t="shared" si="76"/>
        <v>0</v>
      </c>
      <c r="AY73" s="35">
        <f t="shared" si="77"/>
        <v>0.0386474478471941</v>
      </c>
      <c r="AZ73" s="15">
        <f t="shared" si="78"/>
        <v>0.0139930414619151</v>
      </c>
      <c r="BA73" s="36">
        <f t="shared" si="79"/>
        <v>0</v>
      </c>
      <c r="BB73" s="35">
        <f t="shared" si="80"/>
        <v>0.0104745419398937</v>
      </c>
      <c r="BC73" s="15">
        <f t="shared" si="81"/>
        <v>0.00379250656444428</v>
      </c>
      <c r="BD73" s="36">
        <f t="shared" si="82"/>
        <v>0</v>
      </c>
      <c r="BE73" s="35">
        <f t="shared" si="83"/>
        <v>0.00856538897547959</v>
      </c>
      <c r="BF73" s="15">
        <f t="shared" si="84"/>
        <v>0.00310126152560468</v>
      </c>
      <c r="BG73" s="36">
        <f t="shared" si="85"/>
        <v>0</v>
      </c>
      <c r="BH73" s="35">
        <f t="shared" si="86"/>
        <v>0.0384410529321223</v>
      </c>
      <c r="BI73" s="15">
        <f t="shared" si="87"/>
        <v>0.013918312268527</v>
      </c>
      <c r="BJ73" s="36">
        <f t="shared" si="88"/>
        <v>0</v>
      </c>
      <c r="BK73" s="35">
        <f t="shared" si="89"/>
        <v>0.00970056100837448</v>
      </c>
      <c r="BL73" s="15">
        <f t="shared" si="90"/>
        <v>0.00351227208923903</v>
      </c>
      <c r="BM73" s="36">
        <f t="shared" si="91"/>
        <v>0</v>
      </c>
      <c r="BN73" s="35">
        <f t="shared" si="92"/>
        <v>0.0317848169210568</v>
      </c>
      <c r="BO73" s="15">
        <f t="shared" si="93"/>
        <v>0.0115082957817619</v>
      </c>
      <c r="BP73" s="36">
        <f t="shared" si="94"/>
        <v>0</v>
      </c>
      <c r="BR73">
        <f t="shared" si="95"/>
        <v>0.0186822983470161</v>
      </c>
    </row>
    <row r="74" spans="1:70">
      <c r="A74">
        <f>'2. k-data'!A74</f>
        <v>715</v>
      </c>
      <c r="B74">
        <f>'5. r-data'!B73</f>
        <v>8.85671447033141</v>
      </c>
      <c r="D74" s="35">
        <v>0.0041</v>
      </c>
      <c r="E74" s="15">
        <v>0.0015</v>
      </c>
      <c r="F74" s="36">
        <v>0</v>
      </c>
      <c r="H74" s="35">
        <v>0.465</v>
      </c>
      <c r="I74" s="15">
        <v>0.325</v>
      </c>
      <c r="J74" s="15">
        <v>0.412</v>
      </c>
      <c r="K74" s="15">
        <v>0.168</v>
      </c>
      <c r="L74" s="15">
        <v>0.198</v>
      </c>
      <c r="M74" s="15">
        <v>0.338</v>
      </c>
      <c r="N74" s="15">
        <v>0.503</v>
      </c>
      <c r="O74" s="15">
        <v>0.722</v>
      </c>
      <c r="P74" s="15">
        <v>0.833</v>
      </c>
      <c r="Q74" s="15">
        <v>0.751</v>
      </c>
      <c r="R74" s="15">
        <v>0.223</v>
      </c>
      <c r="S74" s="15">
        <v>0.21</v>
      </c>
      <c r="T74" s="15">
        <v>0.744</v>
      </c>
      <c r="U74" s="15">
        <v>0.207</v>
      </c>
      <c r="V74" s="36">
        <v>0.616</v>
      </c>
      <c r="X74" s="35">
        <f t="shared" si="50"/>
        <v>0.0168853261376868</v>
      </c>
      <c r="Y74" s="15">
        <f t="shared" si="51"/>
        <v>0.00617755834305616</v>
      </c>
      <c r="Z74" s="36">
        <f t="shared" si="52"/>
        <v>0</v>
      </c>
      <c r="AA74" s="35">
        <f t="shared" si="53"/>
        <v>0.0118015720317166</v>
      </c>
      <c r="AB74" s="15">
        <f t="shared" si="54"/>
        <v>0.00431764830428656</v>
      </c>
      <c r="AC74" s="36">
        <f t="shared" si="55"/>
        <v>0</v>
      </c>
      <c r="AD74" s="35">
        <f t="shared" si="56"/>
        <v>0.0149607620832838</v>
      </c>
      <c r="AE74" s="15">
        <f t="shared" si="57"/>
        <v>0.00547344954266481</v>
      </c>
      <c r="AF74" s="36">
        <f t="shared" si="58"/>
        <v>0</v>
      </c>
      <c r="AG74" s="35">
        <f t="shared" si="59"/>
        <v>0.00610050492716427</v>
      </c>
      <c r="AH74" s="15">
        <f t="shared" si="60"/>
        <v>0.00223189204652351</v>
      </c>
      <c r="AI74" s="36">
        <f t="shared" si="61"/>
        <v>0</v>
      </c>
      <c r="AJ74" s="35">
        <f t="shared" si="62"/>
        <v>0.00718988080701504</v>
      </c>
      <c r="AK74" s="15">
        <f t="shared" si="63"/>
        <v>0.00263044419768843</v>
      </c>
      <c r="AL74" s="36">
        <f t="shared" si="64"/>
        <v>0</v>
      </c>
      <c r="AM74" s="35">
        <f t="shared" si="65"/>
        <v>0.0122736349129853</v>
      </c>
      <c r="AN74" s="15">
        <f t="shared" si="66"/>
        <v>0.00449035423645802</v>
      </c>
      <c r="AO74" s="36">
        <f t="shared" si="67"/>
        <v>0</v>
      </c>
      <c r="AP74" s="35">
        <f t="shared" si="68"/>
        <v>0.0182652022521645</v>
      </c>
      <c r="AQ74" s="15">
        <f t="shared" si="69"/>
        <v>0.00668239106786505</v>
      </c>
      <c r="AR74" s="36">
        <f t="shared" si="70"/>
        <v>0</v>
      </c>
      <c r="AS74" s="35">
        <f t="shared" si="71"/>
        <v>0.026217646175075</v>
      </c>
      <c r="AT74" s="15">
        <f t="shared" si="72"/>
        <v>0.00959182177136891</v>
      </c>
      <c r="AU74" s="36">
        <f t="shared" si="73"/>
        <v>0</v>
      </c>
      <c r="AV74" s="35">
        <f t="shared" si="74"/>
        <v>0.0302483369305229</v>
      </c>
      <c r="AW74" s="15">
        <f t="shared" si="75"/>
        <v>0.0110664647306791</v>
      </c>
      <c r="AX74" s="36">
        <f t="shared" si="76"/>
        <v>0</v>
      </c>
      <c r="AY74" s="35">
        <f t="shared" si="77"/>
        <v>0.0272707095255974</v>
      </c>
      <c r="AZ74" s="15">
        <f t="shared" si="78"/>
        <v>0.00997708885082833</v>
      </c>
      <c r="BA74" s="36">
        <f t="shared" si="79"/>
        <v>0</v>
      </c>
      <c r="BB74" s="35">
        <f t="shared" si="80"/>
        <v>0.00809769404022401</v>
      </c>
      <c r="BC74" s="15">
        <f t="shared" si="81"/>
        <v>0.00296257099032586</v>
      </c>
      <c r="BD74" s="36">
        <f t="shared" si="82"/>
        <v>0</v>
      </c>
      <c r="BE74" s="35">
        <f t="shared" si="83"/>
        <v>0.00762563115895534</v>
      </c>
      <c r="BF74" s="15">
        <f t="shared" si="84"/>
        <v>0.00278986505815439</v>
      </c>
      <c r="BG74" s="36">
        <f t="shared" si="85"/>
        <v>0</v>
      </c>
      <c r="BH74" s="35">
        <f t="shared" si="86"/>
        <v>0.0270165218202989</v>
      </c>
      <c r="BI74" s="15">
        <f t="shared" si="87"/>
        <v>0.00988409334888985</v>
      </c>
      <c r="BJ74" s="36">
        <f t="shared" si="88"/>
        <v>0</v>
      </c>
      <c r="BK74" s="35">
        <f t="shared" si="89"/>
        <v>0.00751669357097027</v>
      </c>
      <c r="BL74" s="15">
        <f t="shared" si="90"/>
        <v>0.0027500098430379</v>
      </c>
      <c r="BM74" s="36">
        <f t="shared" si="91"/>
        <v>0</v>
      </c>
      <c r="BN74" s="35">
        <f t="shared" si="92"/>
        <v>0.022368518066269</v>
      </c>
      <c r="BO74" s="15">
        <f t="shared" si="93"/>
        <v>0.00818360417058622</v>
      </c>
      <c r="BP74" s="36">
        <f t="shared" si="94"/>
        <v>0</v>
      </c>
      <c r="BR74">
        <f t="shared" si="95"/>
        <v>0.0132850717054971</v>
      </c>
    </row>
    <row r="75" spans="1:70">
      <c r="A75">
        <f>'2. k-data'!A75</f>
        <v>720</v>
      </c>
      <c r="B75">
        <f>'5. r-data'!B74</f>
        <v>8.81578958836509</v>
      </c>
      <c r="D75" s="35">
        <v>0.0029</v>
      </c>
      <c r="E75" s="15">
        <v>0.001</v>
      </c>
      <c r="F75" s="36">
        <v>0</v>
      </c>
      <c r="H75" s="35">
        <v>0.466</v>
      </c>
      <c r="I75" s="15">
        <v>0.324</v>
      </c>
      <c r="J75" s="15">
        <v>0.431</v>
      </c>
      <c r="K75" s="15">
        <v>0.166</v>
      </c>
      <c r="L75" s="15">
        <v>0.196</v>
      </c>
      <c r="M75" s="15">
        <v>0.351</v>
      </c>
      <c r="N75" s="15">
        <v>0.511</v>
      </c>
      <c r="O75" s="15">
        <v>0.725</v>
      </c>
      <c r="P75" s="15">
        <v>0.835</v>
      </c>
      <c r="Q75" s="15">
        <v>0.753</v>
      </c>
      <c r="R75" s="15">
        <v>0.242</v>
      </c>
      <c r="S75" s="15">
        <v>0.257</v>
      </c>
      <c r="T75" s="15">
        <v>0.743</v>
      </c>
      <c r="U75" s="15">
        <v>0.226</v>
      </c>
      <c r="V75" s="36">
        <v>0.616</v>
      </c>
      <c r="X75" s="35">
        <f t="shared" si="50"/>
        <v>0.0119136580497166</v>
      </c>
      <c r="Y75" s="15">
        <f t="shared" si="51"/>
        <v>0.00410815794817813</v>
      </c>
      <c r="Z75" s="36">
        <f t="shared" si="52"/>
        <v>0</v>
      </c>
      <c r="AA75" s="35">
        <f t="shared" si="53"/>
        <v>0.00828331589722784</v>
      </c>
      <c r="AB75" s="15">
        <f t="shared" si="54"/>
        <v>0.00285631582663029</v>
      </c>
      <c r="AC75" s="36">
        <f t="shared" si="55"/>
        <v>0</v>
      </c>
      <c r="AD75" s="35">
        <f t="shared" si="56"/>
        <v>0.0110188554064975</v>
      </c>
      <c r="AE75" s="15">
        <f t="shared" si="57"/>
        <v>0.00379960531258535</v>
      </c>
      <c r="AF75" s="36">
        <f t="shared" si="58"/>
        <v>0</v>
      </c>
      <c r="AG75" s="35">
        <f t="shared" si="59"/>
        <v>0.00424392110783896</v>
      </c>
      <c r="AH75" s="15">
        <f t="shared" si="60"/>
        <v>0.00146342107166861</v>
      </c>
      <c r="AI75" s="36">
        <f t="shared" si="61"/>
        <v>0</v>
      </c>
      <c r="AJ75" s="35">
        <f t="shared" si="62"/>
        <v>0.00501089480202672</v>
      </c>
      <c r="AK75" s="15">
        <f t="shared" si="63"/>
        <v>0.00172789475931956</v>
      </c>
      <c r="AL75" s="36">
        <f t="shared" si="64"/>
        <v>0</v>
      </c>
      <c r="AM75" s="35">
        <f t="shared" si="65"/>
        <v>0.00897359222199683</v>
      </c>
      <c r="AN75" s="15">
        <f t="shared" si="66"/>
        <v>0.00309434214551615</v>
      </c>
      <c r="AO75" s="36">
        <f t="shared" si="67"/>
        <v>0</v>
      </c>
      <c r="AP75" s="35">
        <f t="shared" si="68"/>
        <v>0.0130641185909982</v>
      </c>
      <c r="AQ75" s="15">
        <f t="shared" si="69"/>
        <v>0.00450486847965456</v>
      </c>
      <c r="AR75" s="36">
        <f t="shared" si="70"/>
        <v>0</v>
      </c>
      <c r="AS75" s="35">
        <f t="shared" si="71"/>
        <v>0.0185351976095376</v>
      </c>
      <c r="AT75" s="15">
        <f t="shared" si="72"/>
        <v>0.00639144745156469</v>
      </c>
      <c r="AU75" s="36">
        <f t="shared" si="73"/>
        <v>0</v>
      </c>
      <c r="AV75" s="35">
        <f t="shared" si="74"/>
        <v>0.0213474344882261</v>
      </c>
      <c r="AW75" s="15">
        <f t="shared" si="75"/>
        <v>0.00736118430628485</v>
      </c>
      <c r="AX75" s="36">
        <f t="shared" si="76"/>
        <v>0</v>
      </c>
      <c r="AY75" s="35">
        <f t="shared" si="77"/>
        <v>0.0192510397241129</v>
      </c>
      <c r="AZ75" s="15">
        <f t="shared" si="78"/>
        <v>0.00663828956003891</v>
      </c>
      <c r="BA75" s="36">
        <f t="shared" si="79"/>
        <v>0</v>
      </c>
      <c r="BB75" s="35">
        <f t="shared" si="80"/>
        <v>0.00618692113311462</v>
      </c>
      <c r="BC75" s="15">
        <f t="shared" si="81"/>
        <v>0.00213342108038435</v>
      </c>
      <c r="BD75" s="36">
        <f t="shared" si="82"/>
        <v>0</v>
      </c>
      <c r="BE75" s="35">
        <f t="shared" si="83"/>
        <v>0.0065704079802085</v>
      </c>
      <c r="BF75" s="15">
        <f t="shared" si="84"/>
        <v>0.00226565792420983</v>
      </c>
      <c r="BG75" s="36">
        <f t="shared" si="85"/>
        <v>0</v>
      </c>
      <c r="BH75" s="35">
        <f t="shared" si="86"/>
        <v>0.0189953818260503</v>
      </c>
      <c r="BI75" s="15">
        <f t="shared" si="87"/>
        <v>0.00655013166415526</v>
      </c>
      <c r="BJ75" s="36">
        <f t="shared" si="88"/>
        <v>0</v>
      </c>
      <c r="BK75" s="35">
        <f t="shared" si="89"/>
        <v>0.00577786849621448</v>
      </c>
      <c r="BL75" s="15">
        <f t="shared" si="90"/>
        <v>0.00199236844697051</v>
      </c>
      <c r="BM75" s="36">
        <f t="shared" si="91"/>
        <v>0</v>
      </c>
      <c r="BN75" s="35">
        <f t="shared" si="92"/>
        <v>0.0157485265206554</v>
      </c>
      <c r="BO75" s="15">
        <f t="shared" si="93"/>
        <v>0.0054305263864329</v>
      </c>
      <c r="BP75" s="36">
        <f t="shared" si="94"/>
        <v>0</v>
      </c>
      <c r="BR75">
        <f t="shared" si="95"/>
        <v>0.00881578958836509</v>
      </c>
    </row>
    <row r="76" spans="1:70">
      <c r="A76">
        <f>'2. k-data'!A76</f>
        <v>725</v>
      </c>
      <c r="B76">
        <f>'5. r-data'!B75</f>
        <v>8.77362397857005</v>
      </c>
      <c r="D76" s="35">
        <v>0.002</v>
      </c>
      <c r="E76" s="15">
        <v>0.0007</v>
      </c>
      <c r="F76" s="36">
        <v>0</v>
      </c>
      <c r="H76" s="35">
        <v>0.466</v>
      </c>
      <c r="I76" s="15">
        <v>0.324</v>
      </c>
      <c r="J76" s="15">
        <v>0.447</v>
      </c>
      <c r="K76" s="15">
        <v>0.164</v>
      </c>
      <c r="L76" s="15">
        <v>0.195</v>
      </c>
      <c r="M76" s="15">
        <v>0.364</v>
      </c>
      <c r="N76" s="15">
        <v>0.518</v>
      </c>
      <c r="O76" s="15">
        <v>0.727</v>
      </c>
      <c r="P76" s="15">
        <v>0.836</v>
      </c>
      <c r="Q76" s="15">
        <v>0.754</v>
      </c>
      <c r="R76" s="15">
        <v>0.257</v>
      </c>
      <c r="S76" s="15">
        <v>0.305</v>
      </c>
      <c r="T76" s="15">
        <v>0.744</v>
      </c>
      <c r="U76" s="15">
        <v>0.243</v>
      </c>
      <c r="V76" s="36">
        <v>0.616</v>
      </c>
      <c r="X76" s="35">
        <f t="shared" si="50"/>
        <v>0.00817701754802729</v>
      </c>
      <c r="Y76" s="15">
        <f t="shared" si="51"/>
        <v>0.00286195614180955</v>
      </c>
      <c r="Z76" s="36">
        <f t="shared" si="52"/>
        <v>0</v>
      </c>
      <c r="AA76" s="35">
        <f t="shared" si="53"/>
        <v>0.00568530833811339</v>
      </c>
      <c r="AB76" s="15">
        <f t="shared" si="54"/>
        <v>0.00198985791833969</v>
      </c>
      <c r="AC76" s="36">
        <f t="shared" si="55"/>
        <v>0</v>
      </c>
      <c r="AD76" s="35">
        <f t="shared" si="56"/>
        <v>0.00784361983684162</v>
      </c>
      <c r="AE76" s="15">
        <f t="shared" si="57"/>
        <v>0.00274526694289457</v>
      </c>
      <c r="AF76" s="36">
        <f t="shared" si="58"/>
        <v>0</v>
      </c>
      <c r="AG76" s="35">
        <f t="shared" si="59"/>
        <v>0.00287774866497098</v>
      </c>
      <c r="AH76" s="15">
        <f t="shared" si="60"/>
        <v>0.00100721203273984</v>
      </c>
      <c r="AI76" s="36">
        <f t="shared" si="61"/>
        <v>0</v>
      </c>
      <c r="AJ76" s="35">
        <f t="shared" si="62"/>
        <v>0.00342171335164232</v>
      </c>
      <c r="AK76" s="15">
        <f t="shared" si="63"/>
        <v>0.00119759967307481</v>
      </c>
      <c r="AL76" s="36">
        <f t="shared" si="64"/>
        <v>0</v>
      </c>
      <c r="AM76" s="35">
        <f t="shared" si="65"/>
        <v>0.006387198256399</v>
      </c>
      <c r="AN76" s="15">
        <f t="shared" si="66"/>
        <v>0.00223551938973965</v>
      </c>
      <c r="AO76" s="36">
        <f t="shared" si="67"/>
        <v>0</v>
      </c>
      <c r="AP76" s="35">
        <f t="shared" si="68"/>
        <v>0.00908947444179857</v>
      </c>
      <c r="AQ76" s="15">
        <f t="shared" si="69"/>
        <v>0.0031813160546295</v>
      </c>
      <c r="AR76" s="36">
        <f t="shared" si="70"/>
        <v>0</v>
      </c>
      <c r="AS76" s="35">
        <f t="shared" si="71"/>
        <v>0.0127568492648409</v>
      </c>
      <c r="AT76" s="15">
        <f t="shared" si="72"/>
        <v>0.0044648972426943</v>
      </c>
      <c r="AU76" s="36">
        <f t="shared" si="73"/>
        <v>0</v>
      </c>
      <c r="AV76" s="35">
        <f t="shared" si="74"/>
        <v>0.0146694992921691</v>
      </c>
      <c r="AW76" s="15">
        <f t="shared" si="75"/>
        <v>0.00513432475225919</v>
      </c>
      <c r="AX76" s="36">
        <f t="shared" si="76"/>
        <v>0</v>
      </c>
      <c r="AY76" s="35">
        <f t="shared" si="77"/>
        <v>0.0132306249596836</v>
      </c>
      <c r="AZ76" s="15">
        <f t="shared" si="78"/>
        <v>0.00463071873588927</v>
      </c>
      <c r="BA76" s="36">
        <f t="shared" si="79"/>
        <v>0</v>
      </c>
      <c r="BB76" s="35">
        <f t="shared" si="80"/>
        <v>0.00450964272498501</v>
      </c>
      <c r="BC76" s="15">
        <f t="shared" si="81"/>
        <v>0.00157837495374475</v>
      </c>
      <c r="BD76" s="36">
        <f t="shared" si="82"/>
        <v>0</v>
      </c>
      <c r="BE76" s="35">
        <f t="shared" si="83"/>
        <v>0.00535191062692773</v>
      </c>
      <c r="BF76" s="15">
        <f t="shared" si="84"/>
        <v>0.00187316871942471</v>
      </c>
      <c r="BG76" s="36">
        <f t="shared" si="85"/>
        <v>0</v>
      </c>
      <c r="BH76" s="35">
        <f t="shared" si="86"/>
        <v>0.0130551524801122</v>
      </c>
      <c r="BI76" s="15">
        <f t="shared" si="87"/>
        <v>0.00456930336803928</v>
      </c>
      <c r="BJ76" s="36">
        <f t="shared" si="88"/>
        <v>0</v>
      </c>
      <c r="BK76" s="35">
        <f t="shared" si="89"/>
        <v>0.00426398125358504</v>
      </c>
      <c r="BL76" s="15">
        <f t="shared" si="90"/>
        <v>0.00149239343875477</v>
      </c>
      <c r="BM76" s="36">
        <f t="shared" si="91"/>
        <v>0</v>
      </c>
      <c r="BN76" s="35">
        <f t="shared" si="92"/>
        <v>0.0108091047415983</v>
      </c>
      <c r="BO76" s="15">
        <f t="shared" si="93"/>
        <v>0.0037831866595594</v>
      </c>
      <c r="BP76" s="36">
        <f t="shared" si="94"/>
        <v>0</v>
      </c>
      <c r="BR76">
        <f t="shared" si="95"/>
        <v>0.00614153678499903</v>
      </c>
    </row>
    <row r="77" spans="1:70">
      <c r="A77">
        <f>'2. k-data'!A77</f>
        <v>730</v>
      </c>
      <c r="B77">
        <f>'5. r-data'!B76</f>
        <v>8.73028187763215</v>
      </c>
      <c r="D77" s="35">
        <v>0.0014</v>
      </c>
      <c r="E77" s="15">
        <v>0.0005</v>
      </c>
      <c r="F77" s="36">
        <v>0</v>
      </c>
      <c r="H77" s="35">
        <v>0.466</v>
      </c>
      <c r="I77" s="15">
        <v>0.324</v>
      </c>
      <c r="J77" s="15">
        <v>0.46</v>
      </c>
      <c r="K77" s="15">
        <v>0.164</v>
      </c>
      <c r="L77" s="15">
        <v>0.195</v>
      </c>
      <c r="M77" s="15">
        <v>0.376</v>
      </c>
      <c r="N77" s="15">
        <v>0.525</v>
      </c>
      <c r="O77" s="15">
        <v>0.729</v>
      </c>
      <c r="P77" s="15">
        <v>0.836</v>
      </c>
      <c r="Q77" s="15">
        <v>0.755</v>
      </c>
      <c r="R77" s="15">
        <v>0.27</v>
      </c>
      <c r="S77" s="15">
        <v>0.354</v>
      </c>
      <c r="T77" s="15">
        <v>0.745</v>
      </c>
      <c r="U77" s="15">
        <v>0.26</v>
      </c>
      <c r="V77" s="36">
        <v>0.615</v>
      </c>
      <c r="X77" s="35">
        <f t="shared" si="50"/>
        <v>0.00569563589696721</v>
      </c>
      <c r="Y77" s="15">
        <f t="shared" si="51"/>
        <v>0.00203415567748829</v>
      </c>
      <c r="Z77" s="36">
        <f t="shared" si="52"/>
        <v>0</v>
      </c>
      <c r="AA77" s="35">
        <f t="shared" si="53"/>
        <v>0.00396005585969394</v>
      </c>
      <c r="AB77" s="15">
        <f t="shared" si="54"/>
        <v>0.00141430566417641</v>
      </c>
      <c r="AC77" s="36">
        <f t="shared" si="55"/>
        <v>0</v>
      </c>
      <c r="AD77" s="35">
        <f t="shared" si="56"/>
        <v>0.0056223015291951</v>
      </c>
      <c r="AE77" s="15">
        <f t="shared" si="57"/>
        <v>0.00200796483185539</v>
      </c>
      <c r="AF77" s="36">
        <f t="shared" si="58"/>
        <v>0</v>
      </c>
      <c r="AG77" s="35">
        <f t="shared" si="59"/>
        <v>0.00200447271910434</v>
      </c>
      <c r="AH77" s="15">
        <f t="shared" si="60"/>
        <v>0.000715883113965836</v>
      </c>
      <c r="AI77" s="36">
        <f t="shared" si="61"/>
        <v>0</v>
      </c>
      <c r="AJ77" s="35">
        <f t="shared" si="62"/>
        <v>0.00238336695259358</v>
      </c>
      <c r="AK77" s="15">
        <f t="shared" si="63"/>
        <v>0.000851202483069135</v>
      </c>
      <c r="AL77" s="36">
        <f t="shared" si="64"/>
        <v>0</v>
      </c>
      <c r="AM77" s="35">
        <f t="shared" si="65"/>
        <v>0.00459562038038556</v>
      </c>
      <c r="AN77" s="15">
        <f t="shared" si="66"/>
        <v>0.00164129299299484</v>
      </c>
      <c r="AO77" s="36">
        <f t="shared" si="67"/>
        <v>0</v>
      </c>
      <c r="AP77" s="35">
        <f t="shared" si="68"/>
        <v>0.00641675718005963</v>
      </c>
      <c r="AQ77" s="15">
        <f t="shared" si="69"/>
        <v>0.00229169899287844</v>
      </c>
      <c r="AR77" s="36">
        <f t="shared" si="70"/>
        <v>0</v>
      </c>
      <c r="AS77" s="35">
        <f t="shared" si="71"/>
        <v>0.00891012568431137</v>
      </c>
      <c r="AT77" s="15">
        <f t="shared" si="72"/>
        <v>0.00318218774439692</v>
      </c>
      <c r="AU77" s="36">
        <f t="shared" si="73"/>
        <v>0</v>
      </c>
      <c r="AV77" s="35">
        <f t="shared" si="74"/>
        <v>0.0102179219095807</v>
      </c>
      <c r="AW77" s="15">
        <f t="shared" si="75"/>
        <v>0.00364925782485024</v>
      </c>
      <c r="AX77" s="36">
        <f t="shared" si="76"/>
        <v>0</v>
      </c>
      <c r="AY77" s="35">
        <f t="shared" si="77"/>
        <v>0.00922790794465718</v>
      </c>
      <c r="AZ77" s="15">
        <f t="shared" si="78"/>
        <v>0.00329568140880614</v>
      </c>
      <c r="BA77" s="36">
        <f t="shared" si="79"/>
        <v>0</v>
      </c>
      <c r="BB77" s="35">
        <f t="shared" si="80"/>
        <v>0.00330004654974495</v>
      </c>
      <c r="BC77" s="15">
        <f t="shared" si="81"/>
        <v>0.00117858805348034</v>
      </c>
      <c r="BD77" s="36">
        <f t="shared" si="82"/>
        <v>0</v>
      </c>
      <c r="BE77" s="35">
        <f t="shared" si="83"/>
        <v>0.00432672769855449</v>
      </c>
      <c r="BF77" s="15">
        <f t="shared" si="84"/>
        <v>0.00154525989234089</v>
      </c>
      <c r="BG77" s="36">
        <f t="shared" si="85"/>
        <v>0</v>
      </c>
      <c r="BH77" s="35">
        <f t="shared" si="86"/>
        <v>0.00910568399837033</v>
      </c>
      <c r="BI77" s="15">
        <f t="shared" si="87"/>
        <v>0.00325202999941798</v>
      </c>
      <c r="BJ77" s="36">
        <f t="shared" si="88"/>
        <v>0</v>
      </c>
      <c r="BK77" s="35">
        <f t="shared" si="89"/>
        <v>0.0031778226034581</v>
      </c>
      <c r="BL77" s="15">
        <f t="shared" si="90"/>
        <v>0.00113493664409218</v>
      </c>
      <c r="BM77" s="36">
        <f t="shared" si="91"/>
        <v>0</v>
      </c>
      <c r="BN77" s="35">
        <f t="shared" si="92"/>
        <v>0.00751677269664128</v>
      </c>
      <c r="BO77" s="15">
        <f t="shared" si="93"/>
        <v>0.00268456167737189</v>
      </c>
      <c r="BP77" s="36">
        <f t="shared" si="94"/>
        <v>0</v>
      </c>
      <c r="BR77">
        <f t="shared" si="95"/>
        <v>0.00436514093881607</v>
      </c>
    </row>
    <row r="78" spans="1:70">
      <c r="A78">
        <f>'2. k-data'!A78</f>
        <v>735</v>
      </c>
      <c r="B78">
        <f>'5. r-data'!B77</f>
        <v>8.68582569404862</v>
      </c>
      <c r="D78" s="35">
        <v>0.001</v>
      </c>
      <c r="E78" s="15">
        <v>0.0004</v>
      </c>
      <c r="F78" s="36">
        <v>0</v>
      </c>
      <c r="H78" s="35">
        <v>0.466</v>
      </c>
      <c r="I78" s="15">
        <v>0.323</v>
      </c>
      <c r="J78" s="15">
        <v>0.472</v>
      </c>
      <c r="K78" s="15">
        <v>0.165</v>
      </c>
      <c r="L78" s="15">
        <v>0.196</v>
      </c>
      <c r="M78" s="15">
        <v>0.389</v>
      </c>
      <c r="N78" s="15">
        <v>0.532</v>
      </c>
      <c r="O78" s="15">
        <v>0.73</v>
      </c>
      <c r="P78" s="15">
        <v>0.837</v>
      </c>
      <c r="Q78" s="15">
        <v>0.755</v>
      </c>
      <c r="R78" s="15">
        <v>0.282</v>
      </c>
      <c r="S78" s="15">
        <v>0.401</v>
      </c>
      <c r="T78" s="15">
        <v>0.748</v>
      </c>
      <c r="U78" s="15">
        <v>0.277</v>
      </c>
      <c r="V78" s="36">
        <v>0.613</v>
      </c>
      <c r="X78" s="35">
        <f t="shared" si="50"/>
        <v>0.00404759477342666</v>
      </c>
      <c r="Y78" s="15">
        <f t="shared" si="51"/>
        <v>0.00161903790937066</v>
      </c>
      <c r="Z78" s="36">
        <f t="shared" si="52"/>
        <v>0</v>
      </c>
      <c r="AA78" s="35">
        <f t="shared" si="53"/>
        <v>0.0028055216991777</v>
      </c>
      <c r="AB78" s="15">
        <f t="shared" si="54"/>
        <v>0.00112220867967108</v>
      </c>
      <c r="AC78" s="36">
        <f t="shared" si="55"/>
        <v>0</v>
      </c>
      <c r="AD78" s="35">
        <f t="shared" si="56"/>
        <v>0.00409970972759095</v>
      </c>
      <c r="AE78" s="15">
        <f t="shared" si="57"/>
        <v>0.00163988389103638</v>
      </c>
      <c r="AF78" s="36">
        <f t="shared" si="58"/>
        <v>0</v>
      </c>
      <c r="AG78" s="35">
        <f t="shared" si="59"/>
        <v>0.00143316123951802</v>
      </c>
      <c r="AH78" s="15">
        <f t="shared" si="60"/>
        <v>0.000573264495807209</v>
      </c>
      <c r="AI78" s="36">
        <f t="shared" si="61"/>
        <v>0</v>
      </c>
      <c r="AJ78" s="35">
        <f t="shared" si="62"/>
        <v>0.00170242183603353</v>
      </c>
      <c r="AK78" s="15">
        <f t="shared" si="63"/>
        <v>0.000680968734413411</v>
      </c>
      <c r="AL78" s="36">
        <f t="shared" si="64"/>
        <v>0</v>
      </c>
      <c r="AM78" s="35">
        <f t="shared" si="65"/>
        <v>0.00337878619498491</v>
      </c>
      <c r="AN78" s="15">
        <f t="shared" si="66"/>
        <v>0.00135151447799396</v>
      </c>
      <c r="AO78" s="36">
        <f t="shared" si="67"/>
        <v>0</v>
      </c>
      <c r="AP78" s="35">
        <f t="shared" si="68"/>
        <v>0.00462085926923386</v>
      </c>
      <c r="AQ78" s="15">
        <f t="shared" si="69"/>
        <v>0.00184834370769355</v>
      </c>
      <c r="AR78" s="36">
        <f t="shared" si="70"/>
        <v>0</v>
      </c>
      <c r="AS78" s="35">
        <f t="shared" si="71"/>
        <v>0.00634065275665549</v>
      </c>
      <c r="AT78" s="15">
        <f t="shared" si="72"/>
        <v>0.0025362611026622</v>
      </c>
      <c r="AU78" s="36">
        <f t="shared" si="73"/>
        <v>0</v>
      </c>
      <c r="AV78" s="35">
        <f t="shared" si="74"/>
        <v>0.00727003610591869</v>
      </c>
      <c r="AW78" s="15">
        <f t="shared" si="75"/>
        <v>0.00290801444236748</v>
      </c>
      <c r="AX78" s="36">
        <f t="shared" si="76"/>
        <v>0</v>
      </c>
      <c r="AY78" s="35">
        <f t="shared" si="77"/>
        <v>0.0065577983990067</v>
      </c>
      <c r="AZ78" s="15">
        <f t="shared" si="78"/>
        <v>0.00262311935960268</v>
      </c>
      <c r="BA78" s="36">
        <f t="shared" si="79"/>
        <v>0</v>
      </c>
      <c r="BB78" s="35">
        <f t="shared" si="80"/>
        <v>0.00244940284572171</v>
      </c>
      <c r="BC78" s="15">
        <f t="shared" si="81"/>
        <v>0.000979761138288684</v>
      </c>
      <c r="BD78" s="36">
        <f t="shared" si="82"/>
        <v>0</v>
      </c>
      <c r="BE78" s="35">
        <f t="shared" si="83"/>
        <v>0.00348301610331349</v>
      </c>
      <c r="BF78" s="15">
        <f t="shared" si="84"/>
        <v>0.0013932064413254</v>
      </c>
      <c r="BG78" s="36">
        <f t="shared" si="85"/>
        <v>0</v>
      </c>
      <c r="BH78" s="35">
        <f t="shared" si="86"/>
        <v>0.00649699761914836</v>
      </c>
      <c r="BI78" s="15">
        <f t="shared" si="87"/>
        <v>0.00259879904765935</v>
      </c>
      <c r="BJ78" s="36">
        <f t="shared" si="88"/>
        <v>0</v>
      </c>
      <c r="BK78" s="35">
        <f t="shared" si="89"/>
        <v>0.00240597371725147</v>
      </c>
      <c r="BL78" s="15">
        <f t="shared" si="90"/>
        <v>0.000962389486900587</v>
      </c>
      <c r="BM78" s="36">
        <f t="shared" si="91"/>
        <v>0</v>
      </c>
      <c r="BN78" s="35">
        <f t="shared" si="92"/>
        <v>0.0053244111504518</v>
      </c>
      <c r="BO78" s="15">
        <f t="shared" si="93"/>
        <v>0.00212976446018072</v>
      </c>
      <c r="BP78" s="36">
        <f t="shared" si="94"/>
        <v>0</v>
      </c>
      <c r="BR78">
        <f t="shared" si="95"/>
        <v>0.00347433027761945</v>
      </c>
    </row>
    <row r="79" spans="1:70">
      <c r="A79">
        <f>'2. k-data'!A79</f>
        <v>740</v>
      </c>
      <c r="B79">
        <f>'5. r-data'!B78</f>
        <v>8.64031602438128</v>
      </c>
      <c r="D79" s="35">
        <v>0.0007</v>
      </c>
      <c r="E79" s="15">
        <v>0.0002</v>
      </c>
      <c r="F79" s="36">
        <v>0</v>
      </c>
      <c r="H79" s="35">
        <v>0.467</v>
      </c>
      <c r="I79" s="15">
        <v>0.322</v>
      </c>
      <c r="J79" s="15">
        <v>0.481</v>
      </c>
      <c r="K79" s="15">
        <v>0.168</v>
      </c>
      <c r="L79" s="15">
        <v>0.197</v>
      </c>
      <c r="M79" s="15">
        <v>0.401</v>
      </c>
      <c r="N79" s="15">
        <v>0.539</v>
      </c>
      <c r="O79" s="15">
        <v>0.73</v>
      </c>
      <c r="P79" s="15">
        <v>0.838</v>
      </c>
      <c r="Q79" s="15">
        <v>0.755</v>
      </c>
      <c r="R79" s="15">
        <v>0.292</v>
      </c>
      <c r="S79" s="15">
        <v>0.446</v>
      </c>
      <c r="T79" s="15">
        <v>0.75</v>
      </c>
      <c r="U79" s="15">
        <v>0.294</v>
      </c>
      <c r="V79" s="36">
        <v>0.612</v>
      </c>
      <c r="X79" s="35">
        <f t="shared" si="50"/>
        <v>0.00282451930837024</v>
      </c>
      <c r="Y79" s="15">
        <f t="shared" si="51"/>
        <v>0.000807005516677212</v>
      </c>
      <c r="Z79" s="36">
        <f t="shared" si="52"/>
        <v>0</v>
      </c>
      <c r="AA79" s="35">
        <f t="shared" si="53"/>
        <v>0.00194752723189554</v>
      </c>
      <c r="AB79" s="15">
        <f t="shared" si="54"/>
        <v>0.000556436351970155</v>
      </c>
      <c r="AC79" s="36">
        <f t="shared" si="55"/>
        <v>0</v>
      </c>
      <c r="AD79" s="35">
        <f t="shared" si="56"/>
        <v>0.00290919440540918</v>
      </c>
      <c r="AE79" s="15">
        <f t="shared" si="57"/>
        <v>0.000831198401545479</v>
      </c>
      <c r="AF79" s="36">
        <f t="shared" si="58"/>
        <v>0</v>
      </c>
      <c r="AG79" s="35">
        <f t="shared" si="59"/>
        <v>0.00101610116446724</v>
      </c>
      <c r="AH79" s="15">
        <f t="shared" si="60"/>
        <v>0.000290314618419211</v>
      </c>
      <c r="AI79" s="36">
        <f t="shared" si="61"/>
        <v>0</v>
      </c>
      <c r="AJ79" s="35">
        <f t="shared" si="62"/>
        <v>0.00119149957976218</v>
      </c>
      <c r="AK79" s="15">
        <f t="shared" si="63"/>
        <v>0.000340428451360623</v>
      </c>
      <c r="AL79" s="36">
        <f t="shared" si="64"/>
        <v>0</v>
      </c>
      <c r="AM79" s="35">
        <f t="shared" si="65"/>
        <v>0.00242533670804383</v>
      </c>
      <c r="AN79" s="15">
        <f t="shared" si="66"/>
        <v>0.000692953345155379</v>
      </c>
      <c r="AO79" s="36">
        <f t="shared" si="67"/>
        <v>0</v>
      </c>
      <c r="AP79" s="35">
        <f t="shared" si="68"/>
        <v>0.00325999123599906</v>
      </c>
      <c r="AQ79" s="15">
        <f t="shared" si="69"/>
        <v>0.000931426067428302</v>
      </c>
      <c r="AR79" s="36">
        <f t="shared" si="70"/>
        <v>0</v>
      </c>
      <c r="AS79" s="35">
        <f t="shared" si="71"/>
        <v>0.00441520148845883</v>
      </c>
      <c r="AT79" s="15">
        <f t="shared" si="72"/>
        <v>0.00126148613955967</v>
      </c>
      <c r="AU79" s="36">
        <f t="shared" si="73"/>
        <v>0</v>
      </c>
      <c r="AV79" s="35">
        <f t="shared" si="74"/>
        <v>0.00506840937990206</v>
      </c>
      <c r="AW79" s="15">
        <f t="shared" si="75"/>
        <v>0.0014481169656863</v>
      </c>
      <c r="AX79" s="36">
        <f t="shared" si="76"/>
        <v>0</v>
      </c>
      <c r="AY79" s="35">
        <f t="shared" si="77"/>
        <v>0.00456640701888551</v>
      </c>
      <c r="AZ79" s="15">
        <f t="shared" si="78"/>
        <v>0.00130468771968157</v>
      </c>
      <c r="BA79" s="36">
        <f t="shared" si="79"/>
        <v>0</v>
      </c>
      <c r="BB79" s="35">
        <f t="shared" si="80"/>
        <v>0.00176608059538353</v>
      </c>
      <c r="BC79" s="15">
        <f t="shared" si="81"/>
        <v>0.000504594455823867</v>
      </c>
      <c r="BD79" s="36">
        <f t="shared" si="82"/>
        <v>0</v>
      </c>
      <c r="BE79" s="35">
        <f t="shared" si="83"/>
        <v>0.00269750666281184</v>
      </c>
      <c r="BF79" s="15">
        <f t="shared" si="84"/>
        <v>0.00077071618937481</v>
      </c>
      <c r="BG79" s="36">
        <f t="shared" si="85"/>
        <v>0</v>
      </c>
      <c r="BH79" s="35">
        <f t="shared" si="86"/>
        <v>0.00453616591280017</v>
      </c>
      <c r="BI79" s="15">
        <f t="shared" si="87"/>
        <v>0.00129604740365719</v>
      </c>
      <c r="BJ79" s="36">
        <f t="shared" si="88"/>
        <v>0</v>
      </c>
      <c r="BK79" s="35">
        <f t="shared" si="89"/>
        <v>0.00177817703781767</v>
      </c>
      <c r="BL79" s="15">
        <f t="shared" si="90"/>
        <v>0.000508050582233619</v>
      </c>
      <c r="BM79" s="36">
        <f t="shared" si="91"/>
        <v>0</v>
      </c>
      <c r="BN79" s="35">
        <f t="shared" si="92"/>
        <v>0.00370151138484494</v>
      </c>
      <c r="BO79" s="15">
        <f t="shared" si="93"/>
        <v>0.00105757468138427</v>
      </c>
      <c r="BP79" s="36">
        <f t="shared" si="94"/>
        <v>0</v>
      </c>
      <c r="BR79">
        <f t="shared" si="95"/>
        <v>0.00172806320487626</v>
      </c>
    </row>
    <row r="80" spans="1:70">
      <c r="A80">
        <f>'2. k-data'!A80</f>
        <v>745</v>
      </c>
      <c r="B80">
        <f>'5. r-data'!B79</f>
        <v>8.59381167207861</v>
      </c>
      <c r="D80" s="35">
        <v>0.0005</v>
      </c>
      <c r="E80" s="15">
        <v>0.0002</v>
      </c>
      <c r="F80" s="36">
        <v>0</v>
      </c>
      <c r="H80" s="35">
        <v>0.467</v>
      </c>
      <c r="I80" s="15">
        <v>0.321</v>
      </c>
      <c r="J80" s="15">
        <v>0.488</v>
      </c>
      <c r="K80" s="15">
        <v>0.172</v>
      </c>
      <c r="L80" s="15">
        <v>0.2</v>
      </c>
      <c r="M80" s="15">
        <v>0.413</v>
      </c>
      <c r="N80" s="15">
        <v>0.546</v>
      </c>
      <c r="O80" s="15">
        <v>0.73</v>
      </c>
      <c r="P80" s="15">
        <v>0.839</v>
      </c>
      <c r="Q80" s="15">
        <v>0.755</v>
      </c>
      <c r="R80" s="15">
        <v>0.302</v>
      </c>
      <c r="S80" s="15">
        <v>0.485</v>
      </c>
      <c r="T80" s="15">
        <v>0.75</v>
      </c>
      <c r="U80" s="15">
        <v>0.31</v>
      </c>
      <c r="V80" s="36">
        <v>0.61</v>
      </c>
      <c r="X80" s="35">
        <f t="shared" si="50"/>
        <v>0.00200665502543036</v>
      </c>
      <c r="Y80" s="15">
        <f t="shared" si="51"/>
        <v>0.000802662010172143</v>
      </c>
      <c r="Z80" s="36">
        <f t="shared" si="52"/>
        <v>0</v>
      </c>
      <c r="AA80" s="35">
        <f t="shared" si="53"/>
        <v>0.00137930677336862</v>
      </c>
      <c r="AB80" s="15">
        <f t="shared" si="54"/>
        <v>0.000551722709347447</v>
      </c>
      <c r="AC80" s="36">
        <f t="shared" si="55"/>
        <v>0</v>
      </c>
      <c r="AD80" s="35">
        <f t="shared" si="56"/>
        <v>0.00209689004798718</v>
      </c>
      <c r="AE80" s="15">
        <f t="shared" si="57"/>
        <v>0.000838756019194873</v>
      </c>
      <c r="AF80" s="36">
        <f t="shared" si="58"/>
        <v>0</v>
      </c>
      <c r="AG80" s="35">
        <f t="shared" si="59"/>
        <v>0.000739067803798761</v>
      </c>
      <c r="AH80" s="15">
        <f t="shared" si="60"/>
        <v>0.000295627121519504</v>
      </c>
      <c r="AI80" s="36">
        <f t="shared" si="61"/>
        <v>0</v>
      </c>
      <c r="AJ80" s="35">
        <f t="shared" si="62"/>
        <v>0.000859381167207861</v>
      </c>
      <c r="AK80" s="15">
        <f t="shared" si="63"/>
        <v>0.000343752466883145</v>
      </c>
      <c r="AL80" s="36">
        <f t="shared" si="64"/>
        <v>0</v>
      </c>
      <c r="AM80" s="35">
        <f t="shared" si="65"/>
        <v>0.00177462211028423</v>
      </c>
      <c r="AN80" s="15">
        <f t="shared" si="66"/>
        <v>0.000709848844113693</v>
      </c>
      <c r="AO80" s="36">
        <f t="shared" si="67"/>
        <v>0</v>
      </c>
      <c r="AP80" s="35">
        <f t="shared" si="68"/>
        <v>0.00234611058647746</v>
      </c>
      <c r="AQ80" s="15">
        <f t="shared" si="69"/>
        <v>0.000938444234590985</v>
      </c>
      <c r="AR80" s="36">
        <f t="shared" si="70"/>
        <v>0</v>
      </c>
      <c r="AS80" s="35">
        <f t="shared" si="71"/>
        <v>0.00313674126030869</v>
      </c>
      <c r="AT80" s="15">
        <f t="shared" si="72"/>
        <v>0.00125469650412348</v>
      </c>
      <c r="AU80" s="36">
        <f t="shared" si="73"/>
        <v>0</v>
      </c>
      <c r="AV80" s="35">
        <f t="shared" si="74"/>
        <v>0.00360510399643698</v>
      </c>
      <c r="AW80" s="15">
        <f t="shared" si="75"/>
        <v>0.00144204159857479</v>
      </c>
      <c r="AX80" s="36">
        <f t="shared" si="76"/>
        <v>0</v>
      </c>
      <c r="AY80" s="35">
        <f t="shared" si="77"/>
        <v>0.00324416390620968</v>
      </c>
      <c r="AZ80" s="15">
        <f t="shared" si="78"/>
        <v>0.00129766556248387</v>
      </c>
      <c r="BA80" s="36">
        <f t="shared" si="79"/>
        <v>0</v>
      </c>
      <c r="BB80" s="35">
        <f t="shared" si="80"/>
        <v>0.00129766556248387</v>
      </c>
      <c r="BC80" s="15">
        <f t="shared" si="81"/>
        <v>0.000519066224993548</v>
      </c>
      <c r="BD80" s="36">
        <f t="shared" si="82"/>
        <v>0</v>
      </c>
      <c r="BE80" s="35">
        <f t="shared" si="83"/>
        <v>0.00208399933047906</v>
      </c>
      <c r="BF80" s="15">
        <f t="shared" si="84"/>
        <v>0.000833599732191626</v>
      </c>
      <c r="BG80" s="36">
        <f t="shared" si="85"/>
        <v>0</v>
      </c>
      <c r="BH80" s="35">
        <f t="shared" si="86"/>
        <v>0.00322267937702948</v>
      </c>
      <c r="BI80" s="15">
        <f t="shared" si="87"/>
        <v>0.00128907175081179</v>
      </c>
      <c r="BJ80" s="36">
        <f t="shared" si="88"/>
        <v>0</v>
      </c>
      <c r="BK80" s="35">
        <f t="shared" si="89"/>
        <v>0.00133204080917219</v>
      </c>
      <c r="BL80" s="15">
        <f t="shared" si="90"/>
        <v>0.000532816323668874</v>
      </c>
      <c r="BM80" s="36">
        <f t="shared" si="91"/>
        <v>0</v>
      </c>
      <c r="BN80" s="35">
        <f t="shared" si="92"/>
        <v>0.00262111255998398</v>
      </c>
      <c r="BO80" s="15">
        <f t="shared" si="93"/>
        <v>0.00104844502399359</v>
      </c>
      <c r="BP80" s="36">
        <f t="shared" si="94"/>
        <v>0</v>
      </c>
      <c r="BR80">
        <f t="shared" si="95"/>
        <v>0.00171876233441572</v>
      </c>
    </row>
    <row r="81" spans="1:70">
      <c r="A81">
        <f>'2. k-data'!A81</f>
        <v>750</v>
      </c>
      <c r="B81">
        <f>'5. r-data'!B80</f>
        <v>8.54636966859775</v>
      </c>
      <c r="D81" s="35">
        <v>0.0003</v>
      </c>
      <c r="E81" s="15">
        <v>0.0001</v>
      </c>
      <c r="F81" s="36">
        <v>0</v>
      </c>
      <c r="H81" s="35">
        <v>0.467</v>
      </c>
      <c r="I81" s="15">
        <v>0.32</v>
      </c>
      <c r="J81" s="15">
        <v>0.493</v>
      </c>
      <c r="K81" s="15">
        <v>0.177</v>
      </c>
      <c r="L81" s="15">
        <v>0.203</v>
      </c>
      <c r="M81" s="15">
        <v>0.425</v>
      </c>
      <c r="N81" s="15">
        <v>0.553</v>
      </c>
      <c r="O81" s="15">
        <v>0.73</v>
      </c>
      <c r="P81" s="15">
        <v>0.839</v>
      </c>
      <c r="Q81" s="15">
        <v>0.756</v>
      </c>
      <c r="R81" s="15">
        <v>0.31</v>
      </c>
      <c r="S81" s="15">
        <v>0.52</v>
      </c>
      <c r="T81" s="15">
        <v>0.749</v>
      </c>
      <c r="U81" s="15">
        <v>0.325</v>
      </c>
      <c r="V81" s="36">
        <v>0.609</v>
      </c>
      <c r="X81" s="35">
        <f t="shared" si="50"/>
        <v>0.00119734639057054</v>
      </c>
      <c r="Y81" s="15">
        <f t="shared" si="51"/>
        <v>0.000399115463523515</v>
      </c>
      <c r="Z81" s="36">
        <f t="shared" si="52"/>
        <v>0</v>
      </c>
      <c r="AA81" s="35">
        <f t="shared" si="53"/>
        <v>0.000820451488185384</v>
      </c>
      <c r="AB81" s="15">
        <f t="shared" si="54"/>
        <v>0.000273483829395128</v>
      </c>
      <c r="AC81" s="36">
        <f t="shared" si="55"/>
        <v>0</v>
      </c>
      <c r="AD81" s="35">
        <f t="shared" si="56"/>
        <v>0.00126400807398561</v>
      </c>
      <c r="AE81" s="15">
        <f t="shared" si="57"/>
        <v>0.000421336024661869</v>
      </c>
      <c r="AF81" s="36">
        <f t="shared" si="58"/>
        <v>0</v>
      </c>
      <c r="AG81" s="35">
        <f t="shared" si="59"/>
        <v>0.00045381222940254</v>
      </c>
      <c r="AH81" s="15">
        <f t="shared" si="60"/>
        <v>0.00015127074313418</v>
      </c>
      <c r="AI81" s="36">
        <f t="shared" si="61"/>
        <v>0</v>
      </c>
      <c r="AJ81" s="35">
        <f t="shared" si="62"/>
        <v>0.000520473912817603</v>
      </c>
      <c r="AK81" s="15">
        <f t="shared" si="63"/>
        <v>0.000173491304272534</v>
      </c>
      <c r="AL81" s="36">
        <f t="shared" si="64"/>
        <v>0</v>
      </c>
      <c r="AM81" s="35">
        <f t="shared" si="65"/>
        <v>0.00108966213274621</v>
      </c>
      <c r="AN81" s="15">
        <f t="shared" si="66"/>
        <v>0.000363220710915404</v>
      </c>
      <c r="AO81" s="36">
        <f t="shared" si="67"/>
        <v>0</v>
      </c>
      <c r="AP81" s="35">
        <f t="shared" si="68"/>
        <v>0.00141784272802037</v>
      </c>
      <c r="AQ81" s="15">
        <f t="shared" si="69"/>
        <v>0.000472614242673456</v>
      </c>
      <c r="AR81" s="36">
        <f t="shared" si="70"/>
        <v>0</v>
      </c>
      <c r="AS81" s="35">
        <f t="shared" si="71"/>
        <v>0.00187165495742291</v>
      </c>
      <c r="AT81" s="15">
        <f t="shared" si="72"/>
        <v>0.000623884985807636</v>
      </c>
      <c r="AU81" s="36">
        <f t="shared" si="73"/>
        <v>0</v>
      </c>
      <c r="AV81" s="35">
        <f t="shared" si="74"/>
        <v>0.00215112124558605</v>
      </c>
      <c r="AW81" s="15">
        <f t="shared" si="75"/>
        <v>0.000717040415195351</v>
      </c>
      <c r="AX81" s="36">
        <f t="shared" si="76"/>
        <v>0</v>
      </c>
      <c r="AY81" s="35">
        <f t="shared" si="77"/>
        <v>0.00193831664083797</v>
      </c>
      <c r="AZ81" s="15">
        <f t="shared" si="78"/>
        <v>0.00064610554694599</v>
      </c>
      <c r="BA81" s="36">
        <f t="shared" si="79"/>
        <v>0</v>
      </c>
      <c r="BB81" s="35">
        <f t="shared" si="80"/>
        <v>0.00079481237917959</v>
      </c>
      <c r="BC81" s="15">
        <f t="shared" si="81"/>
        <v>0.00026493745972653</v>
      </c>
      <c r="BD81" s="36">
        <f t="shared" si="82"/>
        <v>0</v>
      </c>
      <c r="BE81" s="35">
        <f t="shared" si="83"/>
        <v>0.00133323366830125</v>
      </c>
      <c r="BF81" s="15">
        <f t="shared" si="84"/>
        <v>0.000444411222767083</v>
      </c>
      <c r="BG81" s="36">
        <f t="shared" si="85"/>
        <v>0</v>
      </c>
      <c r="BH81" s="35">
        <f t="shared" si="86"/>
        <v>0.00192036926453391</v>
      </c>
      <c r="BI81" s="15">
        <f t="shared" si="87"/>
        <v>0.000640123088177971</v>
      </c>
      <c r="BJ81" s="36">
        <f t="shared" si="88"/>
        <v>0</v>
      </c>
      <c r="BK81" s="35">
        <f t="shared" si="89"/>
        <v>0.00083327104268828</v>
      </c>
      <c r="BL81" s="15">
        <f t="shared" si="90"/>
        <v>0.000277757014229427</v>
      </c>
      <c r="BM81" s="36">
        <f t="shared" si="91"/>
        <v>0</v>
      </c>
      <c r="BN81" s="35">
        <f t="shared" si="92"/>
        <v>0.00156142173845281</v>
      </c>
      <c r="BO81" s="15">
        <f t="shared" si="93"/>
        <v>0.000520473912817603</v>
      </c>
      <c r="BP81" s="36">
        <f t="shared" si="94"/>
        <v>0</v>
      </c>
      <c r="BR81">
        <f t="shared" si="95"/>
        <v>0.000854636966859775</v>
      </c>
    </row>
    <row r="82" spans="1:70">
      <c r="A82">
        <f>'2. k-data'!A82</f>
        <v>755</v>
      </c>
      <c r="B82">
        <f>'5. r-data'!B81</f>
        <v>8.4980452965759</v>
      </c>
      <c r="D82" s="35">
        <v>0.0002</v>
      </c>
      <c r="E82" s="15">
        <v>0.0001</v>
      </c>
      <c r="F82" s="36">
        <v>0</v>
      </c>
      <c r="H82" s="35">
        <v>0.467</v>
      </c>
      <c r="I82" s="15">
        <v>0.318</v>
      </c>
      <c r="J82" s="15">
        <v>0.497</v>
      </c>
      <c r="K82" s="15">
        <v>0.181</v>
      </c>
      <c r="L82" s="15">
        <v>0.205</v>
      </c>
      <c r="M82" s="15">
        <v>0.436</v>
      </c>
      <c r="N82" s="15">
        <v>0.559</v>
      </c>
      <c r="O82" s="15">
        <v>0.73</v>
      </c>
      <c r="P82" s="15">
        <v>0.839</v>
      </c>
      <c r="Q82" s="15">
        <v>0.757</v>
      </c>
      <c r="R82" s="15">
        <v>0.314</v>
      </c>
      <c r="S82" s="15">
        <v>0.551</v>
      </c>
      <c r="T82" s="15">
        <v>0.748</v>
      </c>
      <c r="U82" s="15">
        <v>0.339</v>
      </c>
      <c r="V82" s="36">
        <v>0.608</v>
      </c>
      <c r="X82" s="35">
        <f t="shared" si="50"/>
        <v>0.000793717430700189</v>
      </c>
      <c r="Y82" s="15">
        <f t="shared" si="51"/>
        <v>0.000396858715350095</v>
      </c>
      <c r="Z82" s="36">
        <f t="shared" si="52"/>
        <v>0</v>
      </c>
      <c r="AA82" s="35">
        <f t="shared" si="53"/>
        <v>0.000540475680862227</v>
      </c>
      <c r="AB82" s="15">
        <f t="shared" si="54"/>
        <v>0.000270237840431114</v>
      </c>
      <c r="AC82" s="36">
        <f t="shared" si="55"/>
        <v>0</v>
      </c>
      <c r="AD82" s="35">
        <f t="shared" si="56"/>
        <v>0.000844705702479645</v>
      </c>
      <c r="AE82" s="15">
        <f t="shared" si="57"/>
        <v>0.000422352851239822</v>
      </c>
      <c r="AF82" s="36">
        <f t="shared" si="58"/>
        <v>0</v>
      </c>
      <c r="AG82" s="35">
        <f t="shared" si="59"/>
        <v>0.000307629239736048</v>
      </c>
      <c r="AH82" s="15">
        <f t="shared" si="60"/>
        <v>0.000153814619868024</v>
      </c>
      <c r="AI82" s="36">
        <f t="shared" si="61"/>
        <v>0</v>
      </c>
      <c r="AJ82" s="35">
        <f t="shared" si="62"/>
        <v>0.000348419857159612</v>
      </c>
      <c r="AK82" s="15">
        <f t="shared" si="63"/>
        <v>0.000174209928579806</v>
      </c>
      <c r="AL82" s="36">
        <f t="shared" si="64"/>
        <v>0</v>
      </c>
      <c r="AM82" s="35">
        <f t="shared" si="65"/>
        <v>0.000741029549861419</v>
      </c>
      <c r="AN82" s="15">
        <f t="shared" si="66"/>
        <v>0.000370514774930709</v>
      </c>
      <c r="AO82" s="36">
        <f t="shared" si="67"/>
        <v>0</v>
      </c>
      <c r="AP82" s="35">
        <f t="shared" si="68"/>
        <v>0.000950081464157186</v>
      </c>
      <c r="AQ82" s="15">
        <f t="shared" si="69"/>
        <v>0.000475040732078593</v>
      </c>
      <c r="AR82" s="36">
        <f t="shared" si="70"/>
        <v>0</v>
      </c>
      <c r="AS82" s="35">
        <f t="shared" si="71"/>
        <v>0.00124071461330008</v>
      </c>
      <c r="AT82" s="15">
        <f t="shared" si="72"/>
        <v>0.000620357306650041</v>
      </c>
      <c r="AU82" s="36">
        <f t="shared" si="73"/>
        <v>0</v>
      </c>
      <c r="AV82" s="35">
        <f t="shared" si="74"/>
        <v>0.00142597200076544</v>
      </c>
      <c r="AW82" s="15">
        <f t="shared" si="75"/>
        <v>0.000712986000382718</v>
      </c>
      <c r="AX82" s="36">
        <f t="shared" si="76"/>
        <v>0</v>
      </c>
      <c r="AY82" s="35">
        <f t="shared" si="77"/>
        <v>0.00128660405790159</v>
      </c>
      <c r="AZ82" s="15">
        <f t="shared" si="78"/>
        <v>0.000643302028950796</v>
      </c>
      <c r="BA82" s="36">
        <f t="shared" si="79"/>
        <v>0</v>
      </c>
      <c r="BB82" s="35">
        <f t="shared" si="80"/>
        <v>0.000533677244624967</v>
      </c>
      <c r="BC82" s="15">
        <f t="shared" si="81"/>
        <v>0.000266838622312483</v>
      </c>
      <c r="BD82" s="36">
        <f t="shared" si="82"/>
        <v>0</v>
      </c>
      <c r="BE82" s="35">
        <f t="shared" si="83"/>
        <v>0.000936484591682665</v>
      </c>
      <c r="BF82" s="15">
        <f t="shared" si="84"/>
        <v>0.000468242295841332</v>
      </c>
      <c r="BG82" s="36">
        <f t="shared" si="85"/>
        <v>0</v>
      </c>
      <c r="BH82" s="35">
        <f t="shared" si="86"/>
        <v>0.00127130757636776</v>
      </c>
      <c r="BI82" s="15">
        <f t="shared" si="87"/>
        <v>0.000635653788183878</v>
      </c>
      <c r="BJ82" s="36">
        <f t="shared" si="88"/>
        <v>0</v>
      </c>
      <c r="BK82" s="35">
        <f t="shared" si="89"/>
        <v>0.000576167471107846</v>
      </c>
      <c r="BL82" s="15">
        <f t="shared" si="90"/>
        <v>0.000288083735553923</v>
      </c>
      <c r="BM82" s="36">
        <f t="shared" si="91"/>
        <v>0</v>
      </c>
      <c r="BN82" s="35">
        <f t="shared" si="92"/>
        <v>0.00103336230806363</v>
      </c>
      <c r="BO82" s="15">
        <f t="shared" si="93"/>
        <v>0.000516681154031815</v>
      </c>
      <c r="BP82" s="36">
        <f t="shared" si="94"/>
        <v>0</v>
      </c>
      <c r="BR82">
        <f t="shared" si="95"/>
        <v>0.00084980452965759</v>
      </c>
    </row>
    <row r="83" spans="1:70">
      <c r="A83">
        <f>'2. k-data'!A83</f>
        <v>760</v>
      </c>
      <c r="B83">
        <f>'5. r-data'!B82</f>
        <v>8.44889211481766</v>
      </c>
      <c r="D83" s="35">
        <v>0.0002</v>
      </c>
      <c r="E83" s="15">
        <v>0.0001</v>
      </c>
      <c r="F83" s="36">
        <v>0</v>
      </c>
      <c r="H83" s="35">
        <v>0.467</v>
      </c>
      <c r="I83" s="15">
        <v>0.316</v>
      </c>
      <c r="J83" s="15">
        <v>0.5</v>
      </c>
      <c r="K83" s="15">
        <v>0.185</v>
      </c>
      <c r="L83" s="15">
        <v>0.208</v>
      </c>
      <c r="M83" s="15">
        <v>0.447</v>
      </c>
      <c r="N83" s="15">
        <v>0.565</v>
      </c>
      <c r="O83" s="15">
        <v>0.73</v>
      </c>
      <c r="P83" s="15">
        <v>0.839</v>
      </c>
      <c r="Q83" s="15">
        <v>0.758</v>
      </c>
      <c r="R83" s="15">
        <v>0.317</v>
      </c>
      <c r="S83" s="15">
        <v>0.577</v>
      </c>
      <c r="T83" s="15">
        <v>0.748</v>
      </c>
      <c r="U83" s="15">
        <v>0.353</v>
      </c>
      <c r="V83" s="36">
        <v>0.607</v>
      </c>
      <c r="X83" s="35">
        <f t="shared" si="50"/>
        <v>0.000789126523523969</v>
      </c>
      <c r="Y83" s="15">
        <f t="shared" si="51"/>
        <v>0.000394563261761985</v>
      </c>
      <c r="Z83" s="36">
        <f t="shared" si="52"/>
        <v>0</v>
      </c>
      <c r="AA83" s="35">
        <f t="shared" si="53"/>
        <v>0.000533969981656476</v>
      </c>
      <c r="AB83" s="15">
        <f t="shared" si="54"/>
        <v>0.000266984990828238</v>
      </c>
      <c r="AC83" s="36">
        <f t="shared" si="55"/>
        <v>0</v>
      </c>
      <c r="AD83" s="35">
        <f t="shared" si="56"/>
        <v>0.000844889211481766</v>
      </c>
      <c r="AE83" s="15">
        <f t="shared" si="57"/>
        <v>0.000422444605740883</v>
      </c>
      <c r="AF83" s="36">
        <f t="shared" si="58"/>
        <v>0</v>
      </c>
      <c r="AG83" s="35">
        <f t="shared" si="59"/>
        <v>0.000312609008248253</v>
      </c>
      <c r="AH83" s="15">
        <f t="shared" si="60"/>
        <v>0.000156304504124127</v>
      </c>
      <c r="AI83" s="36">
        <f t="shared" si="61"/>
        <v>0</v>
      </c>
      <c r="AJ83" s="35">
        <f t="shared" si="62"/>
        <v>0.000351473911976415</v>
      </c>
      <c r="AK83" s="15">
        <f t="shared" si="63"/>
        <v>0.000175736955988207</v>
      </c>
      <c r="AL83" s="36">
        <f t="shared" si="64"/>
        <v>0</v>
      </c>
      <c r="AM83" s="35">
        <f t="shared" si="65"/>
        <v>0.000755330955064699</v>
      </c>
      <c r="AN83" s="15">
        <f t="shared" si="66"/>
        <v>0.000377665477532349</v>
      </c>
      <c r="AO83" s="36">
        <f t="shared" si="67"/>
        <v>0</v>
      </c>
      <c r="AP83" s="35">
        <f t="shared" si="68"/>
        <v>0.000954724808974395</v>
      </c>
      <c r="AQ83" s="15">
        <f t="shared" si="69"/>
        <v>0.000477362404487198</v>
      </c>
      <c r="AR83" s="36">
        <f t="shared" si="70"/>
        <v>0</v>
      </c>
      <c r="AS83" s="35">
        <f t="shared" si="71"/>
        <v>0.00123353824876338</v>
      </c>
      <c r="AT83" s="15">
        <f t="shared" si="72"/>
        <v>0.000616769124381689</v>
      </c>
      <c r="AU83" s="36">
        <f t="shared" si="73"/>
        <v>0</v>
      </c>
      <c r="AV83" s="35">
        <f t="shared" si="74"/>
        <v>0.0014177240968664</v>
      </c>
      <c r="AW83" s="15">
        <f t="shared" si="75"/>
        <v>0.000708862048433201</v>
      </c>
      <c r="AX83" s="36">
        <f t="shared" si="76"/>
        <v>0</v>
      </c>
      <c r="AY83" s="35">
        <f t="shared" si="77"/>
        <v>0.00128085204460636</v>
      </c>
      <c r="AZ83" s="15">
        <f t="shared" si="78"/>
        <v>0.000640426022303178</v>
      </c>
      <c r="BA83" s="36">
        <f t="shared" si="79"/>
        <v>0</v>
      </c>
      <c r="BB83" s="35">
        <f t="shared" si="80"/>
        <v>0.000535659760079439</v>
      </c>
      <c r="BC83" s="15">
        <f t="shared" si="81"/>
        <v>0.00026782988003972</v>
      </c>
      <c r="BD83" s="36">
        <f t="shared" si="82"/>
        <v>0</v>
      </c>
      <c r="BE83" s="35">
        <f t="shared" si="83"/>
        <v>0.000975002150049958</v>
      </c>
      <c r="BF83" s="15">
        <f t="shared" si="84"/>
        <v>0.000487501075024979</v>
      </c>
      <c r="BG83" s="36">
        <f t="shared" si="85"/>
        <v>0</v>
      </c>
      <c r="BH83" s="35">
        <f t="shared" si="86"/>
        <v>0.00126395426037672</v>
      </c>
      <c r="BI83" s="15">
        <f t="shared" si="87"/>
        <v>0.000631977130188361</v>
      </c>
      <c r="BJ83" s="36">
        <f t="shared" si="88"/>
        <v>0</v>
      </c>
      <c r="BK83" s="35">
        <f t="shared" si="89"/>
        <v>0.000596491783306127</v>
      </c>
      <c r="BL83" s="15">
        <f t="shared" si="90"/>
        <v>0.000298245891653063</v>
      </c>
      <c r="BM83" s="36">
        <f t="shared" si="91"/>
        <v>0</v>
      </c>
      <c r="BN83" s="35">
        <f t="shared" si="92"/>
        <v>0.00102569550273886</v>
      </c>
      <c r="BO83" s="15">
        <f t="shared" si="93"/>
        <v>0.000512847751369432</v>
      </c>
      <c r="BP83" s="36">
        <f t="shared" si="94"/>
        <v>0</v>
      </c>
      <c r="BR83">
        <f t="shared" si="95"/>
        <v>0.000844889211481766</v>
      </c>
    </row>
    <row r="84" spans="1:70">
      <c r="A84">
        <f>'2. k-data'!A84</f>
        <v>765</v>
      </c>
      <c r="B84">
        <f>'5. r-data'!B83</f>
        <v>8.39896198488076</v>
      </c>
      <c r="D84" s="35">
        <v>0.0001</v>
      </c>
      <c r="E84" s="15">
        <v>0</v>
      </c>
      <c r="F84" s="36">
        <v>0</v>
      </c>
      <c r="H84" s="35">
        <v>0.467</v>
      </c>
      <c r="I84" s="15">
        <v>0.315</v>
      </c>
      <c r="J84" s="15">
        <v>0.502</v>
      </c>
      <c r="K84" s="15">
        <v>0.189</v>
      </c>
      <c r="L84" s="15">
        <v>0.212</v>
      </c>
      <c r="M84" s="15">
        <v>0.458</v>
      </c>
      <c r="N84" s="15">
        <v>0.57</v>
      </c>
      <c r="O84" s="15">
        <v>0.73</v>
      </c>
      <c r="P84" s="15">
        <v>0.839</v>
      </c>
      <c r="Q84" s="15">
        <v>0.759</v>
      </c>
      <c r="R84" s="15">
        <v>0.323</v>
      </c>
      <c r="S84" s="15">
        <v>0.599</v>
      </c>
      <c r="T84" s="15">
        <v>0.747</v>
      </c>
      <c r="U84" s="15">
        <v>0.366</v>
      </c>
      <c r="V84" s="36">
        <v>0.607</v>
      </c>
      <c r="X84" s="35">
        <f t="shared" si="50"/>
        <v>0.000392231524693932</v>
      </c>
      <c r="Y84" s="15">
        <f t="shared" si="51"/>
        <v>0</v>
      </c>
      <c r="Z84" s="36">
        <f t="shared" si="52"/>
        <v>0</v>
      </c>
      <c r="AA84" s="35">
        <f t="shared" si="53"/>
        <v>0.000264567302523744</v>
      </c>
      <c r="AB84" s="15">
        <f t="shared" si="54"/>
        <v>0</v>
      </c>
      <c r="AC84" s="36">
        <f t="shared" si="55"/>
        <v>0</v>
      </c>
      <c r="AD84" s="35">
        <f t="shared" si="56"/>
        <v>0.000421627891641014</v>
      </c>
      <c r="AE84" s="15">
        <f t="shared" si="57"/>
        <v>0</v>
      </c>
      <c r="AF84" s="36">
        <f t="shared" si="58"/>
        <v>0</v>
      </c>
      <c r="AG84" s="35">
        <f t="shared" si="59"/>
        <v>0.000158740381514246</v>
      </c>
      <c r="AH84" s="15">
        <f t="shared" si="60"/>
        <v>0</v>
      </c>
      <c r="AI84" s="36">
        <f t="shared" si="61"/>
        <v>0</v>
      </c>
      <c r="AJ84" s="35">
        <f t="shared" si="62"/>
        <v>0.000178057994079472</v>
      </c>
      <c r="AK84" s="15">
        <f t="shared" si="63"/>
        <v>0</v>
      </c>
      <c r="AL84" s="36">
        <f t="shared" si="64"/>
        <v>0</v>
      </c>
      <c r="AM84" s="35">
        <f t="shared" si="65"/>
        <v>0.000384672458907539</v>
      </c>
      <c r="AN84" s="15">
        <f t="shared" si="66"/>
        <v>0</v>
      </c>
      <c r="AO84" s="36">
        <f t="shared" si="67"/>
        <v>0</v>
      </c>
      <c r="AP84" s="35">
        <f t="shared" si="68"/>
        <v>0.000478740833138204</v>
      </c>
      <c r="AQ84" s="15">
        <f t="shared" si="69"/>
        <v>0</v>
      </c>
      <c r="AR84" s="36">
        <f t="shared" si="70"/>
        <v>0</v>
      </c>
      <c r="AS84" s="35">
        <f t="shared" si="71"/>
        <v>0.000613124224896296</v>
      </c>
      <c r="AT84" s="15">
        <f t="shared" si="72"/>
        <v>0</v>
      </c>
      <c r="AU84" s="36">
        <f t="shared" si="73"/>
        <v>0</v>
      </c>
      <c r="AV84" s="35">
        <f t="shared" si="74"/>
        <v>0.000704672910531496</v>
      </c>
      <c r="AW84" s="15">
        <f t="shared" si="75"/>
        <v>0</v>
      </c>
      <c r="AX84" s="36">
        <f t="shared" si="76"/>
        <v>0</v>
      </c>
      <c r="AY84" s="35">
        <f t="shared" si="77"/>
        <v>0.00063748121465245</v>
      </c>
      <c r="AZ84" s="15">
        <f t="shared" si="78"/>
        <v>0</v>
      </c>
      <c r="BA84" s="36">
        <f t="shared" si="79"/>
        <v>0</v>
      </c>
      <c r="BB84" s="35">
        <f t="shared" si="80"/>
        <v>0.000271286472111649</v>
      </c>
      <c r="BC84" s="15">
        <f t="shared" si="81"/>
        <v>0</v>
      </c>
      <c r="BD84" s="36">
        <f t="shared" si="82"/>
        <v>0</v>
      </c>
      <c r="BE84" s="35">
        <f t="shared" si="83"/>
        <v>0.000503097822894358</v>
      </c>
      <c r="BF84" s="15">
        <f t="shared" si="84"/>
        <v>0</v>
      </c>
      <c r="BG84" s="36">
        <f t="shared" si="85"/>
        <v>0</v>
      </c>
      <c r="BH84" s="35">
        <f t="shared" si="86"/>
        <v>0.000627402460270593</v>
      </c>
      <c r="BI84" s="15">
        <f t="shared" si="87"/>
        <v>0</v>
      </c>
      <c r="BJ84" s="36">
        <f t="shared" si="88"/>
        <v>0</v>
      </c>
      <c r="BK84" s="35">
        <f t="shared" si="89"/>
        <v>0.000307402008646636</v>
      </c>
      <c r="BL84" s="15">
        <f t="shared" si="90"/>
        <v>0</v>
      </c>
      <c r="BM84" s="36">
        <f t="shared" si="91"/>
        <v>0</v>
      </c>
      <c r="BN84" s="35">
        <f t="shared" si="92"/>
        <v>0.000509816992482262</v>
      </c>
      <c r="BO84" s="15">
        <f t="shared" si="93"/>
        <v>0</v>
      </c>
      <c r="BP84" s="36">
        <f t="shared" si="94"/>
        <v>0</v>
      </c>
      <c r="BR84">
        <f t="shared" si="95"/>
        <v>0</v>
      </c>
    </row>
    <row r="85" spans="1:70">
      <c r="A85">
        <f>'2. k-data'!A85</f>
        <v>770</v>
      </c>
      <c r="B85">
        <f>'5. r-data'!B84</f>
        <v>8.3483050990588</v>
      </c>
      <c r="D85" s="35">
        <v>0.0001</v>
      </c>
      <c r="E85" s="15">
        <v>0</v>
      </c>
      <c r="F85" s="36">
        <v>0</v>
      </c>
      <c r="H85" s="35">
        <v>0.467</v>
      </c>
      <c r="I85" s="15">
        <v>0.315</v>
      </c>
      <c r="J85" s="15">
        <v>0.505</v>
      </c>
      <c r="K85" s="15">
        <v>0.192</v>
      </c>
      <c r="L85" s="15">
        <v>0.215</v>
      </c>
      <c r="M85" s="15">
        <v>0.469</v>
      </c>
      <c r="N85" s="15">
        <v>0.575</v>
      </c>
      <c r="O85" s="15">
        <v>0.73</v>
      </c>
      <c r="P85" s="15">
        <v>0.839</v>
      </c>
      <c r="Q85" s="15">
        <v>0.759</v>
      </c>
      <c r="R85" s="15">
        <v>0.33</v>
      </c>
      <c r="S85" s="15">
        <v>0.618</v>
      </c>
      <c r="T85" s="15">
        <v>0.747</v>
      </c>
      <c r="U85" s="15">
        <v>0.379</v>
      </c>
      <c r="V85" s="36">
        <v>0.609</v>
      </c>
      <c r="X85" s="35">
        <f t="shared" si="50"/>
        <v>0.000389865848126046</v>
      </c>
      <c r="Y85" s="15">
        <f t="shared" si="51"/>
        <v>0</v>
      </c>
      <c r="Z85" s="36">
        <f t="shared" si="52"/>
        <v>0</v>
      </c>
      <c r="AA85" s="35">
        <f t="shared" si="53"/>
        <v>0.000262971610620352</v>
      </c>
      <c r="AB85" s="15">
        <f t="shared" si="54"/>
        <v>0</v>
      </c>
      <c r="AC85" s="36">
        <f t="shared" si="55"/>
        <v>0</v>
      </c>
      <c r="AD85" s="35">
        <f t="shared" si="56"/>
        <v>0.000421589407502469</v>
      </c>
      <c r="AE85" s="15">
        <f t="shared" si="57"/>
        <v>0</v>
      </c>
      <c r="AF85" s="36">
        <f t="shared" si="58"/>
        <v>0</v>
      </c>
      <c r="AG85" s="35">
        <f t="shared" si="59"/>
        <v>0.000160287457901929</v>
      </c>
      <c r="AH85" s="15">
        <f t="shared" si="60"/>
        <v>0</v>
      </c>
      <c r="AI85" s="36">
        <f t="shared" si="61"/>
        <v>0</v>
      </c>
      <c r="AJ85" s="35">
        <f t="shared" si="62"/>
        <v>0.000179488559629764</v>
      </c>
      <c r="AK85" s="15">
        <f t="shared" si="63"/>
        <v>0</v>
      </c>
      <c r="AL85" s="36">
        <f t="shared" si="64"/>
        <v>0</v>
      </c>
      <c r="AM85" s="35">
        <f t="shared" si="65"/>
        <v>0.000391535509145858</v>
      </c>
      <c r="AN85" s="15">
        <f t="shared" si="66"/>
        <v>0</v>
      </c>
      <c r="AO85" s="36">
        <f t="shared" si="67"/>
        <v>0</v>
      </c>
      <c r="AP85" s="35">
        <f t="shared" si="68"/>
        <v>0.000480027543195881</v>
      </c>
      <c r="AQ85" s="15">
        <f t="shared" si="69"/>
        <v>0</v>
      </c>
      <c r="AR85" s="36">
        <f t="shared" si="70"/>
        <v>0</v>
      </c>
      <c r="AS85" s="35">
        <f t="shared" si="71"/>
        <v>0.000609426272231292</v>
      </c>
      <c r="AT85" s="15">
        <f t="shared" si="72"/>
        <v>0</v>
      </c>
      <c r="AU85" s="36">
        <f t="shared" si="73"/>
        <v>0</v>
      </c>
      <c r="AV85" s="35">
        <f t="shared" si="74"/>
        <v>0.000700422797811033</v>
      </c>
      <c r="AW85" s="15">
        <f t="shared" si="75"/>
        <v>0</v>
      </c>
      <c r="AX85" s="36">
        <f t="shared" si="76"/>
        <v>0</v>
      </c>
      <c r="AY85" s="35">
        <f t="shared" si="77"/>
        <v>0.000633636357018563</v>
      </c>
      <c r="AZ85" s="15">
        <f t="shared" si="78"/>
        <v>0</v>
      </c>
      <c r="BA85" s="36">
        <f t="shared" si="79"/>
        <v>0</v>
      </c>
      <c r="BB85" s="35">
        <f t="shared" si="80"/>
        <v>0.00027549406826894</v>
      </c>
      <c r="BC85" s="15">
        <f t="shared" si="81"/>
        <v>0</v>
      </c>
      <c r="BD85" s="36">
        <f t="shared" si="82"/>
        <v>0</v>
      </c>
      <c r="BE85" s="35">
        <f t="shared" si="83"/>
        <v>0.000515925255121834</v>
      </c>
      <c r="BF85" s="15">
        <f t="shared" si="84"/>
        <v>0</v>
      </c>
      <c r="BG85" s="36">
        <f t="shared" si="85"/>
        <v>0</v>
      </c>
      <c r="BH85" s="35">
        <f t="shared" si="86"/>
        <v>0.000623618390899692</v>
      </c>
      <c r="BI85" s="15">
        <f t="shared" si="87"/>
        <v>0</v>
      </c>
      <c r="BJ85" s="36">
        <f t="shared" si="88"/>
        <v>0</v>
      </c>
      <c r="BK85" s="35">
        <f t="shared" si="89"/>
        <v>0.000316400763254328</v>
      </c>
      <c r="BL85" s="15">
        <f t="shared" si="90"/>
        <v>0</v>
      </c>
      <c r="BM85" s="36">
        <f t="shared" si="91"/>
        <v>0</v>
      </c>
      <c r="BN85" s="35">
        <f t="shared" si="92"/>
        <v>0.000508411780532681</v>
      </c>
      <c r="BO85" s="15">
        <f t="shared" si="93"/>
        <v>0</v>
      </c>
      <c r="BP85" s="36">
        <f t="shared" si="94"/>
        <v>0</v>
      </c>
      <c r="BR85">
        <f t="shared" si="95"/>
        <v>0</v>
      </c>
    </row>
    <row r="86" spans="1:70">
      <c r="A86">
        <f>'2. k-data'!A86</f>
        <v>775</v>
      </c>
      <c r="B86">
        <f>'5. r-data'!B85</f>
        <v>8.29697000957338</v>
      </c>
      <c r="D86" s="35">
        <v>0.0001</v>
      </c>
      <c r="E86" s="15">
        <v>0</v>
      </c>
      <c r="F86" s="36">
        <v>0</v>
      </c>
      <c r="H86" s="35">
        <v>0.467</v>
      </c>
      <c r="I86" s="15">
        <v>0.314</v>
      </c>
      <c r="J86" s="15">
        <v>0.51</v>
      </c>
      <c r="K86" s="15">
        <v>0.194</v>
      </c>
      <c r="L86" s="15">
        <v>0.217</v>
      </c>
      <c r="M86" s="15">
        <v>0.477</v>
      </c>
      <c r="N86" s="15">
        <v>0.578</v>
      </c>
      <c r="O86" s="15">
        <v>0.73</v>
      </c>
      <c r="P86" s="15">
        <v>0.839</v>
      </c>
      <c r="Q86" s="15">
        <v>0.759</v>
      </c>
      <c r="R86" s="15">
        <v>0.334</v>
      </c>
      <c r="S86" s="15">
        <v>0.633</v>
      </c>
      <c r="T86" s="15">
        <v>0.747</v>
      </c>
      <c r="U86" s="15">
        <v>0.39</v>
      </c>
      <c r="V86" s="36">
        <v>0.61</v>
      </c>
      <c r="X86" s="35">
        <f t="shared" si="50"/>
        <v>0.000387468499447077</v>
      </c>
      <c r="Y86" s="15">
        <f t="shared" si="51"/>
        <v>0</v>
      </c>
      <c r="Z86" s="36">
        <f t="shared" si="52"/>
        <v>0</v>
      </c>
      <c r="AA86" s="35">
        <f t="shared" si="53"/>
        <v>0.000260524858300604</v>
      </c>
      <c r="AB86" s="15">
        <f t="shared" si="54"/>
        <v>0</v>
      </c>
      <c r="AC86" s="36">
        <f t="shared" si="55"/>
        <v>0</v>
      </c>
      <c r="AD86" s="35">
        <f t="shared" si="56"/>
        <v>0.000423145470488242</v>
      </c>
      <c r="AE86" s="15">
        <f t="shared" si="57"/>
        <v>0</v>
      </c>
      <c r="AF86" s="36">
        <f t="shared" si="58"/>
        <v>0</v>
      </c>
      <c r="AG86" s="35">
        <f t="shared" si="59"/>
        <v>0.000160961218185724</v>
      </c>
      <c r="AH86" s="15">
        <f t="shared" si="60"/>
        <v>0</v>
      </c>
      <c r="AI86" s="36">
        <f t="shared" si="61"/>
        <v>0</v>
      </c>
      <c r="AJ86" s="35">
        <f t="shared" si="62"/>
        <v>0.000180044249207742</v>
      </c>
      <c r="AK86" s="15">
        <f t="shared" si="63"/>
        <v>0</v>
      </c>
      <c r="AL86" s="36">
        <f t="shared" si="64"/>
        <v>0</v>
      </c>
      <c r="AM86" s="35">
        <f t="shared" si="65"/>
        <v>0.00039576546945665</v>
      </c>
      <c r="AN86" s="15">
        <f t="shared" si="66"/>
        <v>0</v>
      </c>
      <c r="AO86" s="36">
        <f t="shared" si="67"/>
        <v>0</v>
      </c>
      <c r="AP86" s="35">
        <f t="shared" si="68"/>
        <v>0.000479564866553341</v>
      </c>
      <c r="AQ86" s="15">
        <f t="shared" si="69"/>
        <v>0</v>
      </c>
      <c r="AR86" s="36">
        <f t="shared" si="70"/>
        <v>0</v>
      </c>
      <c r="AS86" s="35">
        <f t="shared" si="71"/>
        <v>0.000605678810698857</v>
      </c>
      <c r="AT86" s="15">
        <f t="shared" si="72"/>
        <v>0</v>
      </c>
      <c r="AU86" s="36">
        <f t="shared" si="73"/>
        <v>0</v>
      </c>
      <c r="AV86" s="35">
        <f t="shared" si="74"/>
        <v>0.000696115783803207</v>
      </c>
      <c r="AW86" s="15">
        <f t="shared" si="75"/>
        <v>0</v>
      </c>
      <c r="AX86" s="36">
        <f t="shared" si="76"/>
        <v>0</v>
      </c>
      <c r="AY86" s="35">
        <f t="shared" si="77"/>
        <v>0.00062974002372662</v>
      </c>
      <c r="AZ86" s="15">
        <f t="shared" si="78"/>
        <v>0</v>
      </c>
      <c r="BA86" s="36">
        <f t="shared" si="79"/>
        <v>0</v>
      </c>
      <c r="BB86" s="35">
        <f t="shared" si="80"/>
        <v>0.000277118798319751</v>
      </c>
      <c r="BC86" s="15">
        <f t="shared" si="81"/>
        <v>0</v>
      </c>
      <c r="BD86" s="36">
        <f t="shared" si="82"/>
        <v>0</v>
      </c>
      <c r="BE86" s="35">
        <f t="shared" si="83"/>
        <v>0.000525198201605995</v>
      </c>
      <c r="BF86" s="15">
        <f t="shared" si="84"/>
        <v>0</v>
      </c>
      <c r="BG86" s="36">
        <f t="shared" si="85"/>
        <v>0</v>
      </c>
      <c r="BH86" s="35">
        <f t="shared" si="86"/>
        <v>0.000619783659715132</v>
      </c>
      <c r="BI86" s="15">
        <f t="shared" si="87"/>
        <v>0</v>
      </c>
      <c r="BJ86" s="36">
        <f t="shared" si="88"/>
        <v>0</v>
      </c>
      <c r="BK86" s="35">
        <f t="shared" si="89"/>
        <v>0.000323581830373362</v>
      </c>
      <c r="BL86" s="15">
        <f t="shared" si="90"/>
        <v>0</v>
      </c>
      <c r="BM86" s="36">
        <f t="shared" si="91"/>
        <v>0</v>
      </c>
      <c r="BN86" s="35">
        <f t="shared" si="92"/>
        <v>0.000506115170583976</v>
      </c>
      <c r="BO86" s="15">
        <f t="shared" si="93"/>
        <v>0</v>
      </c>
      <c r="BP86" s="36">
        <f t="shared" si="94"/>
        <v>0</v>
      </c>
      <c r="BR86">
        <f t="shared" si="95"/>
        <v>0</v>
      </c>
    </row>
    <row r="87" spans="1:70">
      <c r="A87">
        <f>'2. k-data'!A87</f>
        <v>780</v>
      </c>
      <c r="B87">
        <f>'5. r-data'!B86</f>
        <v>8.24500365880296</v>
      </c>
      <c r="D87" s="43">
        <v>0</v>
      </c>
      <c r="E87" s="44">
        <v>0</v>
      </c>
      <c r="F87" s="40">
        <v>0</v>
      </c>
      <c r="H87" s="43">
        <v>0.467</v>
      </c>
      <c r="I87" s="44">
        <v>0.314</v>
      </c>
      <c r="J87" s="44">
        <v>0.516</v>
      </c>
      <c r="K87" s="44">
        <v>0.197</v>
      </c>
      <c r="L87" s="44">
        <v>0.219</v>
      </c>
      <c r="M87" s="44">
        <v>0.485</v>
      </c>
      <c r="N87" s="44">
        <v>0.581</v>
      </c>
      <c r="O87" s="44">
        <v>0.73</v>
      </c>
      <c r="P87" s="44">
        <v>0.839</v>
      </c>
      <c r="Q87" s="44">
        <v>0.759</v>
      </c>
      <c r="R87" s="44">
        <v>0.338</v>
      </c>
      <c r="S87" s="44">
        <v>0.645</v>
      </c>
      <c r="T87" s="44">
        <v>0.747</v>
      </c>
      <c r="U87" s="44">
        <v>0.399</v>
      </c>
      <c r="V87" s="40">
        <v>0.611</v>
      </c>
      <c r="X87" s="35">
        <f t="shared" si="50"/>
        <v>0</v>
      </c>
      <c r="Y87" s="15">
        <f t="shared" si="51"/>
        <v>0</v>
      </c>
      <c r="Z87" s="36">
        <f t="shared" si="52"/>
        <v>0</v>
      </c>
      <c r="AA87" s="35">
        <f t="shared" si="53"/>
        <v>0</v>
      </c>
      <c r="AB87" s="15">
        <f t="shared" si="54"/>
        <v>0</v>
      </c>
      <c r="AC87" s="36">
        <f t="shared" si="55"/>
        <v>0</v>
      </c>
      <c r="AD87" s="35">
        <f t="shared" si="56"/>
        <v>0</v>
      </c>
      <c r="AE87" s="15">
        <f t="shared" si="57"/>
        <v>0</v>
      </c>
      <c r="AF87" s="36">
        <f t="shared" si="58"/>
        <v>0</v>
      </c>
      <c r="AG87" s="35">
        <f t="shared" si="59"/>
        <v>0</v>
      </c>
      <c r="AH87" s="15">
        <f t="shared" si="60"/>
        <v>0</v>
      </c>
      <c r="AI87" s="36">
        <f t="shared" si="61"/>
        <v>0</v>
      </c>
      <c r="AJ87" s="35">
        <f t="shared" si="62"/>
        <v>0</v>
      </c>
      <c r="AK87" s="15">
        <f t="shared" si="63"/>
        <v>0</v>
      </c>
      <c r="AL87" s="36">
        <f t="shared" si="64"/>
        <v>0</v>
      </c>
      <c r="AM87" s="35">
        <f t="shared" si="65"/>
        <v>0</v>
      </c>
      <c r="AN87" s="15">
        <f t="shared" si="66"/>
        <v>0</v>
      </c>
      <c r="AO87" s="36">
        <f t="shared" si="67"/>
        <v>0</v>
      </c>
      <c r="AP87" s="35">
        <f t="shared" si="68"/>
        <v>0</v>
      </c>
      <c r="AQ87" s="15">
        <f t="shared" si="69"/>
        <v>0</v>
      </c>
      <c r="AR87" s="36">
        <f t="shared" si="70"/>
        <v>0</v>
      </c>
      <c r="AS87" s="35">
        <f t="shared" si="71"/>
        <v>0</v>
      </c>
      <c r="AT87" s="15">
        <f t="shared" si="72"/>
        <v>0</v>
      </c>
      <c r="AU87" s="36">
        <f t="shared" si="73"/>
        <v>0</v>
      </c>
      <c r="AV87" s="35">
        <f t="shared" si="74"/>
        <v>0</v>
      </c>
      <c r="AW87" s="15">
        <f t="shared" si="75"/>
        <v>0</v>
      </c>
      <c r="AX87" s="36">
        <f t="shared" si="76"/>
        <v>0</v>
      </c>
      <c r="AY87" s="35">
        <f t="shared" si="77"/>
        <v>0</v>
      </c>
      <c r="AZ87" s="15">
        <f t="shared" si="78"/>
        <v>0</v>
      </c>
      <c r="BA87" s="36">
        <f t="shared" si="79"/>
        <v>0</v>
      </c>
      <c r="BB87" s="35">
        <f t="shared" si="80"/>
        <v>0</v>
      </c>
      <c r="BC87" s="15">
        <f t="shared" si="81"/>
        <v>0</v>
      </c>
      <c r="BD87" s="36">
        <f t="shared" si="82"/>
        <v>0</v>
      </c>
      <c r="BE87" s="35">
        <f t="shared" si="83"/>
        <v>0</v>
      </c>
      <c r="BF87" s="15">
        <f t="shared" si="84"/>
        <v>0</v>
      </c>
      <c r="BG87" s="36">
        <f t="shared" si="85"/>
        <v>0</v>
      </c>
      <c r="BH87" s="35">
        <f t="shared" si="86"/>
        <v>0</v>
      </c>
      <c r="BI87" s="15">
        <f t="shared" si="87"/>
        <v>0</v>
      </c>
      <c r="BJ87" s="36">
        <f t="shared" si="88"/>
        <v>0</v>
      </c>
      <c r="BK87" s="35">
        <f t="shared" si="89"/>
        <v>0</v>
      </c>
      <c r="BL87" s="15">
        <f t="shared" si="90"/>
        <v>0</v>
      </c>
      <c r="BM87" s="36">
        <f t="shared" si="91"/>
        <v>0</v>
      </c>
      <c r="BN87" s="35">
        <f t="shared" si="92"/>
        <v>0</v>
      </c>
      <c r="BO87" s="15">
        <f t="shared" si="93"/>
        <v>0</v>
      </c>
      <c r="BP87" s="36">
        <f t="shared" si="94"/>
        <v>0</v>
      </c>
      <c r="BR87">
        <f t="shared" si="95"/>
        <v>0</v>
      </c>
    </row>
    <row r="88" ht="15.7" spans="24:68">
      <c r="X88" s="45" t="s">
        <v>98</v>
      </c>
      <c r="Y88" s="15"/>
      <c r="Z88" s="36"/>
      <c r="AA88" s="35"/>
      <c r="AB88" s="15"/>
      <c r="AC88" s="36"/>
      <c r="AD88" s="35"/>
      <c r="AE88" s="15"/>
      <c r="AF88" s="36"/>
      <c r="AG88" s="35"/>
      <c r="AH88" s="15"/>
      <c r="AI88" s="36"/>
      <c r="AJ88" s="35"/>
      <c r="AK88" s="15"/>
      <c r="AL88" s="36"/>
      <c r="AM88" s="35"/>
      <c r="AN88" s="15"/>
      <c r="AO88" s="36"/>
      <c r="AP88" s="35"/>
      <c r="AQ88" s="15"/>
      <c r="AR88" s="36"/>
      <c r="AS88" s="35"/>
      <c r="AT88" s="15"/>
      <c r="AU88" s="36"/>
      <c r="AV88" s="35"/>
      <c r="AW88" s="15"/>
      <c r="AX88" s="36"/>
      <c r="AY88" s="35"/>
      <c r="AZ88" s="15"/>
      <c r="BA88" s="36"/>
      <c r="BB88" s="35"/>
      <c r="BC88" s="15"/>
      <c r="BD88" s="36"/>
      <c r="BE88" s="35"/>
      <c r="BF88" s="15"/>
      <c r="BG88" s="36"/>
      <c r="BH88" s="35"/>
      <c r="BI88" s="15"/>
      <c r="BJ88" s="36"/>
      <c r="BK88" s="35"/>
      <c r="BL88" s="15"/>
      <c r="BM88" s="36"/>
      <c r="BN88" s="35"/>
      <c r="BO88" s="15"/>
      <c r="BP88" s="36"/>
    </row>
    <row r="89" spans="24:70">
      <c r="X89" s="35">
        <f>SUM(X7:X87)</f>
        <v>68.1479627325409</v>
      </c>
      <c r="Y89" s="15">
        <f>SUM(Y7:Y87)</f>
        <v>58.7059268328973</v>
      </c>
      <c r="Z89" s="36">
        <f t="shared" ref="Z89:BR89" si="96">SUM(Z7:Z87)</f>
        <v>34.3849713679839</v>
      </c>
      <c r="AA89" s="35">
        <f t="shared" si="96"/>
        <v>56.9701186501499</v>
      </c>
      <c r="AB89" s="15">
        <f t="shared" si="96"/>
        <v>56.3119028098405</v>
      </c>
      <c r="AC89" s="36">
        <f t="shared" si="96"/>
        <v>21.106305786752</v>
      </c>
      <c r="AD89" s="35">
        <f t="shared" si="96"/>
        <v>49.0652022113441</v>
      </c>
      <c r="AE89" s="15">
        <f t="shared" si="96"/>
        <v>58.3485209148274</v>
      </c>
      <c r="AF89" s="36">
        <f t="shared" si="96"/>
        <v>14.2174316570983</v>
      </c>
      <c r="AG89" s="35">
        <f t="shared" si="96"/>
        <v>40.14501538188</v>
      </c>
      <c r="AH89" s="15">
        <f t="shared" si="96"/>
        <v>54.8496566996173</v>
      </c>
      <c r="AI89" s="36">
        <f t="shared" si="96"/>
        <v>30.2173438436708</v>
      </c>
      <c r="AJ89" s="35">
        <f t="shared" si="96"/>
        <v>47.4515228525555</v>
      </c>
      <c r="AK89" s="15">
        <f t="shared" si="96"/>
        <v>57.226768687122</v>
      </c>
      <c r="AL89" s="36">
        <f t="shared" si="96"/>
        <v>56.6147356102762</v>
      </c>
      <c r="AM89" s="35">
        <f t="shared" si="96"/>
        <v>52.4911895173998</v>
      </c>
      <c r="AN89" s="15">
        <f t="shared" si="96"/>
        <v>55.1146483170048</v>
      </c>
      <c r="AO89" s="36">
        <f t="shared" si="96"/>
        <v>80.7041094626124</v>
      </c>
      <c r="AP89" s="35">
        <f t="shared" si="96"/>
        <v>64.762248993818</v>
      </c>
      <c r="AQ89" s="15">
        <f t="shared" si="96"/>
        <v>56.1655002009584</v>
      </c>
      <c r="AR89" s="36">
        <f t="shared" si="96"/>
        <v>74.1005089178915</v>
      </c>
      <c r="AS89" s="35">
        <f t="shared" si="96"/>
        <v>75.9122563481828</v>
      </c>
      <c r="AT89" s="15">
        <f t="shared" si="96"/>
        <v>61.1469601325009</v>
      </c>
      <c r="AU89" s="36">
        <f t="shared" si="96"/>
        <v>63.326660127094</v>
      </c>
      <c r="AV89" s="35">
        <f t="shared" si="96"/>
        <v>46.2154762605809</v>
      </c>
      <c r="AW89" s="15">
        <f t="shared" si="96"/>
        <v>24.413025802307</v>
      </c>
      <c r="AX89" s="36">
        <f t="shared" si="96"/>
        <v>6.06311444712382</v>
      </c>
      <c r="AY89" s="35">
        <f t="shared" si="96"/>
        <v>115.912665732965</v>
      </c>
      <c r="AZ89" s="15">
        <f t="shared" si="96"/>
        <v>115.926959192188</v>
      </c>
      <c r="BA89" s="36">
        <f t="shared" si="96"/>
        <v>17.3307491750765</v>
      </c>
      <c r="BB89" s="35">
        <f t="shared" si="96"/>
        <v>23.3884294822901</v>
      </c>
      <c r="BC89" s="15">
        <f t="shared" si="96"/>
        <v>37.2110935038173</v>
      </c>
      <c r="BD89" s="36">
        <f t="shared" si="96"/>
        <v>21.9224213365295</v>
      </c>
      <c r="BE89" s="35">
        <f t="shared" si="96"/>
        <v>9.71553646224632</v>
      </c>
      <c r="BF89" s="15">
        <f t="shared" si="96"/>
        <v>10.8904198653691</v>
      </c>
      <c r="BG89" s="36">
        <f t="shared" si="96"/>
        <v>38.0804894441234</v>
      </c>
      <c r="BH89" s="35">
        <f t="shared" si="96"/>
        <v>121.383730739943</v>
      </c>
      <c r="BI89" s="15">
        <f t="shared" si="96"/>
        <v>111.791305136615</v>
      </c>
      <c r="BJ89" s="36">
        <f t="shared" si="96"/>
        <v>58.0351488508718</v>
      </c>
      <c r="BK89" s="35">
        <f t="shared" si="96"/>
        <v>18.9378964945113</v>
      </c>
      <c r="BL89" s="15">
        <f t="shared" si="96"/>
        <v>22.3786298483168</v>
      </c>
      <c r="BM89" s="36">
        <f t="shared" si="96"/>
        <v>7.64799394184957</v>
      </c>
      <c r="BN89" s="35">
        <f t="shared" si="96"/>
        <v>72.8791150288053</v>
      </c>
      <c r="BO89" s="15">
        <f t="shared" si="96"/>
        <v>64.0378518087915</v>
      </c>
      <c r="BP89" s="36">
        <f t="shared" si="96"/>
        <v>34.4402979868097</v>
      </c>
      <c r="BR89">
        <f t="shared" si="96"/>
        <v>191.032290912517</v>
      </c>
    </row>
    <row r="90" ht="15.7" spans="24:70">
      <c r="X90" s="45" t="s">
        <v>216</v>
      </c>
      <c r="Y90" s="15"/>
      <c r="Z90" s="36"/>
      <c r="AA90" s="35"/>
      <c r="AB90" s="15"/>
      <c r="AC90" s="36"/>
      <c r="AD90" s="35"/>
      <c r="AE90" s="15"/>
      <c r="AF90" s="36"/>
      <c r="AG90" s="35"/>
      <c r="AH90" s="15"/>
      <c r="AI90" s="36"/>
      <c r="AJ90" s="35"/>
      <c r="AK90" s="15"/>
      <c r="AL90" s="36"/>
      <c r="AM90" s="35"/>
      <c r="AN90" s="15"/>
      <c r="AO90" s="36"/>
      <c r="AP90" s="35"/>
      <c r="AQ90" s="15"/>
      <c r="AR90" s="36"/>
      <c r="AS90" s="35"/>
      <c r="AT90" s="15"/>
      <c r="AU90" s="36"/>
      <c r="AV90" s="35"/>
      <c r="AW90" s="15"/>
      <c r="AX90" s="36"/>
      <c r="AY90" s="35"/>
      <c r="AZ90" s="15"/>
      <c r="BA90" s="36"/>
      <c r="BB90" s="35"/>
      <c r="BC90" s="15"/>
      <c r="BD90" s="36"/>
      <c r="BE90" s="35"/>
      <c r="BF90" s="15"/>
      <c r="BG90" s="36"/>
      <c r="BH90" s="35"/>
      <c r="BI90" s="15"/>
      <c r="BJ90" s="36"/>
      <c r="BK90" s="35"/>
      <c r="BL90" s="15"/>
      <c r="BM90" s="36"/>
      <c r="BN90" s="35"/>
      <c r="BO90" s="15"/>
      <c r="BP90" s="36"/>
      <c r="BR90" t="s">
        <v>217</v>
      </c>
    </row>
    <row r="91" spans="24:70">
      <c r="X91" s="43">
        <f>X89*$BR$91</f>
        <v>35.6735305884748</v>
      </c>
      <c r="Y91" s="44">
        <f t="shared" ref="Y91:BP91" si="97">Y89*$BR$91</f>
        <v>30.7308919096728</v>
      </c>
      <c r="Z91" s="40">
        <f t="shared" si="97"/>
        <v>17.9995597622448</v>
      </c>
      <c r="AA91" s="43">
        <f t="shared" si="97"/>
        <v>29.8222454319198</v>
      </c>
      <c r="AB91" s="44">
        <f t="shared" si="97"/>
        <v>29.4776880604068</v>
      </c>
      <c r="AC91" s="40">
        <f t="shared" si="97"/>
        <v>11.048553983168</v>
      </c>
      <c r="AD91" s="43">
        <f t="shared" si="97"/>
        <v>25.6842453058438</v>
      </c>
      <c r="AE91" s="44">
        <f t="shared" si="97"/>
        <v>30.5438000225564</v>
      </c>
      <c r="AF91" s="40">
        <f t="shared" si="97"/>
        <v>7.4424232621537</v>
      </c>
      <c r="AG91" s="43">
        <f t="shared" si="97"/>
        <v>21.0147798522001</v>
      </c>
      <c r="AH91" s="44">
        <f t="shared" si="97"/>
        <v>28.7122435885646</v>
      </c>
      <c r="AI91" s="40">
        <f t="shared" si="97"/>
        <v>15.8179246552138</v>
      </c>
      <c r="AJ91" s="43">
        <f t="shared" si="97"/>
        <v>24.8395298124158</v>
      </c>
      <c r="AK91" s="44">
        <f t="shared" si="97"/>
        <v>29.9565944656597</v>
      </c>
      <c r="AL91" s="40">
        <f t="shared" si="97"/>
        <v>29.6362124643121</v>
      </c>
      <c r="AM91" s="43">
        <f t="shared" si="97"/>
        <v>27.4776527395769</v>
      </c>
      <c r="AN91" s="44">
        <f t="shared" si="97"/>
        <v>28.8509592036691</v>
      </c>
      <c r="AO91" s="40">
        <f t="shared" si="97"/>
        <v>42.2463181889866</v>
      </c>
      <c r="AP91" s="43">
        <f t="shared" si="97"/>
        <v>33.9012052279035</v>
      </c>
      <c r="AQ91" s="44">
        <f t="shared" si="97"/>
        <v>29.4010504363785</v>
      </c>
      <c r="AR91" s="40">
        <f t="shared" si="97"/>
        <v>38.789520119311</v>
      </c>
      <c r="AS91" s="43">
        <f t="shared" si="97"/>
        <v>39.7379186448362</v>
      </c>
      <c r="AT91" s="44">
        <f t="shared" si="97"/>
        <v>32.0087037853213</v>
      </c>
      <c r="AU91" s="40">
        <f t="shared" si="97"/>
        <v>33.1497150689013</v>
      </c>
      <c r="AV91" s="43">
        <f t="shared" si="97"/>
        <v>24.1924943892052</v>
      </c>
      <c r="AW91" s="44">
        <f t="shared" si="97"/>
        <v>12.7795283643889</v>
      </c>
      <c r="AX91" s="40">
        <f t="shared" si="97"/>
        <v>3.17386888790462</v>
      </c>
      <c r="AY91" s="43">
        <f t="shared" si="97"/>
        <v>60.6770013484511</v>
      </c>
      <c r="AZ91" s="44">
        <f t="shared" si="97"/>
        <v>60.6844835699934</v>
      </c>
      <c r="BA91" s="40">
        <f t="shared" si="97"/>
        <v>9.07215690723881</v>
      </c>
      <c r="BB91" s="43">
        <f t="shared" si="97"/>
        <v>12.2431811766319</v>
      </c>
      <c r="BC91" s="44">
        <f t="shared" si="97"/>
        <v>19.4789547495183</v>
      </c>
      <c r="BD91" s="40">
        <f t="shared" si="97"/>
        <v>11.4757673856138</v>
      </c>
      <c r="BE91" s="43">
        <f t="shared" si="97"/>
        <v>5.08580848600907</v>
      </c>
      <c r="BF91" s="44">
        <f t="shared" si="97"/>
        <v>5.70082671015882</v>
      </c>
      <c r="BG91" s="40">
        <f t="shared" si="97"/>
        <v>19.9340589291066</v>
      </c>
      <c r="BH91" s="43">
        <f t="shared" si="97"/>
        <v>63.5409491034848</v>
      </c>
      <c r="BI91" s="44">
        <f t="shared" si="97"/>
        <v>58.51958566932</v>
      </c>
      <c r="BJ91" s="40">
        <f t="shared" si="97"/>
        <v>30.3797586123536</v>
      </c>
      <c r="BK91" s="43">
        <f t="shared" si="97"/>
        <v>9.91345306285619</v>
      </c>
      <c r="BL91" s="44">
        <f t="shared" si="97"/>
        <v>11.7145796354215</v>
      </c>
      <c r="BM91" s="40">
        <f t="shared" si="97"/>
        <v>4.0035084672423</v>
      </c>
      <c r="BN91" s="43">
        <f t="shared" si="97"/>
        <v>38.1501549715384</v>
      </c>
      <c r="BO91" s="44">
        <f t="shared" si="97"/>
        <v>33.5220037946975</v>
      </c>
      <c r="BP91" s="40">
        <f t="shared" si="97"/>
        <v>18.0285216820132</v>
      </c>
      <c r="BR91">
        <f>100/BR89</f>
        <v>0.523471710056573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Introduction</vt:lpstr>
      <vt:lpstr>1.data import</vt:lpstr>
      <vt:lpstr>2. k-data</vt:lpstr>
      <vt:lpstr>CCT Validity</vt:lpstr>
      <vt:lpstr>3. daylight</vt:lpstr>
      <vt:lpstr>4. blackbody</vt:lpstr>
      <vt:lpstr>5. r-data</vt:lpstr>
      <vt:lpstr>6. k-munsell</vt:lpstr>
      <vt:lpstr>7. r-munsell</vt:lpstr>
      <vt:lpstr>8. table -k-r</vt:lpstr>
      <vt:lpstr>9. CRI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 Calculator (V-1) (17/10/2013)</dc:title>
  <dc:creator>Lokesh Mishra</dc:creator>
  <cp:lastModifiedBy>woodworm</cp:lastModifiedBy>
  <dcterms:created xsi:type="dcterms:W3CDTF">2013-10-15T13:16:00Z</dcterms:created>
  <dcterms:modified xsi:type="dcterms:W3CDTF">2024-06-29T01:57:13Z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A8FCFF4C8A0D43459AE9EAA2C4173F58_12</vt:lpwstr>
  </property>
  <property fmtid="{D5CDD505-2E9C-101B-9397-08002B2CF9AE}" pid="3" name="KSOProductBuildVer">
    <vt:lpwstr>2052-12.1.0.17133</vt:lpwstr>
  </property>
</Properties>
</file>