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olar export" sheetId="1" r:id="rId4"/>
    <sheet state="visible" name="scholar export clean 1" sheetId="2" r:id="rId5"/>
    <sheet state="visible" name="scholar export clean 2" sheetId="3" r:id="rId6"/>
  </sheets>
  <definedNames/>
  <calcPr/>
  <extLst>
    <ext uri="GoogleSheetsCustomDataVersion2">
      <go:sheetsCustomData xmlns:go="http://customooxmlschemas.google.com/" r:id="rId7" roundtripDataChecksum="AERZ2nq3qNB7gpLphyj5LhjSKu760SHJNHU7Gcl4RAs="/>
    </ext>
  </extLst>
</workbook>
</file>

<file path=xl/sharedStrings.xml><?xml version="1.0" encoding="utf-8"?>
<sst xmlns="http://schemas.openxmlformats.org/spreadsheetml/2006/main" count="1187" uniqueCount="490">
  <si>
    <t>ID</t>
  </si>
  <si>
    <t>Title</t>
  </si>
  <si>
    <t>URL</t>
  </si>
  <si>
    <t>Author + source</t>
  </si>
  <si>
    <t>absract</t>
  </si>
  <si>
    <t>A multivocal literature review on developer experience</t>
  </si>
  <si>
    <t>https://aaltodoc.aalto.fi/handle/123456789/43567</t>
  </si>
  <si>
    <t>A Nylund - 2020 - aaltodoc.aalto.fi</t>
  </si>
  <si>
    <t>… developer experience this thesis’ focus is on understanding the current state of research of developer experience… blog posts, a concept called Developer Experience (DX) has emerged. …</t>
  </si>
  <si>
    <t>Developer experience: Concept and definition</t>
  </si>
  <si>
    <t>https://ieeexplore.ieee.org/abstract/document/6225984/?casa_token=5iW3VYhvq5EAAAAA:5KV8FVpoiUcj7br1HU1nAGmDkaBUMLlq-U3fGaX5nRHaLmguLyftYERIM0lD2peyOXf3j85IxJy9</t>
  </si>
  <si>
    <t>F Fagerholm, J Münch - 2012 international conference on …, 2012 - ieeexplore.ieee.org</t>
  </si>
  <si>
    <t>… is the definition of developer experience (DEx). This concept is … This article describes developer experience as a concept … an improvement of the developer experience has a positive …</t>
  </si>
  <si>
    <t>Measuring developer experience of a digital platform</t>
  </si>
  <si>
    <t>https://aaltodoc.aalto.fi/handle/123456789/30089</t>
  </si>
  <si>
    <t>A Ahmed - 2018 - aaltodoc.aalto.fi</t>
  </si>
  <si>
    <t>… According to [36] Developer Experience (DX) is similar to UX, but DX only concern about developers who are responsible for designing or developing the system for the end user. The …</t>
  </si>
  <si>
    <t>An actionable framework for understanding and improving developer experience</t>
  </si>
  <si>
    <t>https://ieeexplore.ieee.org/abstract/document/9785882/?casa_token=0S0WXmUBvd8AAAAA:uGyFL4Dz5enXrFmCxENdkm9kZYh2qpGZVT38_AIczGtMbcQbt0gKeiLMmNAkokN3Uu2MJcSXSOZ_</t>
  </si>
  <si>
    <t>M Greiler, MA Storey, A Noda - IEEE Transactions on Software …, 2022 - ieeexplore.ieee.org</t>
  </si>
  <si>
    <t>… We describe how the DX Framework can be put to use by practitioners and researchers in Section 7. Finally, we detail the limitations of our research in Section 8 and conclude the …</t>
  </si>
  <si>
    <t>[PDF][PDF] Flow, intrinsic motivation, and developer experience in software engineering</t>
  </si>
  <si>
    <t>https://library.oapen.org/bitstream/handle/20.500.12657/28138/1/1001856.pdf#page=117</t>
  </si>
  <si>
    <t>T Mikkonen - Agile processes in software engineering and …, 2016 - library.oapen.org</t>
  </si>
  <si>
    <t>… to address developer experience, we … DX in terms of the experienced state of flow, intrinsic motivation (IM) and UX. Our goal is to determine the core concepts and predictors of DX …</t>
  </si>
  <si>
    <t>Adapting usability evaluation methods for the evaluation of developer experience</t>
  </si>
  <si>
    <t>https://aaltodoc.aalto.fi/items/47623bba-eaf9-4faa-a326-2189accccb25</t>
  </si>
  <si>
    <t>J Tuomi - 2021 - aaltodoc.aalto.fi</t>
  </si>
  <si>
    <t>… products calls upon the research of Developer Experience (DX). DX is a relatively new topic … Being closely linked to its sibling discipline User Experience (UX), researchers of DX often …</t>
  </si>
  <si>
    <t>ASSESSING DEVELOPER EXPERIENCE IN TEACHING PROCESS OF MOBILE APPLICATION DEVELOPMENT</t>
  </si>
  <si>
    <t>https://library.iated.org/view/BIASE2015ASS</t>
  </si>
  <si>
    <t>C Biase, M Fernandes, P Fernandes… - ICERI2015 …, 2015 - library.iated.org</t>
  </si>
  <si>
    <t>… The remainder of this paper is organized as follows: Section 2 presents the concepts and Developer Experience settings (DX). Section 3 presents a methodology based on DX that was …</t>
  </si>
  <si>
    <t>[PDF][PDF] A Conceptual Framework for Developer Experience</t>
  </si>
  <si>
    <t>https://getdx.com/uploads/ieee-tse-paper.pdf</t>
  </si>
  <si>
    <t>M Greiler, MA Storey, A Noda - getdx.com</t>
  </si>
  <si>
    <t>… developer experience cannot be sufficiently improved. Our findings result in the DX Framework, an … conceptual framework for understanding and improving developer experience. The …</t>
  </si>
  <si>
    <t>Improving the developer experience with a low-code process modelling language</t>
  </si>
  <si>
    <t>https://dl.acm.org/doi/abs/10.1145/3239372.3239387?casa_token=i4iVV_a6E80AAAAA:xLTuImN3HbV8p3ZNH5SmbQp9_vOSj8XeUYpRlv60HdJ1678N4KnFbwRGW2Ftdl_OWhsOUpUyGBJEjMQ</t>
  </si>
  <si>
    <t>H Henriques, H Lourenço, V Amaral… - Proceedings of the 21th …, 2018 - dl.acm.org</t>
  </si>
  <si>
    <t>… Conclusions: These results suggest the new version of BPT significantly improved the developer experience of the previous version. The end users background with OutSystems had a …</t>
  </si>
  <si>
    <t>Defining and Evaluating Design System Usability for Improved Developer Experience</t>
  </si>
  <si>
    <t>https://www.diva-portal.org/smash/record.jsf?pid=diva2:1555395</t>
  </si>
  <si>
    <t>E Wirstad Gustafsson - 2021 - diva-portal.org</t>
  </si>
  <si>
    <t>… [2], the concept of Developer Experience (DX) was introduced as a way to address the experience of software development [16]. In contrast to UX, DX addresses experience relating to …</t>
  </si>
  <si>
    <t>Developers in focus! Developer Experience Analysis in a Collaborative Modeling Tool</t>
  </si>
  <si>
    <t>https://dl.acm.org/doi/abs/10.1145/3555228.3555247?casa_token=mbXazBfs25sAAAAA:zu3iXOV7p7AIfwgnFD_aT0r2u9KJnLhtOJBWN22QrMqhMOyQBc3kOit8dD6_z5IoCP7Qryz0nxgv1H0</t>
  </si>
  <si>
    <t>M Silva, L Teixeira, A Silva, G Gomes… - Proceedings of the …, 2022 - dl.acm.org</t>
  </si>
  <si>
    <t>… Developer Experience (DX) is defined concerning how develop… Within this context, we investigated the developer experience and … nesse estudo e os trabalhos relacionados sobre a DX. …</t>
  </si>
  <si>
    <t>[PDF][PDF] Evaluating the Impact of Developer Experience on Code Quality: A Systematic Literature Review</t>
  </si>
  <si>
    <t>https://homepages.dcc.ufmg.br/~figueiredo/publications/cibse2024lopes.pdf</t>
  </si>
  <si>
    <t>JGM Lopes, J Oliveira, E Figueiredo - homepages.dcc.ufmg.br</t>
  </si>
  <si>
    <t>… The primary goal of this study is to explore how developer experience impacts on code quality in … RQ1: How is developer experience evaluated in the context of software engineering? …</t>
  </si>
  <si>
    <t>On the relationship between developer experience and refactoring: An exploratory study and preliminary results</t>
  </si>
  <si>
    <t>https://dl.acm.org/doi/abs/10.1145/3387940.3392193?casa_token=yC5vcw9LYJwAAAAA:REkjxYOcCBWyOl8VxVrJtij2qm9ceP8pQi4h51zIowB--cGO76AtiM8VuPXrX0WlaSNdL3D-raa0DYY</t>
  </si>
  <si>
    <t>EA AlOmar, A Peruma, CD Newman… - Proceedings of the …, 2020 - dl.acm.org</t>
  </si>
  <si>
    <t>… For our experiment on developer experience, we looked at the project contributions made by the developer. In other words, we utilized the volume of commits made to Java source code …</t>
  </si>
  <si>
    <t>[PDF][PDF] Developer Experience in Low-Code Versus Traditional Development Platforms-A Comparative Experiment</t>
  </si>
  <si>
    <t>https://aaltodoc.aalto.fi/bitstream/123456789/118413/1/master_Kermanchi_Arian_2022.pdf</t>
  </si>
  <si>
    <t>A Kermanchi - 2022 - aaltodoc.aalto.fi</t>
  </si>
  <si>
    <t>… The study of DX is important, as poor DX can lead to developer … This thesis aims to compare the DX among software … This thesis focuses on the developer experience of software …</t>
  </si>
  <si>
    <t>Do time of day and developer experience affect commit bugginess?</t>
  </si>
  <si>
    <t>https://dl.acm.org/doi/abs/10.1145/1985441.1985464?casa_token=umituQi0TVgAAAAA:gAH5tDfC8OZ5Eb5MEl8bS_VgXiacsZV9xA88k8zCR3CkdSzpr5qiKKfgm6Lg71NALDlXiAEnRfDVs4s</t>
  </si>
  <si>
    <t>J Eyolfson, L Tan, P Lam - Proceedings of the 8th Working Conference …, 2011 - dl.acm.org</t>
  </si>
  <si>
    <t>… To extend our developer experience study, we can add developers’ contributions to other open-source projects to better understand a developer’s overall programming experience. In …</t>
  </si>
  <si>
    <t>Behind the scenes: On the relationship between developer experience and refactoring</t>
  </si>
  <si>
    <t>https://onlinelibrary.wiley.com/doi/abs/10.1002/smr.2395?casa_token=_GBxOz9z3qcAAAAA:J1FYvMKSjvjQgtq9LgR6GMogsZ0Lj_KEXTsi0B_LRKYWBPRUOqfp0OeZFxvu7RvxbLqljSOxxEUKQACXDw</t>
  </si>
  <si>
    <t>EA AlOmar, A Peruma, MW Mkaouer… - Journal of Software …, 2024 - Wiley Online Library</t>
  </si>
  <si>
    <t>… Nevertheless, developer experience directly impacts their … importance of considering the developer's experience as part of … We verify if developer's experience correlates with a specific …</t>
  </si>
  <si>
    <t>Enhancing the Developer Experience (DX) in Docker Supported Projects</t>
  </si>
  <si>
    <t>https://ijic.utm.my/index.php/ijic/article/view/393</t>
  </si>
  <si>
    <t>M Ghazali, ANR Hidayat - International Journal of Innovative Computing, 2023 - ijic.utm.my</t>
  </si>
  <si>
    <t>… of DX is to … DX by way of proposing and incorporating supporting interaction tools, both based on CLI and GUI as the interface type, with two different permutations: CLI and GUI. The DX …</t>
  </si>
  <si>
    <t>[HTML][HTML] Software developer experience: Case studies in lean-agile and open source environments</t>
  </si>
  <si>
    <t>https://helda.helsinki.fi/items/fe6b69d9-eb9e-460a-84a3-53226eba32a3</t>
  </si>
  <si>
    <t>F Fagerholm - 2015 - helda.helsinki.fi</t>
  </si>
  <si>
    <t>… , to develop a theory of software developer experience. The theory explains what software … work environments and to design further scientific studies on developer experience. …</t>
  </si>
  <si>
    <t>Are software developers just users of development tools? Assessing developer experience of a graphical user interface designer</t>
  </si>
  <si>
    <t>https://link.springer.com/chapter/10.1007/978-3-319-44902-9_14</t>
  </si>
  <si>
    <t>K Kuusinen - Human-Centered and Error-Resilient Systems …, 2016 - Springer</t>
  </si>
  <si>
    <t>… on developer experience (DX) of a GUI designer tool. It introduced DEXI scale for assessing DX of development tools. We presented both quantitative and qualitative results on DX, …</t>
  </si>
  <si>
    <t>Software developers as users: Developer experience of a cross-platform integrated development environment</t>
  </si>
  <si>
    <t>https://link.springer.com/chapter/10.1007/978-3-319-26844-6_40</t>
  </si>
  <si>
    <t>K Kuusinen - Product-Focused Software Process Improvement: 16th …, 2015 - Springer</t>
  </si>
  <si>
    <t>… In this paper, we discuss developer experience in terms of user experience (UX) and as a distinct concept and developers’ needs as IDE users. We present preliminary results of our …</t>
  </si>
  <si>
    <t>[PDF][PDF] USING PORTALS TO IMPROVE THE DEVELOPER EXPERIENCE</t>
  </si>
  <si>
    <t>https://trepo.tuni.fi/bitstream/handle/10024/149241/LaredoLuis.pdf?sequence=2</t>
  </si>
  <si>
    <t>LJL Velázquez - 2023 - trepo.tuni.fi</t>
  </si>
  <si>
    <t>… In the same way that User Experience describes all the elements involved when a user interacts with a product or service, Developer Experience (DX) describes the experience of …</t>
  </si>
  <si>
    <t>Metrics to quantify software developer experience: a systematic mapping</t>
  </si>
  <si>
    <t>https://dl.acm.org/doi/abs/10.1145/3477314.3507304?casa_token=fA-pUnyfceMAAAAA:nmf_WnYUKQECNWH87-fjz8D7ScyZrISsUEwKowF3R7QsqgjRqo5IKwfBN_HurmNUF84oWl3SAlXrMn8</t>
  </si>
  <si>
    <t>R Brasil-Silva, FL Siqueira - Proceedings of the 37th ACM/SIGAPP …, 2022 - dl.acm.org</t>
  </si>
  <si>
    <t>… In software development, we can consider that the developer experience is related to the knowledge obtained and the ability acquired by executing development tasks. …</t>
  </si>
  <si>
    <t>Extending Developer Experience Metrics for Better Effort-Aware Just-In-Time Defect Prediction</t>
  </si>
  <si>
    <t>https://ieeexplore.ieee.org/abstract/document/9973237/</t>
  </si>
  <si>
    <t>Y Cho, JH Kwon, J Yi, IY Ko - IEEE Access, 2022 - ieeexplore.ieee.org</t>
  </si>
  <si>
    <t>… extending the existing developer experience metrics. Despite … of various novel developer experience metrics and their … ) We propose new developer experience metrics extending the …</t>
  </si>
  <si>
    <t>Predicting usefulness of code review comments using textual features and developer experience</t>
  </si>
  <si>
    <t>https://ieeexplore.ieee.org/abstract/document/7962371/</t>
  </si>
  <si>
    <t>MM Rahman, CK Roy, RG Kula - 2017 IEEE/ACM 14th …, 2017 - ieeexplore.ieee.org</t>
  </si>
  <si>
    <t>… It exploits two dimensions–comment texts and developer experience–and uses machine learning for the prediction. Our comparative study between useful and non-useful comments …</t>
  </si>
  <si>
    <t>Design framework enhancing developer experience in collaborative coding environment</t>
  </si>
  <si>
    <t>https://dl.acm.org/doi/abs/10.1145/2695664.2695746?casa_token=EqYMLAtR_HkAAAAA:XfS5L5_b7e07D4xApdN4E8qnK0jCXYq_LNEmBHlhM6M_9O8XuNYHtXj4f8AEBKcHY664H9PvF9e73og</t>
  </si>
  <si>
    <t>J Palviainen, T Kilamo, J Koskinen… - Proceedings of the 30th …, 2015 - dl.acm.org</t>
  </si>
  <si>
    <t>… of developer experience (DEX), trying to capture the aspects affecting the developer using different tools in organizational and cultural context. We approach DEX … and DEX against the …</t>
  </si>
  <si>
    <t>[PDF][PDF] User experience in mobile application development: Developer and end-user perceptions</t>
  </si>
  <si>
    <t>https://trepo.tuni.fi/bitstream/handle/10024/82680/gradu05184.pdf;sequence=1</t>
  </si>
  <si>
    <t>J Pilomia - 2011 - trepo.tuni.fi</t>
  </si>
  <si>
    <t>The advancement in mobile technologies has driven growth in the smartphone market, marked by the launch of the iPhone in 2007. The subsequent adoption of appstores, …</t>
  </si>
  <si>
    <t>[PDF][PDF] Measuring developer experience with abstract syntax trees</t>
  </si>
  <si>
    <t>https://opus.uleth.ca/bitstreams/0765c229-2cab-4f83-b4c8-7475b06968f2/download</t>
  </si>
  <si>
    <t>SM Deutekom - 2023 - opus.uleth.ca</t>
  </si>
  <si>
    <t>… During quality control processes, developer experience might help determine which files in a … In addition, all metrics used in this analysis measure developer experience with the code …</t>
  </si>
  <si>
    <t>Effects of developer experience on learning and applying unit test-driven development</t>
  </si>
  <si>
    <t>https://ieeexplore.ieee.org/abstract/document/6690135/?casa_token=fNkP3VVNTSUAAAAA:FvuAek-ULX0mArdbh9t1fyPcaXpNEw3HqsiK9re0sVB-D1g0Qv02LHWd3iKbMfT1R5zaGyZNqiWa</t>
  </si>
  <si>
    <t>R Latorre - IEEE Transactions on Software Engineering, 2013 - ieeexplore.ieee.org</t>
  </si>
  <si>
    <t>… To study the real effect of developer experience on learning UTDD, we used the k-Means clustering algorithm [34], [35] to find an a posteriori classification of the subjects according to …</t>
  </si>
  <si>
    <t>Enhancing Developers Experience (DevEx) for Successful Design System Implementation</t>
  </si>
  <si>
    <t>https://www.tandfonline.com/doi/abs/10.1080/10447318.2024.2304912?casa_token=sTUJMopYx9MAAAAA:ntmj_KS9wLYLAvCmm0C0Q7Q1ZObYToE_pdy31tV3xT9A_VztF3rJn3laik4uQVGo6w7ssFvwdWYfl5I</t>
  </si>
  <si>
    <t>P Palomino, M Fonseca, J Souza, A Toda… - … Journal of Human …, 2024 - Taylor &amp; Francis</t>
  </si>
  <si>
    <t>This paper presents a case study on adopting a custom design system (DS) in a research and development project, where resistance from the development team was encountered. To …</t>
  </si>
  <si>
    <t>The impact of developer experience in using Java cryptography</t>
  </si>
  <si>
    <t>https://ieeexplore.ieee.org/abstract/document/8870184/?casa_token=J6DrXkA6Hk4AAAAA:4cEDAKvBDLD0KxOdVTLslsI1tBjsArrVMb6-fiP_ZbrNEnJ_aQrdUfi0qTOJvEH906qvfaaewGN8</t>
  </si>
  <si>
    <t>M Hazhirpasand, M Ghafari, S Krüger… - 2019 ACM/IEEE …, 2019 - ieeexplore.ieee.org</t>
  </si>
  <si>
    <t>… of (1) JCA commits, (2) APIs used, (3) projects, and (4) days a developer committed, and studied whether these factors, which we assumed they account for developer experience, have …</t>
  </si>
  <si>
    <t>Developer experience of a low-code platform: An exploratory study</t>
  </si>
  <si>
    <t>https://www.diva-portal.org/smash/record.jsf?pid=diva2:1485348</t>
  </si>
  <si>
    <t>D Dahlberg - 2020 - diva-portal.org</t>
  </si>
  <si>
    <t>… for developer experience in low-code platforms and the importance of creating good experiences for developers, this study aims to explore and broaden the understanding of DX in a …</t>
  </si>
  <si>
    <t>Linking developer experience to coding style in open-source repositories</t>
  </si>
  <si>
    <t>https://ieeexplore.ieee.org/abstract/document/9425965/?casa_token=7g341iJ5IxcAAAAA:C0J2bq2M8ko8iKIaaCG9To3MpKUdUQlk1DoS6RvIrVsEEamWV9sIQKAljpqm6rWOVQe5yUYxcigk</t>
  </si>
  <si>
    <t>H Hokka, F Dobslaw… - 2021 IEEE International …, 2021 - ieeexplore.ieee.org</t>
  </si>
  <si>
    <t>… Our results suggest that the developer experience positively correlates with lambda … of developer experience. To measure this, we propose a new metric to assess developer experience …</t>
  </si>
  <si>
    <t>Understanding automated code review process and developer experience in industry</t>
  </si>
  <si>
    <t>https://dl.acm.org/doi/abs/10.1145/3540250.3558950?casa_token=kvFM57wGQjkAAAAA:Yy5W2wYUvJuhaSS2YlCmi-_FBOuSNQ23xGamIGfJTFBlSpPNNHmvZY3abTPDlUWmys4hDU5rc4cb-4c</t>
  </si>
  <si>
    <t>H Kim, Y Kwon, S Joh, H Kwon, Y Ryou… - Proceedings of the 30th …, 2022 - dl.acm.org</t>
  </si>
  <si>
    <t>Code Review Automation can reduce human efforts during code review by automatically providing valuable information to reviewers. Nevertheless, it is a challenge to automate the …</t>
  </si>
  <si>
    <t>Surveying the developer experience of flaky tests</t>
  </si>
  <si>
    <t>https://dl.acm.org/doi/abs/10.1145/3510457.3513037?casa_token=VCchhbqAEc4AAAAA:NqkSCbvqmnUDZvERh0zP7zzk_pmyk_5Mnqt5pShG3uXiO_pOaFZIhuG7I4NZ_znSUp_08YR3K8FOVc8</t>
  </si>
  <si>
    <t>O Parry, GM Kapfhammer, M Hilton… - Proceedings of the 44th …, 2022 - dl.acm.org</t>
  </si>
  <si>
    <t>Test cases that pass and fail without changes to the code under test are known as flaky. The past decade has seen increasing research interest in flaky tests, though little attention has …</t>
  </si>
  <si>
    <t>Mobile application development training in mobile software ecosystem: Investigating the developer experience</t>
  </si>
  <si>
    <t>https://dl.acm.org/doi/abs/10.1145/3275245.3275262?casa_token=zBGhy8uUL4AAAAAA:GdGjAVetyKvpCUi7hvSQXVddF6QXYajvPZlzjOT9Ihiat2z9tsjXgkOD_HAISrWY6pAd3EHlmD4-IKk</t>
  </si>
  <si>
    <t>A Fontão, B Bonifácio, RP Santos… - Proceedings of the XVII …, 2018 - dl.acm.org</t>
  </si>
  <si>
    <t>… from Developer eXperience (DX). We also propose a set of steps to assist keystone organizations to govern developers based on DX sources and with evangelists’ support in trainings. …</t>
  </si>
  <si>
    <t>Human-Centered AI Developer Experience Design</t>
  </si>
  <si>
    <t>https://link.springer.com/chapter/10.1007/978-1-4842-9502-1_7</t>
  </si>
  <si>
    <t>A Mahendra - AI Startup Strategy: A Blueprint to Building Successful …, 2023 - Springer</t>
  </si>
  <si>
    <t>… how to design AI developer experience (DX), a … , AI developer experience design can help reduce the risk of errors and glitches during development. In building a developer experience …</t>
  </si>
  <si>
    <t>[HTML][HTML] DevEx in Action</t>
  </si>
  <si>
    <t>https://queue.acm.org/detail.cfm?id=3639443</t>
  </si>
  <si>
    <t>N Forsgren, DX Abi Noda - queue.acm.org</t>
  </si>
  <si>
    <t>… Based on our prior work, here we present a model for understanding and measuring DevEx through three dimensions that have been found to impact developer experience: flow state, …</t>
  </si>
  <si>
    <t>Migrating a large JavaScript web UI to TypeScript to improve developer experience</t>
  </si>
  <si>
    <t>https://lutpub.lut.fi/handle/10024/164790</t>
  </si>
  <si>
    <t>M Heiskanen - 2022 - lutpub.lut.fi</t>
  </si>
  <si>
    <t>… product to TypeScript to improve Developer Experience. The web UI … The migration improved Developer Experience and the structure … The migration improved Developer Experience by …</t>
  </si>
  <si>
    <t>A public university as city planner and developer: Experience in the “capital of gfood planning”</t>
  </si>
  <si>
    <t>https://www.tandfonline.com/doi/abs/10.1080/02697450600901483?casa_token=3AkxNgfP4DIAAAAA:MyGBcLPaubwN-pgcKSLG_K8jOb9VUNB3iMa-kkb5RYtBjQRV1eQ82rPZEvtAIsBp2ieXbz_-8WZm_lg</t>
  </si>
  <si>
    <t>G Bunnell, CT Lawson - Planning, Practice &amp; Research, 2006 - Taylor &amp; Francis</t>
  </si>
  <si>
    <t>Colleges and universities have traditionally been idealised as somewhat set apart from the real world. The physical layouts of many of the country’s most revered universities have …</t>
  </si>
  <si>
    <t>Suitability of the Day Reconstruction Method for developer experience assessment in video game development</t>
  </si>
  <si>
    <t>https://aaltodoc.aalto.fi/items/879509bf-d70c-42d0-bd28-cf10c7ad8392</t>
  </si>
  <si>
    <t>G Ostrovski - 2022 - aaltodoc.aalto.fi</t>
  </si>
  <si>
    <t>… Developer experience (DX) is a research topic that has come up within the last 10 years. DX … Method (DRM) for developer experience assessment in game development context. The …</t>
  </si>
  <si>
    <t>Supporting the developer experience with production metrics</t>
  </si>
  <si>
    <t>https://ieeexplore.ieee.org/abstract/document/8818175/</t>
  </si>
  <si>
    <t>R Chatley - 2019 IEEE/ACM Joint 4th International Workshop …, 2019 - ieeexplore.ieee.org</t>
  </si>
  <si>
    <t>… We look at ways that this data could be harnessed to enhance the developer experience, and possible tools that we believe could be built to do this. We present a roadmap for a future …</t>
  </si>
  <si>
    <t>Exploration of the differences in developer experience of an IoT low-code development platform between citizen developers and professional developers</t>
  </si>
  <si>
    <t>https://jyx.jyu.fi/handle/123456789/92546</t>
  </si>
  <si>
    <t>N Tuominen - 2023 - jyx.jyu.fi</t>
  </si>
  <si>
    <t>… While developer experience as a term often refers to the kind of DX discussed in this thesis, this is not always the case. Brasil-Silva and Selvy Siqueira (2022) presented a systematic …</t>
  </si>
  <si>
    <t>[HTML][HTML] Evaluation of the nomological validity of cognitive, emotional, and behavioral factors for the measurement of developer experience</t>
  </si>
  <si>
    <t>https://www.mdpi.com/2076-3417/11/17/7805</t>
  </si>
  <si>
    <t>H Lee, Y Pan - Applied sciences, 2021 - mdpi.com</t>
  </si>
  <si>
    <t>… Developer experience (DX) refers to the overall experience of developers while they develop … DX is a special case of user experience (UX), which has been studied extensively. DX …</t>
  </si>
  <si>
    <t>Linking Developer Experience with Lambda and Smart Pointer Usage</t>
  </si>
  <si>
    <t>https://www.diva-portal.org/smash/record.jsf?pid=diva2:1691693</t>
  </si>
  <si>
    <t>M Roos, A Karlsson - 2022 - diva-portal.org</t>
  </si>
  <si>
    <t>… developer experience? RQ2 What code features can be used that can be justified to contribute to developer experience… counteract those limitations in capturing developer experience? …</t>
  </si>
  <si>
    <t>Facing up the primary emotions in Mobile Software Ecosystems from Developer Experience</t>
  </si>
  <si>
    <t>https://dl.acm.org/doi/abs/10.1145/3098322.3098325?casa_token=zbNRaUw9WVoAAAAA:hixFOi4KlCN0DIOHxyLz-u5lwFkKbGx3Xk_J_eEIdJ9PLCx3V0cwEmgYKg-MwTpL2TlXphvxRoEegtg</t>
  </si>
  <si>
    <t>A Fontao, OM Ekwoge, R Santos… - Proceedings of the 2nd …, 2017 - dl.acm.org</t>
  </si>
  <si>
    <t>… s emotions on the development of mobile applications and their impact on developer experience [6]. Developer eXperience (DX) is defined as the experiences related to the developer’s …</t>
  </si>
  <si>
    <t>Improving the developer experience by implementing syntax in the Encore language</t>
  </si>
  <si>
    <t>https://www.diva-portal.org/smash/record.jsf?pid=diva2:1113247</t>
  </si>
  <si>
    <t>L Eklund, K Nikamo, C Strömberg - 2017 - diva-portal.org</t>
  </si>
  <si>
    <t>Good concurrent software is a necessity today, as concurrent architectures have become commonplace. Consequently, a good programming experience in languages designed for …</t>
  </si>
  <si>
    <t>Nimbus: Improving the developer experience for serverless applications</t>
  </si>
  <si>
    <t>https://dl.acm.org/doi/abs/10.1145/3377812.3382135?casa_token=8ChiOnn_ocEAAAAA:52m9ME2sYg2q8D9cAC-gYHhkeG2lfI-CIKxcB853DCDXn4tpSuR4YKK0Z0G3SWJ2bccaOe3hWrtizj4</t>
  </si>
  <si>
    <t>R Chatley, T Allerton - Proceedings of the ACM/IEEE 42nd International …, 2020 - dl.acm.org</t>
  </si>
  <si>
    <t>We present Nimbus, a framework for writing and deploying Java applications on a Function-as-a-Service ("serverless") platform. Nimbus aims to soothe four main pain points …</t>
  </si>
  <si>
    <t>[PDF][PDF] Productivity impacts of software complexity and developer experience</t>
  </si>
  <si>
    <t>https://dspace.mit.edu/bitstream/handle/1721.1/48770/productivityimpa00gill.pdf;sequence=1</t>
  </si>
  <si>
    <t>GK Gill, CF Kemerer - 1990 - dspace.mit.edu</t>
  </si>
  <si>
    <t>The high costs of developing and maintaining software have become widely recognized as major obstacles to the continued successful use of information technology. Unfortunately, …</t>
  </si>
  <si>
    <t>[PDF][PDF] What is required by software platforms in order to give a good developer experience?</t>
  </si>
  <si>
    <t>https://lup.lub.lu.se/student-papers/record/8983773/file/8985753.pdf</t>
  </si>
  <si>
    <t>C MacFie - LU-CS-EX 2019-08, 2019 - lup.lub.lu.se</t>
  </si>
  <si>
    <t>… This research shows that there is a clear need for good DX. … to as ”DX Impact”, in reference to an aspect having a certain amount of positive impact on developer experience if it exists, …</t>
  </si>
  <si>
    <t>[PDF][PDF] Psychological Affordances Can Provide a Missing Explanatory Layer for Why Interventions to Improve Developer Experience Take Hold or Fail</t>
  </si>
  <si>
    <t>https://files.osf.io/v1/resources/qz43x/providers/osfstorage/65b2f3ae4aa63c07d9df22ec?action=download&amp;direct&amp;version=5</t>
  </si>
  <si>
    <t>CM Hicks - 2024 - files.osf.io</t>
  </si>
  <si>
    <t>… while most note that improving developer experience also involves improving more systemic, … step in improving developer experience, many emerging developer experience models in …</t>
  </si>
  <si>
    <t>[PDF][PDF] How does defect removal activity of developer vary with development experience?</t>
  </si>
  <si>
    <t>http://ksiresearch.org/seke/seke15paper/seke15paper_221.pdf</t>
  </si>
  <si>
    <t>R Ando, S Sato, C Uchida, H Washizaki, Y Fukazawa… - SEKE, 2015 - ksiresearch.org</t>
  </si>
  <si>
    <t>… Developer experience varies by the individual. Numerous works deal with it [5-8, 11, 15], … project, even though they considered developer experience. If developers with experience are …</t>
  </si>
  <si>
    <t>[PDF][PDF] Smart contracts: A study about its challenges from a developer experience</t>
  </si>
  <si>
    <t>https://www.cin.ufpe.br/~tg/2022-1/tg_EC/TG_rjav.pdf</t>
  </si>
  <si>
    <t>RJ de Araújo Vasconcelos - 2022 - cin.ufpe.br</t>
  </si>
  <si>
    <t>… Esse estudo é focado principalmente em entender essas barreiras, através de conversas com profissionais da área e análise da Developer Experience acerca da implementação de …</t>
  </si>
  <si>
    <t>DevEx: What Actually Drives Productivity: The developer-centric approach to measuring and improving productivity</t>
  </si>
  <si>
    <t>https://dl.acm.org/doi/abs/10.1145/3595878</t>
  </si>
  <si>
    <t>A Noda, MA Storey, N Forsgren, M Greiler - Queue, 2023 - dl.acm.org</t>
  </si>
  <si>
    <t>… to help organizations improve developer experience and productivity. Before joiing DX, Noda held … She serves as chief scientist at DX and consults with Microsoft to improve developer …</t>
  </si>
  <si>
    <t>Developer experience considering work difficulty in software development</t>
  </si>
  <si>
    <t>https://link.springer.com/article/10.2991/ijndc.2018.6.2.1</t>
  </si>
  <si>
    <t>T Tsunoda, H Washizaki, Y Fukazawa, S Inoue… - International Journal of …, 2018 - Springer</t>
  </si>
  <si>
    <t>… developer experience affects software quality. Eyolfson et al. researched the correlation between developer experience … Additionally, Ando et al. defined the developer experience using …</t>
  </si>
  <si>
    <t>[PDF][PDF] Improving the Developer Experience of Dockerfiles</t>
  </si>
  <si>
    <t>https://repositorio-aberto.up.pt/bitstream/10216/151840/2/636228.pdf</t>
  </si>
  <si>
    <t>JP da Silva Matos - 2023 - repositorio-aberto.up.pt</t>
  </si>
  <si>
    <t>… This concept is important because it is through liveness that we aim to improve the developer experience, which was the focus of the previous section. Our definition is, again, based on …</t>
  </si>
  <si>
    <t>QEX: Automated Testing Observability and QA Developer Experience Framework</t>
  </si>
  <si>
    <t>https://ieeexplore.ieee.org/abstract/document/10132252/</t>
  </si>
  <si>
    <t>HL Locke, YKT Keshia, JCK Yu… - 2023 IEEE Conference …, 2023 - ieeexplore.ieee.org</t>
  </si>
  <si>
    <t>… Similar to production metrics that support the software engineer’s Developer Experience, QAs can … It supports the QA engineer’s Developer Experience [7] by providing comprehensive, …</t>
  </si>
  <si>
    <t>EMPIRICALLY TESTED DESIGN PATTERN SELECTION FRAMEWORK BASED ON DEVELOPER EXPERIENCE</t>
  </si>
  <si>
    <t>https://search.proquest.com/openview/1af702f9790af9c5a0b47e7887f36595/1?pq-origsite=gscholar&amp;cbl=2032622</t>
  </si>
  <si>
    <t>E Khonica, I Medi, ME Rana - Compusoft, 2020 - search.proquest.com</t>
  </si>
  <si>
    <t>In most IT projects, software maintenance had always been a difficult task to perform especially when the software is not designed properly. This has led to numerous changes all over …</t>
  </si>
  <si>
    <t>Comparing performance and developer experience for a serverless application integrated with a serverless database</t>
  </si>
  <si>
    <t>https://www.diva-portal.org/smash/record.jsf?pid=diva2:1812701</t>
  </si>
  <si>
    <t>L Stiernborg - 2023 - diva-portal.org</t>
  </si>
  <si>
    <t>… According to the experience gained in this thesis, AWS was the platform that had the best developer experience for both Python and Node.js when implementing serverless functions. …</t>
  </si>
  <si>
    <t>Developer Experience: Product and Docs</t>
  </si>
  <si>
    <t>https://link.springer.com/chapter/10.1007/978-1-4842-7164-3_17</t>
  </si>
  <si>
    <t>C Lewko, J Parton, C Lewko, J Parton - … Relations: How to Build and Grow …, 2021 - Springer</t>
  </si>
  <si>
    <t>… stages further, let’s pause and discuss Developer Experience (or DX) which is critical to your ultimate success with developers. We’ll explore first what DX is, its components, and why it …</t>
  </si>
  <si>
    <t>Test-Driven Development Benefits Beyond Design Quality: Flow State and Developer Experience</t>
  </si>
  <si>
    <t>https://ieeexplore.ieee.org/abstract/document/10173902/?casa_token=gSk4yw0iQpUAAAAA:H62Gf1g4R5XNJopRxguw9A8LxJzXhr_ImQ49v-PYoJGyiPFO3JOAs0cUfHu06KW7NH1jYoZ3FRmf</t>
  </si>
  <si>
    <t>P Calais, L Franzini - … on Software Engineering: New Ideas and …, 2023 - ieeexplore.ieee.org</t>
  </si>
  <si>
    <t>… largely focused on code quality and productivity metrics [6]–[9], in this research we focus on another dimension of the software development process, namely the developer experience, …</t>
  </si>
  <si>
    <t>Vision: Investigating web api developer experience in relation to terms of service and privacy policies</t>
  </si>
  <si>
    <t>https://ieeexplore.ieee.org/abstract/document/9229791/?casa_token=Oj5Ya90HY8YAAAAA:CTcQxsYFeQr_js5m8Z032douVRV7hGba1fOWsFKWCzg8fytxaSw755pGxVxwYaemsFcO-qp6Kbex</t>
  </si>
  <si>
    <t>A Ichario, M Maarek - 2020 IEEE European Symposium on …, 2020 - ieeexplore.ieee.org</t>
  </si>
  <si>
    <t>… In our research, we aim to contribute to a better understanding of Web API DX in relation to … negatively impact DX. For that purpose we aim to answer the following research questions. …</t>
  </si>
  <si>
    <t>Third-Party Developer Experience: Using the platform boundary resources of a software ecosystem</t>
  </si>
  <si>
    <t>https://aaltodoc.aalto.fi/items/c56c3beb-4f9e-4197-b304-359764ec06f0</t>
  </si>
  <si>
    <t>V Dal Bianco - 2013 - aaltodoc.aalto.fi</t>
  </si>
  <si>
    <t>… In this sense, a fundamental technical concern is third-party developer experience. In fact, … Additionally, the third-party developer experience is affected by met or unmet expectations: …</t>
  </si>
  <si>
    <t>[BOOK][B] Prototyping the Developer Experience for Data Science Practitioners and Instructors</t>
  </si>
  <si>
    <t>https://search.proquest.com/openview/1555b308e2df03aa14c7163486dcfc4c/1?pq-origsite=gscholar&amp;cbl=18750&amp;diss=y</t>
  </si>
  <si>
    <t>SM Kross - 2022 - search.proquest.com</t>
  </si>
  <si>
    <t>… The study of developer experience therefore focuses on the … The rapidly evolving developer experience landscape over the … This study found that current developer experience tools do …</t>
  </si>
  <si>
    <t>Getting Started with the Developer Experience</t>
  </si>
  <si>
    <t>https://link.springer.com/chapter/10.1007/978-1-4842-9723-0_2</t>
  </si>
  <si>
    <t>B Beattie-Hood - Modern TypeScript: A Practical Guide to Accelerate …, 2023 - Springer</t>
  </si>
  <si>
    <t>In this chapter, we will set up your TypeScript development environment and explore the essential tools and configurations needed to streamline your TypeScript projects. A well-…</t>
  </si>
  <si>
    <t>[PDF][PDF] IMPROVING THE MAINTAINABILITY AND DEVELOPER EXPERIENCE OF TERRAFORM CODE</t>
  </si>
  <si>
    <t>https://trepo.tuni.fi/bitstream/handle/10024/149779/ValtanenValtteri.pdf?sequence=2</t>
  </si>
  <si>
    <t>V Valtanen - 2023 - trepo.tuni.fi</t>
  </si>
  <si>
    <t>… developer experience of the infrastructure. The goal of this thesis is to improve the maintainability and developer experience … improve the maintainability and developer experience of an …</t>
  </si>
  <si>
    <t>Developer experience with the django web framework</t>
  </si>
  <si>
    <t>https://dl.gi.de/items/b7b06892-27b1-42b2-ad2a-199c14db1d8a</t>
  </si>
  <si>
    <t>F Rüther, H Aksu, R Lämmel - 2016 - dl.gi.de</t>
  </si>
  <si>
    <t>Web frameworks involve many aspects, eg, forms, model, testing, and migration. Developers differ in terms of their per-aspect experience. We describe a methodology for the …</t>
  </si>
  <si>
    <t>Game developer experience: A cognitive task analysis with different game engines</t>
  </si>
  <si>
    <t>https://www.diva-portal.org/smash/record.jsf?pid=diva2:1437636</t>
  </si>
  <si>
    <t>R Flomén, M Gustafsson - 2020 - diva-portal.org</t>
  </si>
  <si>
    <t>Objective: This is something we explore in order to help teachers choose a suitable engine for teaching game development to beginners. In this study, two teams of two persons each …</t>
  </si>
  <si>
    <t>Developer Experience of Tools and Processes in Digital Service Development</t>
  </si>
  <si>
    <t>https://aaltodoc.aalto.fi/items/9de9580f-3696-417f-acc2-e739a558e1cd</t>
  </si>
  <si>
    <t>O Takkinen - 2024 - aaltodoc.aalto.fi</t>
  </si>
  <si>
    <t>… The study evaluates the current state of the developer experience at a target company, … , such as the DX Framework, and extends the understanding of the developer experience, with …</t>
  </si>
  <si>
    <t>Empirical Analysis of the Influence of Developer Experience on the Degradation of Software Architecture in Open Source Development</t>
  </si>
  <si>
    <t>https://papers.ssrn.com/sol3/papers.cfm?abstract_id=4764972</t>
  </si>
  <si>
    <t>R Brasil-Silva, F Levy Siqueira - Available at SSRN 4764972 - papers.ssrn.com</t>
  </si>
  <si>
    <t>… Objective: This work investigates the influence of developer experience over software architecture degradation in open source projects. Method: We analyzed four large open source …</t>
  </si>
  <si>
    <t>Smart Contract Developer Experience Enhancement</t>
  </si>
  <si>
    <t>https://webthesis.biblio.polito.it/29315/</t>
  </si>
  <si>
    <t>V Sagristano - 2023 - webthesis.biblio.polito.it</t>
  </si>
  <si>
    <t>… Finally, a test experience has shown a significant positive impact on the developer experience for the smart contract developers adopting the tool, even if they were completely …</t>
  </si>
  <si>
    <t>Analysis of 5G Edge Computing solutions and APIs from an E2E perspective addressing the developer experience</t>
  </si>
  <si>
    <t>https://www.diva-portal.org/smash/record.jsf?pid=diva2:1613189</t>
  </si>
  <si>
    <t>J Manocha - 2021 - diva-portal.org</t>
  </si>
  <si>
    <t>… However, the current focus of SDOs is more on architecture and not much focus on application developer experience and the Application Programming Interfaces (APIs). On the …</t>
  </si>
  <si>
    <t>[PDF][PDF] Support for Food Security by a Resource Developer: Experience from an Oil Project</t>
  </si>
  <si>
    <t>https://ageconsearch.umn.edu/record/135368/files/PR099.pdf#page=163</t>
  </si>
  <si>
    <t>RM Pumuye - Food Security for Papua New Guinea, 2001 - ageconsearch.umn.edu</t>
  </si>
  <si>
    <t>Rapid social and economic developments are taking place in three Chevron Niugini-operated oil exploration project areas in Southern Highlands Province (Kutubu, Gobe and Moran) …</t>
  </si>
  <si>
    <t>The developer experience</t>
  </si>
  <si>
    <t>https://dl.acm.org/doi/abs/10.1145/1543137.1543181</t>
  </si>
  <si>
    <t>M Körling - Proceedings of the 7th International Conference on …, 2008 - dl.acm.org</t>
  </si>
  <si>
    <t>… ; a potential for improvement of the developer experience. Recent industry initiatives, such as … What makes up a good developer experience? We take a look at technology trends, their …</t>
  </si>
  <si>
    <t>DevEx in Action: A study of its tangible impacts</t>
  </si>
  <si>
    <t>https://dl.acm.org/doi/abs/10.1145/3639443</t>
  </si>
  <si>
    <t>N Forsgren, E Kalliamvakou, A Noda, M Greiler… - Queue, 2023 - dl.acm.org</t>
  </si>
  <si>
    <t>… a dedicated solution such as DX.) If this is your first time collecting data about DevEx, this becomes your baseline. If you have already been doing some DevEx work, you can integrate …</t>
  </si>
  <si>
    <t>[PDF][PDF] The User-Developer Experience</t>
  </si>
  <si>
    <t>https://aclanthology.org/1987.mtsummit-1.17.pdf</t>
  </si>
  <si>
    <t>T Arai - Proceedings of Machine Translation Summit I, 1987 - aclanthology.org</t>
  </si>
  <si>
    <t>Japan Convention Services (JCS) is one of the largest companies in the field of international communication. Our services cover translation with specialists in many fields, …</t>
  </si>
  <si>
    <t>Improving developer experience with virtualized development environments</t>
  </si>
  <si>
    <t>https://aaltodoc.aalto.fi/handle/123456789/109664</t>
  </si>
  <si>
    <t>T Terimaa - 2021 - aaltodoc.aalto.fi</t>
  </si>
  <si>
    <t>… In order to see the process and its pain points from developer’s perspective, the concept of developer experience is being used. Developer experience is a concept which encapsulates …</t>
  </si>
  <si>
    <t>[PDF][PDF] Enhancing Developer Experience by Reducing Cognitive Load: A Focus on Minimization Strategies</t>
  </si>
  <si>
    <t>https://www.researchgate.net/profile/Srividhya-Chandrasekaran-3/publication/378151951_Enhancing_Developer_Experience_by_Reducing_Cognitive_Load_A_Focus_on_Minimization_Strategies/links/65ca97867900745497816815/Enhancing-Developer-Experience-by-Reducing-Cognitive-Load-A-Focus-on-Minimization-Strategies.pdf</t>
  </si>
  <si>
    <t>=HYPERLINK("https://www.researchgate.net/profile/Srividhya-Chandrasekaran-3/publication/378151951_Enhancing_Developer_Experience_by_Reducing_Cognitive_Load_A_Focus_on_Minimization_Strategies/links/65ca97867900745497816815/Enhancing-Developer-Experience-by-Reducing-Cognitive-Load-A-Focus-on-Minimization-Strategies.pdf")</t>
  </si>
  <si>
    <t>S Chandrasekaran - researchgate.net</t>
  </si>
  <si>
    <t>… This is where Developer experience or DevEx comes in. Developer Experience is about creating … DevEx reduces this friction by improving productivity and helps with better outcomes by …</t>
  </si>
  <si>
    <t>The Impact of Developer Experience in Using Java Cryptography</t>
  </si>
  <si>
    <t>https://boris.unibe.ch/139905/</t>
  </si>
  <si>
    <t>M Hazhirpasand Barkadehi, M Ghafari, S Krüger… - 2019 - boris.unibe.ch</t>
  </si>
  <si>
    <t>Background: Previous research has shown that crypto APIs are hard for developers to understand and difficult for them to use. They consequently rely on unvalidated boilerplate code …</t>
  </si>
  <si>
    <t>Behind the Scenes: On the Relationship Between Developer Experience and Refactoring</t>
  </si>
  <si>
    <t>https://ui.adsabs.harvard.edu/abs/2021arXiv210911089A/abstract</t>
  </si>
  <si>
    <t>E Abdullah AlOmar, A Peruma… - arXiv e …, 2021 - ui.adsabs.harvard.edu</t>
  </si>
  <si>
    <t>Refactoring is widely recognized as one of the efficient techniques to manage technical debt and maintain a healthy software project through enforcing best design practices or coping …</t>
  </si>
  <si>
    <t>[HTML][HTML] DevEX: What Actually Drives Productivity?</t>
  </si>
  <si>
    <t>https://dl.acm.org/doi/fullHtml/10.1145/3610285</t>
  </si>
  <si>
    <t>A Noda, MA Storey, N Forsgren, M Greiler - Communications of the ACM, 2023 - dl.acm.org</t>
  </si>
  <si>
    <t>… In addition to improving productivity, DevEx drives business … This article provides a practical framework for understanding DevEx … She serves as chief scientist at DX and consults with …</t>
  </si>
  <si>
    <t>Extending developer experience metrics for improving the performance of just-in-time defect prediction models</t>
  </si>
  <si>
    <t>https://koasas.kaist.ac.kr/handle/10203/267003</t>
  </si>
  <si>
    <t>Y Cho - 2019 - koasas.kaist.ac.kr</t>
  </si>
  <si>
    <t>… In this study, we hypothesized that the use of new developer experience metrics that reflect the characteristics of the projects could improve the performance of JIT defect prediction …</t>
  </si>
  <si>
    <t>Predicting Usefulness of Code Review Comments using Textual Features and Developer Experience</t>
  </si>
  <si>
    <t>https://ui.adsabs.harvard.edu/abs/2018arXiv180704485M/abstract</t>
  </si>
  <si>
    <t>M Masudur Rahman, CK Roy, RG Kula - arXiv e-prints, 2018 - ui.adsabs.harvard.edu</t>
  </si>
  <si>
    <t>Although peer code review is widely adopted in both commercial and open source development, existing studies suggest that such code reviews often contain a significant amount of …</t>
  </si>
  <si>
    <t>[PDF][PDF] 3.2 Developer Experience for Serverless: Challenges and Opportunities (Keynote Abstract–Topic 2)</t>
  </si>
  <si>
    <t>https://drops.dagstuhl.de/storage/04dagstuhl-reports/volume11/issue04/21201/DagRep.11.4.34/DagRep.11.4.34.pdf#page=12</t>
  </si>
  <si>
    <t>R Chatley - Serverless Computing - drops.dagstuhl.de</t>
  </si>
  <si>
    <t>… :“Nimbus: improving the developer experience for serverless … inhibits or enhances developer experience when building, … Robert’s main interests are in developer experience–trying …</t>
  </si>
  <si>
    <t>5.5 The User-developer Experience</t>
  </si>
  <si>
    <t>https://books.google.com/books?hl=en&amp;lr=&amp;id=64cPRm5aCqcC&amp;oi=fnd&amp;pg=PA147&amp;dq=%22developer+experience%22+OR+%22DevEx%22+OR+(%22DEx%22+%22developer+experience%22)+OR+(%22DX%22+%22developer+experience%22)&amp;ots=oBEXUCrgkw&amp;sig=ZjK4T3VC4qDQ-2TseVJIv8rgwqU</t>
  </si>
  <si>
    <t>T Arai - Machine Translation Summit, 1989 - books.google.com</t>
  </si>
  <si>
    <t>[HTML][HTML] DevEx: What Actually Drives Productivity</t>
  </si>
  <si>
    <t>https://www.joyk.com/dig/detail/1684629220209234</t>
  </si>
  <si>
    <t>DX Abi Noda, MA Storey, N Forsgren - joyk.com</t>
  </si>
  <si>
    <t>… reports that 78 percent of surveyed organizations have a formal DevEx initiative either … in dedicated DevEx and platform teams being formed to help improve developer experience …</t>
  </si>
  <si>
    <t>Online recruitment of cutting-edge users: A user experience study of Ericsson Labs developer portal</t>
  </si>
  <si>
    <t>https://www.diva-portal.org/smash/record.jsf?pid=diva2:308087</t>
  </si>
  <si>
    <t>S Abramowicz - 2010 - diva-portal.org</t>
  </si>
  <si>
    <t>… called “the Developer Experience project” that members of the User Experience Lab at Ericsson Research have been running during 2009. The Developer Experience project focused …</t>
  </si>
  <si>
    <t>'Cold coaching'and 'business relationships' in the New Zealand Football advanced coaching pathway: Coach Developer Aotearoa and its impact on the experience of …</t>
  </si>
  <si>
    <t>https://researchspace.auckland.ac.nz/handle/2292/64785</t>
  </si>
  <si>
    <t>C Westbury - 2022 - researchspace.auckland.ac.nz</t>
  </si>
  <si>
    <t>… However the source also raises that the perceived ways of improving the coach developer experience as viewed by the participant may not be as effective as perceived. Vella et al. (…</t>
  </si>
  <si>
    <t>DX (Developer Experience): revisão de literatura cinza sobre a perspectiva de profissionais da indústria de 2020 a 2022</t>
  </si>
  <si>
    <t>https://repositorio.ufms.br/handle/123456789/6289</t>
  </si>
  <si>
    <t>GR de Melo - 2023 - repositorio.ufms.br</t>
  </si>
  <si>
    <t>… Developer Experience (DX) is an emergent term that represents the experience of … DX in selected publications during the pandemic, from the years 2020 to 2022. We summarize the DX …</t>
  </si>
  <si>
    <t>Linked Data vocabulary tooling for an improved developer experience</t>
  </si>
  <si>
    <t>https://oa.upm.es/id/eprint/71446</t>
  </si>
  <si>
    <t>SM Carulli Pérez - 2022 - oa.upm.es</t>
  </si>
  <si>
    <t>This master thesis presents the development of a tool which guides users to follow good practices of vocabulary development. For this reason, the system helps users to make a first …</t>
  </si>
  <si>
    <t>Flow, intrinsic motivation, and developer experience in software engineering</t>
  </si>
  <si>
    <t>A Conceptual Framework for Developer Experience</t>
  </si>
  <si>
    <t>Evaluating the Impact of Developer Experience on Code Quality: A Systematic Literature Review</t>
  </si>
  <si>
    <t>Developer Experience in Low-Code Versus Traditional Development Platforms-A Comparative Experiment</t>
  </si>
  <si>
    <t>Software developer experience: Case studies in lean-agile and open source environments</t>
  </si>
  <si>
    <t>USING PORTALS TO IMPROVE THE DEVELOPER EXPERIENCE</t>
  </si>
  <si>
    <t>User experience in mobile application development: Developer and end-user perceptions</t>
  </si>
  <si>
    <t>Measuring developer experience with abstract syntax trees</t>
  </si>
  <si>
    <t>DevEx in Action</t>
  </si>
  <si>
    <t>Evaluation of the nomological validity of cognitive, emotional, and behavioral factors for the measurement of developer experience</t>
  </si>
  <si>
    <t>Productivity impacts of software complexity and developer experience</t>
  </si>
  <si>
    <t>What is required by software platforms in order to give a good developer experience?</t>
  </si>
  <si>
    <t>Psychological Affordances Can Provide a Missing Explanatory Layer for Why Interventions to Improve Developer Experience Take Hold or Fail</t>
  </si>
  <si>
    <t>How does defect removal activity of developer vary with development experience?</t>
  </si>
  <si>
    <t>Smart contracts: A study about its challenges from a developer experience</t>
  </si>
  <si>
    <t>Improving the Developer Experience of Dockerfiles</t>
  </si>
  <si>
    <t>Prototyping the Developer Experience for Data Science Practitioners and Instructors</t>
  </si>
  <si>
    <t>IMPROVING THE MAINTAINABILITY AND DEVELOPER EXPERIENCE OF TERRAFORM CODE</t>
  </si>
  <si>
    <t>Support for Food Security by a Resource Developer: Experience from an Oil Project</t>
  </si>
  <si>
    <t>The User-Developer Experience</t>
  </si>
  <si>
    <t>Enhancing Developer Experience by Reducing Cognitive Load: A Focus on Minimization Strategies</t>
  </si>
  <si>
    <t>DevEX: What Actually Drives Productivity?</t>
  </si>
  <si>
    <t>Developer Experience for Serverless: Challenges and Opportunities (Keynote Abstract–Topic 2)</t>
  </si>
  <si>
    <t>The User-developer Experience</t>
  </si>
  <si>
    <t>DevEx: What Actually Drives Productivity</t>
  </si>
  <si>
    <t>Duplicate</t>
  </si>
  <si>
    <t>(I) There is a definition of developer experience</t>
  </si>
  <si>
    <t>(I) There is an impact factor of developer experience</t>
  </si>
  <si>
    <t>(E) Paper not peer reviewed</t>
  </si>
  <si>
    <t>(E) Paper language not in English</t>
  </si>
  <si>
    <t>(E) It is not on software engineering topic</t>
  </si>
  <si>
    <t>(E) There is no mention/definition to/of developer experience</t>
  </si>
  <si>
    <t>Include</t>
  </si>
  <si>
    <t>Year</t>
  </si>
  <si>
    <t>Authors</t>
  </si>
  <si>
    <t>Domain Area</t>
  </si>
  <si>
    <t>Publisher</t>
  </si>
  <si>
    <t>N</t>
  </si>
  <si>
    <t>Aalto University</t>
  </si>
  <si>
    <t>IEEE</t>
  </si>
  <si>
    <t>SpringerLink</t>
  </si>
  <si>
    <t>-</t>
  </si>
  <si>
    <t>C. Biase, M. Fernandes, P. Fernandes, B. Bonifacio</t>
  </si>
  <si>
    <t>ICERI</t>
  </si>
  <si>
    <t>Henrique Henriques, Hugo Lourenço, Vasco Amaral, and Miguel Goulão</t>
  </si>
  <si>
    <t>MODELS</t>
  </si>
  <si>
    <t>Wirstad Gustafsson, Ella</t>
  </si>
  <si>
    <t>School of Electrical Engineering and Computer Science (EECS)</t>
  </si>
  <si>
    <t>Miguel Silva, Lígia Teixeira, Afonso Silva, Genildo Gomes, Leonardo Barreto, Bruno Gadelha, and Tayana Conte</t>
  </si>
  <si>
    <t>SBES</t>
  </si>
  <si>
    <t>Jefferson G. M. Lopes, Johnatan Oliveira, Eduardo Figueiredo</t>
  </si>
  <si>
    <t>CIbSE</t>
  </si>
  <si>
    <t>AlOmar, Eman Abdullah and Peruma, Anthony and Newman, Christian D. and Mkaouer, Mohamed Wiem and Ouni, Ali</t>
  </si>
  <si>
    <t>ICSE Workshop</t>
  </si>
  <si>
    <t>Arian Kermanchi</t>
  </si>
  <si>
    <t>Eyolfson, Jon and Tan, Lin and Lam, Patrick</t>
  </si>
  <si>
    <t>ICSE</t>
  </si>
  <si>
    <t>Eman Abdullah Alomar,  Anthony Peruma,  Mohamed Wiem Mkaouer, Christian D. Newman,  Ali Ouni</t>
  </si>
  <si>
    <t>Journal of Software: Evolution and Process Volume 36, Issue 1</t>
  </si>
  <si>
    <t xml:space="preserve">Ghazali, M., &amp; Hidayat, A. N. R. </t>
  </si>
  <si>
    <t>International Journal of Innovative Computing</t>
  </si>
  <si>
    <t>Fabian Fagerholm</t>
  </si>
  <si>
    <t>University of Helsinki, Finland</t>
  </si>
  <si>
    <t>Kuusinen, K</t>
  </si>
  <si>
    <t>HCSE</t>
  </si>
  <si>
    <t>Kuusinen, K.</t>
  </si>
  <si>
    <t>PROFES</t>
  </si>
  <si>
    <t>Luis de Jesús Laredo Velázquez</t>
  </si>
  <si>
    <t>Tampere University</t>
  </si>
  <si>
    <t>Renata Brasil-Silva and Fábio Levy Siqueira</t>
  </si>
  <si>
    <t>SAC</t>
  </si>
  <si>
    <t>Y. Cho, J. -H. Kwon, J. Yi and I. -Y. Ko</t>
  </si>
  <si>
    <t>M. M. Rahman, C. K. Roy and R. G. Kula</t>
  </si>
  <si>
    <t>International Conference on Mining Software Repositories</t>
  </si>
  <si>
    <t>Jarmo Palviainen, Terhi Kilamo, Johannes Koskinen, Janne Lautamäki, Tommi Mikkonen, and Antti Nieminen</t>
  </si>
  <si>
    <t>Janaina Pilomia</t>
  </si>
  <si>
    <t>Steven Deutekom</t>
  </si>
  <si>
    <t>University of Lethbridge</t>
  </si>
  <si>
    <t>Paula Palominoa , Murilo Fonsecac, Jefferson Souzad, Armando Todab, Rodrigo Lisboa Pereirae,  Thiago Cordeirob, Alan Pedro da Silvab, and Diego Demerva</t>
  </si>
  <si>
    <t>Journal of HCI</t>
  </si>
  <si>
    <t>H. Hokka, F. Dobslaw and J. Bengtsson</t>
  </si>
  <si>
    <t>International Conference on Software Analysis, Evolution and Reengineering (SANER)</t>
  </si>
  <si>
    <t>Kim, Hyungjin and Kwon, Yonghwi and Joh, Sangwoo and Kwon, Hyukin and Ryou, Yeonhee and Kim, Taeksu</t>
  </si>
  <si>
    <t>ESEC/FSE</t>
  </si>
  <si>
    <t>Mahendra, A.</t>
  </si>
  <si>
    <t>Forsgren, Nicole and Kalliamvakou, Eirini and Noda, Abi and Greiler, Michaela and Houck, Brian and Storey, Margaret-Anne</t>
  </si>
  <si>
    <t>ACM</t>
  </si>
  <si>
    <t>R. Chatley</t>
  </si>
  <si>
    <t>International Workshop on Rapid Continuous Software Engineering</t>
  </si>
  <si>
    <t>Lee, H.; Pan, Y.</t>
  </si>
  <si>
    <t>Applied Sciences</t>
  </si>
  <si>
    <t>Marcus Roos, Alexander Karlsson</t>
  </si>
  <si>
    <t>Lowe Eklund Karolina Nikamo Casper Stro ̈mberg</t>
  </si>
  <si>
    <t>Gill, Geoffrey K.; Kemerer, Chris F.</t>
  </si>
  <si>
    <t>MIT</t>
  </si>
  <si>
    <t>Christoffer MacFie</t>
  </si>
  <si>
    <t>Lund University</t>
  </si>
  <si>
    <t>Catherine M. Hicks</t>
  </si>
  <si>
    <t>?</t>
  </si>
  <si>
    <t>Ando, Reou and Sato, Seiji and Uchida, Chihiro and Washizaki, Hironori and Fukazawa, Yoshiaki and Inoue, Sakae and Ono, Hiroyuki and Hanai, Yoshiiku and Kanazawa, Masanobu and Sone, Kazutaka and Namba, Katsushi and Yamamoto, Mikihiko</t>
  </si>
  <si>
    <t>SEKE</t>
  </si>
  <si>
    <t>Rafael Jesus de Araújo Vasconcelos</t>
  </si>
  <si>
    <t>Universidade Recife</t>
  </si>
  <si>
    <t>Noda, Abi and Storey, Margaret-Anne and Forsgren, Nicole and Greiler, Michaela</t>
  </si>
  <si>
    <t>T Tsunoda, H Washizaki, Y Fukazawa, S Inoue</t>
  </si>
  <si>
    <t xml:space="preserve"> International Journal of Networked and Distributed Computing </t>
  </si>
  <si>
    <t>João Pereira da Silva Matos</t>
  </si>
  <si>
    <t>Universidade Porto</t>
  </si>
  <si>
    <t>E Khonica, I Medi, ME Rana</t>
  </si>
  <si>
    <t>Compusoft</t>
  </si>
  <si>
    <t>Lewko, C., Parton, J.</t>
  </si>
  <si>
    <t>Apress, Berkeley, CA</t>
  </si>
  <si>
    <t>Dal Bianco, Vittorio</t>
  </si>
  <si>
    <t xml:space="preserve">Beattie-Hood, B. </t>
  </si>
  <si>
    <t>Valtteri Valtanen</t>
  </si>
  <si>
    <t>Sähkötekniikan korkeakoulu</t>
  </si>
  <si>
    <t>Brasil-Silva, Renata and Levy Siqueira, Fabio, Empirical Analysis of the Influence of Developer Experience on the Degradation of Software Architecture in Open Source Development. Available at SSRN: https://ssrn.com/abstract=4764972 or http://dx.doi.org/10.2139/ssrn.4764972</t>
  </si>
  <si>
    <t>SSRN</t>
  </si>
  <si>
    <t>Vincenzo Sagristano</t>
  </si>
  <si>
    <t>Politecnico di Torino</t>
  </si>
  <si>
    <t>Martin Körling</t>
  </si>
  <si>
    <t>MUM</t>
  </si>
  <si>
    <t>Terimaa, Tarmo</t>
  </si>
  <si>
    <t>Srividhya Chandrasekaran</t>
  </si>
  <si>
    <t>International Journal of Computer Trends and Technology</t>
  </si>
  <si>
    <t>GABRIEL RABELO DE MELO</t>
  </si>
  <si>
    <t>Universidade Federal de Mato Grosso do Sul</t>
  </si>
  <si>
    <t>Carulli Pérez, Sergio Mario</t>
  </si>
  <si>
    <t>Universidade Politecninca Madrid</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</si>
</sst>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Aptos Narrow"/>
      <scheme val="minor"/>
    </font>
    <font>
      <color theme="1"/>
      <name val="Aptos Narrow"/>
      <scheme val="minor"/>
    </font>
    <font>
      <u/>
      <color rgb="FF0000FF"/>
    </font>
    <font>
      <color theme="1"/>
      <name val="Arial"/>
    </font>
    <font>
      <u/>
      <sz val="12.0"/>
      <color theme="10"/>
      <name val="Aptos Narrow"/>
    </font>
    <font>
      <sz val="12.0"/>
      <color theme="1"/>
      <name val="Aptos Narrow"/>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Font="1"/>
    <xf borderId="0" fillId="0" fontId="3" numFmtId="0" xfId="0" applyAlignment="1" applyFont="1">
      <alignment readingOrder="0"/>
    </xf>
    <xf borderId="0" fillId="0" fontId="4" numFmtId="0" xfId="0" applyFont="1"/>
    <xf borderId="0" fillId="0" fontId="5" numFmtId="0" xfId="0" applyFont="1"/>
    <xf borderId="0" fillId="0" fontId="5" numFmtId="0" xfId="0" applyFont="1"/>
    <xf borderId="0" fillId="0" fontId="5" numFmtId="0" xfId="0" applyAlignment="1" applyFont="1">
      <alignment shrinkToFit="0" wrapText="1"/>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C1E4F5"/>
          <bgColor rgb="FFC1E4F5"/>
        </patternFill>
      </fill>
      <border/>
    </dxf>
    <dxf>
      <font/>
      <fill>
        <patternFill patternType="solid">
          <fgColor rgb="FF83CAEB"/>
          <bgColor rgb="FF83CAEB"/>
        </patternFill>
      </fill>
      <border/>
    </dxf>
  </dxfs>
  <tableStyles count="1">
    <tableStyle count="3" pivot="0" name="scholar export clean 2-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hyperlink" Target="https://link.springer.com/" TargetMode="Ex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5</xdr:row>
      <xdr:rowOff>0</xdr:rowOff>
    </xdr:from>
    <xdr:ext cx="304800" cy="704850"/>
    <xdr:sp>
      <xdr:nvSpPr>
        <xdr:cNvPr descr="SpringerLink" id="3" name="Shape 3">
          <a:hlinkClick r:id="rId1"/>
        </xdr:cNvPr>
        <xdr:cNvSpPr/>
      </xdr:nvSpPr>
      <xdr:spPr>
        <a:xfrm>
          <a:off x="5193600" y="3432338"/>
          <a:ext cx="304800" cy="695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tables/table1.xml><?xml version="1.0" encoding="utf-8"?>
<table xmlns="http://schemas.openxmlformats.org/spreadsheetml/2006/main" ref="A1:P86" displayName="Table_1" name="Table_1" id="1">
  <tableColumns count="16">
    <tableColumn name="ID" id="1"/>
    <tableColumn name="Title" id="2"/>
    <tableColumn name="Duplicate" id="3"/>
    <tableColumn name="(I) There is a definition of developer experience" id="4"/>
    <tableColumn name="(I) There is an impact factor of developer experience" id="5"/>
    <tableColumn name="(E) Paper not peer reviewed" id="6"/>
    <tableColumn name="(E) Paper language not in English" id="7"/>
    <tableColumn name="(E) It is not on software engineering topic" id="8"/>
    <tableColumn name="(E) There is no mention/definition to/of developer experience" id="9"/>
    <tableColumn name="Include" id="10"/>
    <tableColumn name="Year" id="11"/>
    <tableColumn name="Authors" id="12"/>
    <tableColumn name="Domain Area" id="13"/>
    <tableColumn name="Publisher" id="14"/>
    <tableColumn name="URL" id="15"/>
    <tableColumn name="absract" id="16"/>
  </tableColumns>
  <tableStyleInfo name="scholar export clean 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aaltodoc.aalto.fi/items/879509bf-d70c-42d0-bd28-cf10c7ad8392" TargetMode="External"/><Relationship Id="rId84" Type="http://schemas.openxmlformats.org/officeDocument/2006/relationships/table" Target="../tables/table1.xml"/><Relationship Id="rId42" Type="http://schemas.openxmlformats.org/officeDocument/2006/relationships/hyperlink" Target="https://jyx.jyu.fi/handle/123456789/92546" TargetMode="External"/><Relationship Id="rId41" Type="http://schemas.openxmlformats.org/officeDocument/2006/relationships/hyperlink" Target="https://ieeexplore.ieee.org/abstract/document/8818175/" TargetMode="External"/><Relationship Id="rId44" Type="http://schemas.openxmlformats.org/officeDocument/2006/relationships/hyperlink" Target="https://www.diva-portal.org/smash/record.jsf?pid=diva2:1691693" TargetMode="External"/><Relationship Id="rId43" Type="http://schemas.openxmlformats.org/officeDocument/2006/relationships/hyperlink" Target="https://www.mdpi.com/2076-3417/11/17/7805" TargetMode="External"/><Relationship Id="rId46" Type="http://schemas.openxmlformats.org/officeDocument/2006/relationships/hyperlink" Target="https://www.diva-portal.org/smash/record.jsf?pid=diva2:1113247" TargetMode="External"/><Relationship Id="rId45" Type="http://schemas.openxmlformats.org/officeDocument/2006/relationships/hyperlink" Target="https://dl.acm.org/doi/abs/10.1145/3098322.3098325?casa_token=zbNRaUw9WVoAAAAA:hixFOi4KlCN0DIOHxyLz-u5lwFkKbGx3Xk_J_eEIdJ9PLCx3V0cwEmgYKg-MwTpL2TlXphvxRoEegtg" TargetMode="External"/><Relationship Id="rId80" Type="http://schemas.openxmlformats.org/officeDocument/2006/relationships/hyperlink" Target="https://repositorio.ufms.br/handle/123456789/6289" TargetMode="External"/><Relationship Id="rId82" Type="http://schemas.openxmlformats.org/officeDocument/2006/relationships/drawing" Target="../drawings/drawing3.xml"/><Relationship Id="rId81" Type="http://schemas.openxmlformats.org/officeDocument/2006/relationships/hyperlink" Target="https://oa.upm.es/id/eprint/71446" TargetMode="External"/><Relationship Id="rId1" Type="http://schemas.openxmlformats.org/officeDocument/2006/relationships/hyperlink" Target="https://aaltodoc.aalto.fi/handle/123456789/43567" TargetMode="External"/><Relationship Id="rId2" Type="http://schemas.openxmlformats.org/officeDocument/2006/relationships/hyperlink" Target="https://ieeexplore.ieee.org/abstract/document/6225984/?casa_token=5iW3VYhvq5EAAAAA:5KV8FVpoiUcj7br1HU1nAGmDkaBUMLlq-U3fGaX5nRHaLmguLyftYERIM0lD2peyOXf3j85IxJy9" TargetMode="External"/><Relationship Id="rId3" Type="http://schemas.openxmlformats.org/officeDocument/2006/relationships/hyperlink" Target="https://aaltodoc.aalto.fi/handle/123456789/30089" TargetMode="External"/><Relationship Id="rId4" Type="http://schemas.openxmlformats.org/officeDocument/2006/relationships/hyperlink" Target="https://ieeexplore.ieee.org/abstract/document/9785882/?casa_token=0S0WXmUBvd8AAAAA:uGyFL4Dz5enXrFmCxENdkm9kZYh2qpGZVT38_AIczGtMbcQbt0gKeiLMmNAkokN3Uu2MJcSXSOZ_" TargetMode="External"/><Relationship Id="rId9" Type="http://schemas.openxmlformats.org/officeDocument/2006/relationships/hyperlink" Target="https://dl.acm.org/doi/abs/10.1145/3239372.3239387?casa_token=i4iVV_a6E80AAAAA:xLTuImN3HbV8p3ZNH5SmbQp9_vOSj8XeUYpRlv60HdJ1678N4KnFbwRGW2Ftdl_OWhsOUpUyGBJEjMQ" TargetMode="External"/><Relationship Id="rId48" Type="http://schemas.openxmlformats.org/officeDocument/2006/relationships/hyperlink" Target="https://dspace.mit.edu/bitstream/handle/1721.1/48770/productivityimpa00gill.pdf;sequence=1" TargetMode="External"/><Relationship Id="rId47" Type="http://schemas.openxmlformats.org/officeDocument/2006/relationships/hyperlink" Target="https://dl.acm.org/doi/abs/10.1145/3377812.3382135?casa_token=8ChiOnn_ocEAAAAA:52m9ME2sYg2q8D9cAC-gYHhkeG2lfI-CIKxcB853DCDXn4tpSuR4YKK0Z0G3SWJ2bccaOe3hWrtizj4" TargetMode="External"/><Relationship Id="rId49" Type="http://schemas.openxmlformats.org/officeDocument/2006/relationships/hyperlink" Target="https://lup.lub.lu.se/student-papers/record/8983773/file/8985753.pdf" TargetMode="External"/><Relationship Id="rId5" Type="http://schemas.openxmlformats.org/officeDocument/2006/relationships/hyperlink" Target="https://library.oapen.org/bitstream/handle/20.500.12657/28138/1/1001856.pdf" TargetMode="External"/><Relationship Id="rId6" Type="http://schemas.openxmlformats.org/officeDocument/2006/relationships/hyperlink" Target="https://aaltodoc.aalto.fi/items/47623bba-eaf9-4faa-a326-2189accccb25" TargetMode="External"/><Relationship Id="rId7" Type="http://schemas.openxmlformats.org/officeDocument/2006/relationships/hyperlink" Target="https://library.iated.org/view/BIASE2015ASS" TargetMode="External"/><Relationship Id="rId8" Type="http://schemas.openxmlformats.org/officeDocument/2006/relationships/hyperlink" Target="https://getdx.com/uploads/ieee-tse-paper.pdf" TargetMode="External"/><Relationship Id="rId73" Type="http://schemas.openxmlformats.org/officeDocument/2006/relationships/hyperlink" Target="https://dl.acm.org/doi/abs/10.1145/1543137.1543181" TargetMode="External"/><Relationship Id="rId72" Type="http://schemas.openxmlformats.org/officeDocument/2006/relationships/hyperlink" Target="https://ageconsearch.umn.edu/record/135368/files/PR099.pdf" TargetMode="External"/><Relationship Id="rId31" Type="http://schemas.openxmlformats.org/officeDocument/2006/relationships/hyperlink" Target="https://www.diva-portal.org/smash/record.jsf?pid=diva2:1485348" TargetMode="External"/><Relationship Id="rId75" Type="http://schemas.openxmlformats.org/officeDocument/2006/relationships/hyperlink" Target="https://aaltodoc.aalto.fi/handle/123456789/109664" TargetMode="External"/><Relationship Id="rId30" Type="http://schemas.openxmlformats.org/officeDocument/2006/relationships/hyperlink" Target="https://ieeexplore.ieee.org/abstract/document/8870184/?casa_token=J6DrXkA6Hk4AAAAA:4cEDAKvBDLD0KxOdVTLslsI1tBjsArrVMb6-fiP_ZbrNEnJ_aQrdUfi0qTOJvEH906qvfaaewGN8" TargetMode="External"/><Relationship Id="rId74" Type="http://schemas.openxmlformats.org/officeDocument/2006/relationships/hyperlink" Target="https://aclanthology.org/1987.mtsummit-1.17.pdf" TargetMode="External"/><Relationship Id="rId33" Type="http://schemas.openxmlformats.org/officeDocument/2006/relationships/hyperlink" Target="https://dl.acm.org/doi/abs/10.1145/3540250.3558950?casa_token=kvFM57wGQjkAAAAA:Yy5W2wYUvJuhaSS2YlCmi-_FBOuSNQ23xGamIGfJTFBlSpPNNHmvZY3abTPDlUWmys4hDU5rc4cb-4c" TargetMode="External"/><Relationship Id="rId77" Type="http://schemas.openxmlformats.org/officeDocument/2006/relationships/hyperlink" Target="https://koasas.kaist.ac.kr/handle/10203/267003" TargetMode="External"/><Relationship Id="rId32" Type="http://schemas.openxmlformats.org/officeDocument/2006/relationships/hyperlink" Target="https://ieeexplore.ieee.org/abstract/document/9425965/?casa_token=7g341iJ5IxcAAAAA:C0J2bq2M8ko8iKIaaCG9To3MpKUdUQlk1DoS6RvIrVsEEamWV9sIQKAljpqm6rWOVQe5yUYxcigk" TargetMode="External"/><Relationship Id="rId76" Type="http://schemas.openxmlformats.org/officeDocument/2006/relationships/hyperlink" Target="https://www.researchgate.net/profile/Srividhya-Chandrasekaran-3/publication/378151951_Enhancing_Developer_Experience_by_Reducing_Cognitive_Load_A_Focus_on_Minimization_Strategies/links/65ca97867900745497816815/Enhancing-Developer-Experience-by-Reducing-Cognitive-Load-A-Focus-on-Minimization-Strategies.pdf" TargetMode="External"/><Relationship Id="rId35" Type="http://schemas.openxmlformats.org/officeDocument/2006/relationships/hyperlink" Target="https://dl.acm.org/doi/abs/10.1145/3275245.3275262?casa_token=zBGhy8uUL4AAAAAA:GdGjAVetyKvpCUi7hvSQXVddF6QXYajvPZlzjOT9Ihiat2z9tsjXgkOD_HAISrWY6pAd3EHlmD4-IKk" TargetMode="External"/><Relationship Id="rId79" Type="http://schemas.openxmlformats.org/officeDocument/2006/relationships/hyperlink" Target="https://researchspace.auckland.ac.nz/handle/2292/64785" TargetMode="External"/><Relationship Id="rId34" Type="http://schemas.openxmlformats.org/officeDocument/2006/relationships/hyperlink" Target="https://dl.acm.org/doi/abs/10.1145/3510457.3513037?casa_token=VCchhbqAEc4AAAAA:NqkSCbvqmnUDZvERh0zP7zzk_pmyk_5Mnqt5pShG3uXiO_pOaFZIhuG7I4NZ_znSUp_08YR3K8FOVc8" TargetMode="External"/><Relationship Id="rId78" Type="http://schemas.openxmlformats.org/officeDocument/2006/relationships/hyperlink" Target="https://www.diva-portal.org/smash/record.jsf?pid=diva2:308087" TargetMode="External"/><Relationship Id="rId71" Type="http://schemas.openxmlformats.org/officeDocument/2006/relationships/hyperlink" Target="https://www.diva-portal.org/smash/record.jsf?pid=diva2:1613189" TargetMode="External"/><Relationship Id="rId70" Type="http://schemas.openxmlformats.org/officeDocument/2006/relationships/hyperlink" Target="https://webthesis.biblio.polito.it/29315/" TargetMode="External"/><Relationship Id="rId37" Type="http://schemas.openxmlformats.org/officeDocument/2006/relationships/hyperlink" Target="https://queue.acm.org/detail.cfm?id=3639443" TargetMode="External"/><Relationship Id="rId36" Type="http://schemas.openxmlformats.org/officeDocument/2006/relationships/hyperlink" Target="https://link.springer.com/chapter/10.1007/978-1-4842-9502-1_7" TargetMode="External"/><Relationship Id="rId39" Type="http://schemas.openxmlformats.org/officeDocument/2006/relationships/hyperlink" Target="https://www.tandfonline.com/doi/abs/10.1080/02697450600901483?casa_token=3AkxNgfP4DIAAAAA:MyGBcLPaubwN-pgcKSLG_K8jOb9VUNB3iMa-kkb5RYtBjQRV1eQ82rPZEvtAIsBp2ieXbz_-8WZm_lg" TargetMode="External"/><Relationship Id="rId38" Type="http://schemas.openxmlformats.org/officeDocument/2006/relationships/hyperlink" Target="https://lutpub.lut.fi/handle/10024/164790" TargetMode="External"/><Relationship Id="rId62" Type="http://schemas.openxmlformats.org/officeDocument/2006/relationships/hyperlink" Target="https://aaltodoc.aalto.fi/items/c56c3beb-4f9e-4197-b304-359764ec06f0" TargetMode="External"/><Relationship Id="rId61" Type="http://schemas.openxmlformats.org/officeDocument/2006/relationships/hyperlink" Target="https://ieeexplore.ieee.org/abstract/document/9229791/?casa_token=Oj5Ya90HY8YAAAAA:CTcQxsYFeQr_js5m8Z032douVRV7hGba1fOWsFKWCzg8fytxaSw755pGxVxwYaemsFcO-qp6Kbex" TargetMode="External"/><Relationship Id="rId20" Type="http://schemas.openxmlformats.org/officeDocument/2006/relationships/hyperlink" Target="https://link.springer.com/chapter/10.1007/978-3-319-26844-6_40" TargetMode="External"/><Relationship Id="rId64" Type="http://schemas.openxmlformats.org/officeDocument/2006/relationships/hyperlink" Target="https://link.springer.com/chapter/10.1007/978-1-4842-9723-0_2" TargetMode="External"/><Relationship Id="rId63" Type="http://schemas.openxmlformats.org/officeDocument/2006/relationships/hyperlink" Target="https://search.proquest.com/openview/1555b308e2df03aa14c7163486dcfc4c/1?pq-origsite=gscholar&amp;cbl=18750&amp;diss=y" TargetMode="External"/><Relationship Id="rId22" Type="http://schemas.openxmlformats.org/officeDocument/2006/relationships/hyperlink" Target="https://dl.acm.org/doi/abs/10.1145/3477314.3507304?casa_token=fA-pUnyfceMAAAAA:nmf_WnYUKQECNWH87-fjz8D7ScyZrISsUEwKowF3R7QsqgjRqo5IKwfBN_HurmNUF84oWl3SAlXrMn8" TargetMode="External"/><Relationship Id="rId66" Type="http://schemas.openxmlformats.org/officeDocument/2006/relationships/hyperlink" Target="https://dl.gi.de/items/b7b06892-27b1-42b2-ad2a-199c14db1d8a" TargetMode="External"/><Relationship Id="rId21" Type="http://schemas.openxmlformats.org/officeDocument/2006/relationships/hyperlink" Target="https://trepo.tuni.fi/bitstream/handle/10024/149241/LaredoLuis.pdf?sequence=2" TargetMode="External"/><Relationship Id="rId65" Type="http://schemas.openxmlformats.org/officeDocument/2006/relationships/hyperlink" Target="https://trepo.tuni.fi/bitstream/handle/10024/149779/ValtanenValtteri.pdf?sequence=2" TargetMode="External"/><Relationship Id="rId24" Type="http://schemas.openxmlformats.org/officeDocument/2006/relationships/hyperlink" Target="https://ieeexplore.ieee.org/abstract/document/7962371/" TargetMode="External"/><Relationship Id="rId68" Type="http://schemas.openxmlformats.org/officeDocument/2006/relationships/hyperlink" Target="https://aaltodoc.aalto.fi/items/9de9580f-3696-417f-acc2-e739a558e1cd" TargetMode="External"/><Relationship Id="rId23" Type="http://schemas.openxmlformats.org/officeDocument/2006/relationships/hyperlink" Target="https://ieeexplore.ieee.org/abstract/document/9973237/" TargetMode="External"/><Relationship Id="rId67" Type="http://schemas.openxmlformats.org/officeDocument/2006/relationships/hyperlink" Target="https://www.diva-portal.org/smash/record.jsf?pid=diva2:1437636" TargetMode="External"/><Relationship Id="rId60" Type="http://schemas.openxmlformats.org/officeDocument/2006/relationships/hyperlink" Target="https://ieeexplore.ieee.org/abstract/document/10173902/?casa_token=gSk4yw0iQpUAAAAA:H62Gf1g4R5XNJopRxguw9A8LxJzXhr_ImQ49v-PYoJGyiPFO3JOAs0cUfHu06KW7NH1jYoZ3FRmf" TargetMode="External"/><Relationship Id="rId26" Type="http://schemas.openxmlformats.org/officeDocument/2006/relationships/hyperlink" Target="https://trepo.tuni.fi/bitstream/handle/10024/82680/gradu05184.pdf;sequence=1" TargetMode="External"/><Relationship Id="rId25" Type="http://schemas.openxmlformats.org/officeDocument/2006/relationships/hyperlink" Target="https://dl.acm.org/doi/abs/10.1145/2695664.2695746?casa_token=EqYMLAtR_HkAAAAA:XfS5L5_b7e07D4xApdN4E8qnK0jCXYq_LNEmBHlhM6M_9O8XuNYHtXj4f8AEBKcHY664H9PvF9e73og" TargetMode="External"/><Relationship Id="rId69" Type="http://schemas.openxmlformats.org/officeDocument/2006/relationships/hyperlink" Target="https://papers.ssrn.com/sol3/papers.cfm?abstract_id=4764972" TargetMode="External"/><Relationship Id="rId28" Type="http://schemas.openxmlformats.org/officeDocument/2006/relationships/hyperlink" Target="https://ieeexplore.ieee.org/abstract/document/6690135/?casa_token=fNkP3VVNTSUAAAAA:FvuAek-ULX0mArdbh9t1fyPcaXpNEw3HqsiK9re0sVB-D1g0Qv02LHWd3iKbMfT1R5zaGyZNqiWa" TargetMode="External"/><Relationship Id="rId27" Type="http://schemas.openxmlformats.org/officeDocument/2006/relationships/hyperlink" Target="https://opus.uleth.ca/bitstreams/0765c229-2cab-4f83-b4c8-7475b06968f2/download" TargetMode="External"/><Relationship Id="rId29" Type="http://schemas.openxmlformats.org/officeDocument/2006/relationships/hyperlink" Target="https://www.tandfonline.com/doi/abs/10.1080/10447318.2024.2304912?casa_token=sTUJMopYx9MAAAAA:ntmj_KS9wLYLAvCmm0C0Q7Q1ZObYToE_pdy31tV3xT9A_VztF3rJn3laik4uQVGo6w7ssFvwdWYfl5I" TargetMode="External"/><Relationship Id="rId51" Type="http://schemas.openxmlformats.org/officeDocument/2006/relationships/hyperlink" Target="http://ksiresearch.org/seke/seke15paper/seke15paper_221.pdf" TargetMode="External"/><Relationship Id="rId50" Type="http://schemas.openxmlformats.org/officeDocument/2006/relationships/hyperlink" Target="https://files.osf.io/v1/resources/qz43x/providers/osfstorage/65b2f3ae4aa63c07d9df22ec?action=download&amp;direct&amp;version=5" TargetMode="External"/><Relationship Id="rId53" Type="http://schemas.openxmlformats.org/officeDocument/2006/relationships/hyperlink" Target="https://dl.acm.org/doi/abs/10.1145/3595878" TargetMode="External"/><Relationship Id="rId52" Type="http://schemas.openxmlformats.org/officeDocument/2006/relationships/hyperlink" Target="https://www.cin.ufpe.br/~tg/2022-1/tg_EC/TG_rjav.pdf" TargetMode="External"/><Relationship Id="rId11" Type="http://schemas.openxmlformats.org/officeDocument/2006/relationships/hyperlink" Target="https://dl.acm.org/doi/abs/10.1145/3555228.3555247?casa_token=mbXazBfs25sAAAAA:zu3iXOV7p7AIfwgnFD_aT0r2u9KJnLhtOJBWN22QrMqhMOyQBc3kOit8dD6_z5IoCP7Qryz0nxgv1H0" TargetMode="External"/><Relationship Id="rId55" Type="http://schemas.openxmlformats.org/officeDocument/2006/relationships/hyperlink" Target="https://repositorio-aberto.up.pt/bitstream/10216/151840/2/636228.pdf" TargetMode="External"/><Relationship Id="rId10" Type="http://schemas.openxmlformats.org/officeDocument/2006/relationships/hyperlink" Target="https://www.diva-portal.org/smash/record.jsf?pid=diva2:1555395" TargetMode="External"/><Relationship Id="rId54" Type="http://schemas.openxmlformats.org/officeDocument/2006/relationships/hyperlink" Target="https://link.springer.com/article/10.2991/ijndc.2018.6.2.1" TargetMode="External"/><Relationship Id="rId13" Type="http://schemas.openxmlformats.org/officeDocument/2006/relationships/hyperlink" Target="https://dl.acm.org/doi/abs/10.1145/3387940.3392193?casa_token=yC5vcw9LYJwAAAAA:REkjxYOcCBWyOl8VxVrJtij2qm9ceP8pQi4h51zIowB--cGO76AtiM8VuPXrX0WlaSNdL3D-raa0DYY" TargetMode="External"/><Relationship Id="rId57" Type="http://schemas.openxmlformats.org/officeDocument/2006/relationships/hyperlink" Target="https://search.proquest.com/openview/1af702f9790af9c5a0b47e7887f36595/1?pq-origsite=gscholar&amp;cbl=2032622" TargetMode="External"/><Relationship Id="rId12" Type="http://schemas.openxmlformats.org/officeDocument/2006/relationships/hyperlink" Target="https://homepages.dcc.ufmg.br/~figueiredo/publications/cibse2024lopes.pdf" TargetMode="External"/><Relationship Id="rId56" Type="http://schemas.openxmlformats.org/officeDocument/2006/relationships/hyperlink" Target="https://ieeexplore.ieee.org/abstract/document/10132252/" TargetMode="External"/><Relationship Id="rId15" Type="http://schemas.openxmlformats.org/officeDocument/2006/relationships/hyperlink" Target="https://dl.acm.org/doi/abs/10.1145/1985441.1985464?casa_token=umituQi0TVgAAAAA:gAH5tDfC8OZ5Eb5MEl8bS_VgXiacsZV9xA88k8zCR3CkdSzpr5qiKKfgm6Lg71NALDlXiAEnRfDVs4s" TargetMode="External"/><Relationship Id="rId59" Type="http://schemas.openxmlformats.org/officeDocument/2006/relationships/hyperlink" Target="https://link.springer.com/chapter/10.1007/978-1-4842-7164-3_17" TargetMode="External"/><Relationship Id="rId14" Type="http://schemas.openxmlformats.org/officeDocument/2006/relationships/hyperlink" Target="https://aaltodoc.aalto.fi/bitstream/123456789/118413/1/master_Kermanchi_Arian_2022.pdf" TargetMode="External"/><Relationship Id="rId58" Type="http://schemas.openxmlformats.org/officeDocument/2006/relationships/hyperlink" Target="https://www.diva-portal.org/smash/record.jsf?pid=diva2:1812701" TargetMode="External"/><Relationship Id="rId17" Type="http://schemas.openxmlformats.org/officeDocument/2006/relationships/hyperlink" Target="https://ijic.utm.my/index.php/ijic/article/view/393" TargetMode="External"/><Relationship Id="rId16" Type="http://schemas.openxmlformats.org/officeDocument/2006/relationships/hyperlink" Target="https://onlinelibrary.wiley.com/doi/abs/10.1002/smr.2395?casa_token=_GBxOz9z3qcAAAAA:J1FYvMKSjvjQgtq9LgR6GMogsZ0Lj_KEXTsi0B_LRKYWBPRUOqfp0OeZFxvu7RvxbLqljSOxxEUKQACXDw" TargetMode="External"/><Relationship Id="rId19" Type="http://schemas.openxmlformats.org/officeDocument/2006/relationships/hyperlink" Target="https://link.springer.com/chapter/10.1007/978-3-319-44902-9_14" TargetMode="External"/><Relationship Id="rId18" Type="http://schemas.openxmlformats.org/officeDocument/2006/relationships/hyperlink" Target="https://helda.helsinki.fi/items/fe6b69d9-eb9e-460a-84a3-53226eba32a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94.78"/>
    <col customWidth="1" min="3" max="3" width="78.11"/>
    <col customWidth="1" hidden="1" min="4" max="4" width="87.11"/>
    <col customWidth="1" min="5" max="5" width="75.67"/>
    <col customWidth="1" min="6" max="6" width="70.67"/>
    <col customWidth="1" min="7" max="26" width="10.56"/>
  </cols>
  <sheetData>
    <row r="1" ht="15.75" customHeight="1">
      <c r="A1" s="1" t="s">
        <v>0</v>
      </c>
      <c r="B1" s="1" t="s">
        <v>1</v>
      </c>
      <c r="C1" s="1" t="s">
        <v>2</v>
      </c>
      <c r="E1" s="1" t="s">
        <v>3</v>
      </c>
      <c r="F1" s="1" t="s">
        <v>4</v>
      </c>
    </row>
    <row r="2" ht="15.75" customHeight="1">
      <c r="A2" s="1">
        <v>1.0</v>
      </c>
      <c r="B2" s="1" t="s">
        <v>5</v>
      </c>
      <c r="C2" s="1" t="s">
        <v>6</v>
      </c>
      <c r="D2" s="2" t="str">
        <f>HYPERLINK("https://aaltodoc.aalto.fi/handle/123456789/43567")</f>
        <v>https://aaltodoc.aalto.fi/handle/123456789/43567</v>
      </c>
      <c r="E2" s="1" t="s">
        <v>7</v>
      </c>
      <c r="F2" s="1" t="s">
        <v>8</v>
      </c>
    </row>
    <row r="3" ht="15.75" customHeight="1">
      <c r="A3" s="1">
        <v>2.0</v>
      </c>
      <c r="B3" s="1" t="s">
        <v>9</v>
      </c>
      <c r="C3" s="1" t="s">
        <v>10</v>
      </c>
      <c r="D3" s="2" t="str">
        <f>HYPERLINK("https://ieeexplore.ieee.org/abstract/document/6225984/?casa_token=5iW3VYhvq5EAAAAA:5KV8FVpoiUcj7br1HU1nAGmDkaBUMLlq-U3fGaX5nRHaLmguLyftYERIM0lD2peyOXf3j85IxJy9")</f>
        <v>https://ieeexplore.ieee.org/abstract/document/6225984/?casa_token=5iW3VYhvq5EAAAAA:5KV8FVpoiUcj7br1HU1nAGmDkaBUMLlq-U3fGaX5nRHaLmguLyftYERIM0lD2peyOXf3j85IxJy9</v>
      </c>
      <c r="E3" s="1" t="s">
        <v>11</v>
      </c>
      <c r="F3" s="1" t="s">
        <v>12</v>
      </c>
    </row>
    <row r="4" ht="15.75" customHeight="1">
      <c r="A4" s="1">
        <v>3.0</v>
      </c>
      <c r="B4" s="1" t="s">
        <v>13</v>
      </c>
      <c r="C4" s="1" t="s">
        <v>14</v>
      </c>
      <c r="D4" s="2" t="str">
        <f>HYPERLINK("https://aaltodoc.aalto.fi/handle/123456789/30089")</f>
        <v>https://aaltodoc.aalto.fi/handle/123456789/30089</v>
      </c>
      <c r="E4" s="1" t="s">
        <v>15</v>
      </c>
      <c r="F4" s="1" t="s">
        <v>16</v>
      </c>
    </row>
    <row r="5" ht="15.75" customHeight="1">
      <c r="A5" s="1">
        <v>4.0</v>
      </c>
      <c r="B5" s="1" t="s">
        <v>17</v>
      </c>
      <c r="C5" s="1" t="s">
        <v>18</v>
      </c>
      <c r="D5" s="2" t="str">
        <f>HYPERLINK("https://ieeexplore.ieee.org/abstract/document/9785882/?casa_token=0S0WXmUBvd8AAAAA:uGyFL4Dz5enXrFmCxENdkm9kZYh2qpGZVT38_AIczGtMbcQbt0gKeiLMmNAkokN3Uu2MJcSXSOZ_")</f>
        <v>https://ieeexplore.ieee.org/abstract/document/9785882/?casa_token=0S0WXmUBvd8AAAAA:uGyFL4Dz5enXrFmCxENdkm9kZYh2qpGZVT38_AIczGtMbcQbt0gKeiLMmNAkokN3Uu2MJcSXSOZ_</v>
      </c>
      <c r="E5" s="1" t="s">
        <v>19</v>
      </c>
      <c r="F5" s="1" t="s">
        <v>20</v>
      </c>
    </row>
    <row r="6" ht="15.75" customHeight="1">
      <c r="A6" s="1">
        <v>5.0</v>
      </c>
      <c r="B6" s="1" t="s">
        <v>21</v>
      </c>
      <c r="C6" s="1" t="s">
        <v>22</v>
      </c>
      <c r="D6" s="2" t="str">
        <f>HYPERLINK("https://library.oapen.org/bitstream/handle/20.500.12657/28138/1/1001856.pdf#page=117")</f>
        <v>https://library.oapen.org/bitstream/handle/20.500.12657/28138/1/1001856.pdf#page=117</v>
      </c>
      <c r="E6" s="1" t="s">
        <v>23</v>
      </c>
      <c r="F6" s="1" t="s">
        <v>24</v>
      </c>
    </row>
    <row r="7" ht="15.75" customHeight="1">
      <c r="A7" s="1">
        <v>6.0</v>
      </c>
      <c r="B7" s="1" t="s">
        <v>25</v>
      </c>
      <c r="C7" s="1" t="s">
        <v>26</v>
      </c>
      <c r="D7" s="2" t="str">
        <f>HYPERLINK("https://aaltodoc.aalto.fi/items/47623bba-eaf9-4faa-a326-2189accccb25")</f>
        <v>https://aaltodoc.aalto.fi/items/47623bba-eaf9-4faa-a326-2189accccb25</v>
      </c>
      <c r="E7" s="1" t="s">
        <v>27</v>
      </c>
      <c r="F7" s="1" t="s">
        <v>28</v>
      </c>
    </row>
    <row r="8" ht="15.75" customHeight="1">
      <c r="A8" s="1">
        <v>7.0</v>
      </c>
      <c r="B8" s="1" t="s">
        <v>29</v>
      </c>
      <c r="C8" s="1" t="s">
        <v>30</v>
      </c>
      <c r="D8" s="2" t="str">
        <f>HYPERLINK("https://library.iated.org/view/BIASE2015ASS")</f>
        <v>https://library.iated.org/view/BIASE2015ASS</v>
      </c>
      <c r="E8" s="1" t="s">
        <v>31</v>
      </c>
      <c r="F8" s="1" t="s">
        <v>32</v>
      </c>
    </row>
    <row r="9" ht="15.75" customHeight="1">
      <c r="A9" s="1">
        <v>8.0</v>
      </c>
      <c r="B9" s="1" t="s">
        <v>33</v>
      </c>
      <c r="C9" s="1" t="s">
        <v>34</v>
      </c>
      <c r="D9" s="2" t="str">
        <f>HYPERLINK("https://getdx.com/uploads/ieee-tse-paper.pdf")</f>
        <v>https://getdx.com/uploads/ieee-tse-paper.pdf</v>
      </c>
      <c r="E9" s="1" t="s">
        <v>35</v>
      </c>
      <c r="F9" s="1" t="s">
        <v>36</v>
      </c>
    </row>
    <row r="10" ht="15.75" customHeight="1">
      <c r="A10" s="1">
        <v>9.0</v>
      </c>
      <c r="B10" s="1" t="s">
        <v>37</v>
      </c>
      <c r="C10" s="1" t="s">
        <v>38</v>
      </c>
      <c r="D10" s="2" t="str">
        <f>HYPERLINK("https://dl.acm.org/doi/abs/10.1145/3239372.3239387?casa_token=i4iVV_a6E80AAAAA:xLTuImN3HbV8p3ZNH5SmbQp9_vOSj8XeUYpRlv60HdJ1678N4KnFbwRGW2Ftdl_OWhsOUpUyGBJEjMQ")</f>
        <v>https://dl.acm.org/doi/abs/10.1145/3239372.3239387?casa_token=i4iVV_a6E80AAAAA:xLTuImN3HbV8p3ZNH5SmbQp9_vOSj8XeUYpRlv60HdJ1678N4KnFbwRGW2Ftdl_OWhsOUpUyGBJEjMQ</v>
      </c>
      <c r="E10" s="1" t="s">
        <v>39</v>
      </c>
      <c r="F10" s="1" t="s">
        <v>40</v>
      </c>
    </row>
    <row r="11" ht="15.75" customHeight="1">
      <c r="A11" s="1">
        <v>10.0</v>
      </c>
      <c r="B11" s="1" t="s">
        <v>41</v>
      </c>
      <c r="C11" s="1" t="s">
        <v>42</v>
      </c>
      <c r="D11" s="2" t="str">
        <f>HYPERLINK("https://www.diva-portal.org/smash/record.jsf?pid=diva2:1555395")</f>
        <v>https://www.diva-portal.org/smash/record.jsf?pid=diva2:1555395</v>
      </c>
      <c r="E11" s="1" t="s">
        <v>43</v>
      </c>
      <c r="F11" s="1" t="s">
        <v>44</v>
      </c>
    </row>
    <row r="12" ht="15.75" customHeight="1">
      <c r="A12" s="1">
        <v>11.0</v>
      </c>
      <c r="B12" s="1" t="s">
        <v>45</v>
      </c>
      <c r="C12" s="1" t="s">
        <v>46</v>
      </c>
      <c r="D12" s="2" t="str">
        <f>HYPERLINK("https://dl.acm.org/doi/abs/10.1145/3555228.3555247?casa_token=mbXazBfs25sAAAAA:zu3iXOV7p7AIfwgnFD_aT0r2u9KJnLhtOJBWN22QrMqhMOyQBc3kOit8dD6_z5IoCP7Qryz0nxgv1H0")</f>
        <v>https://dl.acm.org/doi/abs/10.1145/3555228.3555247?casa_token=mbXazBfs25sAAAAA:zu3iXOV7p7AIfwgnFD_aT0r2u9KJnLhtOJBWN22QrMqhMOyQBc3kOit8dD6_z5IoCP7Qryz0nxgv1H0</v>
      </c>
      <c r="E12" s="1" t="s">
        <v>47</v>
      </c>
      <c r="F12" s="1" t="s">
        <v>48</v>
      </c>
    </row>
    <row r="13" ht="15.75" customHeight="1">
      <c r="A13" s="1">
        <v>12.0</v>
      </c>
      <c r="B13" s="1" t="s">
        <v>49</v>
      </c>
      <c r="C13" s="1" t="s">
        <v>50</v>
      </c>
      <c r="D13" s="2" t="str">
        <f>HYPERLINK("https://homepages.dcc.ufmg.br/~figueiredo/publications/cibse2024lopes.pdf")</f>
        <v>https://homepages.dcc.ufmg.br/~figueiredo/publications/cibse2024lopes.pdf</v>
      </c>
      <c r="E13" s="1" t="s">
        <v>51</v>
      </c>
      <c r="F13" s="1" t="s">
        <v>52</v>
      </c>
    </row>
    <row r="14" ht="15.75" customHeight="1">
      <c r="A14" s="1">
        <v>13.0</v>
      </c>
      <c r="B14" s="1" t="s">
        <v>53</v>
      </c>
      <c r="C14" s="1" t="s">
        <v>54</v>
      </c>
      <c r="D14" s="2" t="str">
        <f>HYPERLINK("https://dl.acm.org/doi/abs/10.1145/3387940.3392193?casa_token=yC5vcw9LYJwAAAAA:REkjxYOcCBWyOl8VxVrJtij2qm9ceP8pQi4h51zIowB--cGO76AtiM8VuPXrX0WlaSNdL3D-raa0DYY")</f>
        <v>https://dl.acm.org/doi/abs/10.1145/3387940.3392193?casa_token=yC5vcw9LYJwAAAAA:REkjxYOcCBWyOl8VxVrJtij2qm9ceP8pQi4h51zIowB--cGO76AtiM8VuPXrX0WlaSNdL3D-raa0DYY</v>
      </c>
      <c r="E14" s="1" t="s">
        <v>55</v>
      </c>
      <c r="F14" s="1" t="s">
        <v>56</v>
      </c>
    </row>
    <row r="15" ht="15.75" customHeight="1">
      <c r="A15" s="1">
        <v>14.0</v>
      </c>
      <c r="B15" s="1" t="s">
        <v>57</v>
      </c>
      <c r="C15" s="1" t="s">
        <v>58</v>
      </c>
      <c r="D15" s="2" t="str">
        <f>HYPERLINK("https://aaltodoc.aalto.fi/bitstream/123456789/118413/1/master_Kermanchi_Arian_2022.pdf")</f>
        <v>https://aaltodoc.aalto.fi/bitstream/123456789/118413/1/master_Kermanchi_Arian_2022.pdf</v>
      </c>
      <c r="E15" s="1" t="s">
        <v>59</v>
      </c>
      <c r="F15" s="1" t="s">
        <v>60</v>
      </c>
    </row>
    <row r="16" ht="15.75" customHeight="1">
      <c r="A16" s="1">
        <v>15.0</v>
      </c>
      <c r="B16" s="1" t="s">
        <v>61</v>
      </c>
      <c r="C16" s="1" t="s">
        <v>62</v>
      </c>
      <c r="D16" s="2" t="str">
        <f>HYPERLINK("https://dl.acm.org/doi/abs/10.1145/1985441.1985464?casa_token=umituQi0TVgAAAAA:gAH5tDfC8OZ5Eb5MEl8bS_VgXiacsZV9xA88k8zCR3CkdSzpr5qiKKfgm6Lg71NALDlXiAEnRfDVs4s")</f>
        <v>https://dl.acm.org/doi/abs/10.1145/1985441.1985464?casa_token=umituQi0TVgAAAAA:gAH5tDfC8OZ5Eb5MEl8bS_VgXiacsZV9xA88k8zCR3CkdSzpr5qiKKfgm6Lg71NALDlXiAEnRfDVs4s</v>
      </c>
      <c r="E16" s="1" t="s">
        <v>63</v>
      </c>
      <c r="F16" s="1" t="s">
        <v>64</v>
      </c>
    </row>
    <row r="17" ht="15.75" customHeight="1">
      <c r="A17" s="1">
        <v>16.0</v>
      </c>
      <c r="B17" s="1" t="s">
        <v>65</v>
      </c>
      <c r="C17" s="1" t="s">
        <v>66</v>
      </c>
      <c r="D17" s="2" t="str">
        <f>HYPERLINK("https://onlinelibrary.wiley.com/doi/abs/10.1002/smr.2395?casa_token=_GBxOz9z3qcAAAAA:J1FYvMKSjvjQgtq9LgR6GMogsZ0Lj_KEXTsi0B_LRKYWBPRUOqfp0OeZFxvu7RvxbLqljSOxxEUKQACXDw")</f>
        <v>https://onlinelibrary.wiley.com/doi/abs/10.1002/smr.2395?casa_token=_GBxOz9z3qcAAAAA:J1FYvMKSjvjQgtq9LgR6GMogsZ0Lj_KEXTsi0B_LRKYWBPRUOqfp0OeZFxvu7RvxbLqljSOxxEUKQACXDw</v>
      </c>
      <c r="E17" s="1" t="s">
        <v>67</v>
      </c>
      <c r="F17" s="1" t="s">
        <v>68</v>
      </c>
    </row>
    <row r="18" ht="15.75" customHeight="1">
      <c r="A18" s="1">
        <v>17.0</v>
      </c>
      <c r="B18" s="1" t="s">
        <v>69</v>
      </c>
      <c r="C18" s="1" t="s">
        <v>70</v>
      </c>
      <c r="D18" s="2" t="str">
        <f>HYPERLINK("https://ijic.utm.my/index.php/ijic/article/view/393")</f>
        <v>https://ijic.utm.my/index.php/ijic/article/view/393</v>
      </c>
      <c r="E18" s="1" t="s">
        <v>71</v>
      </c>
      <c r="F18" s="1" t="s">
        <v>72</v>
      </c>
    </row>
    <row r="19" ht="15.75" customHeight="1">
      <c r="A19" s="1">
        <v>18.0</v>
      </c>
      <c r="B19" s="1" t="s">
        <v>73</v>
      </c>
      <c r="C19" s="1" t="s">
        <v>74</v>
      </c>
      <c r="D19" s="2" t="str">
        <f>HYPERLINK("https://helda.helsinki.fi/items/fe6b69d9-eb9e-460a-84a3-53226eba32a3")</f>
        <v>https://helda.helsinki.fi/items/fe6b69d9-eb9e-460a-84a3-53226eba32a3</v>
      </c>
      <c r="E19" s="1" t="s">
        <v>75</v>
      </c>
      <c r="F19" s="1" t="s">
        <v>76</v>
      </c>
    </row>
    <row r="20" ht="15.75" customHeight="1">
      <c r="A20" s="1">
        <v>19.0</v>
      </c>
      <c r="B20" s="1" t="s">
        <v>77</v>
      </c>
      <c r="C20" s="1" t="s">
        <v>78</v>
      </c>
      <c r="D20" s="2" t="str">
        <f>HYPERLINK("https://link.springer.com/chapter/10.1007/978-3-319-44902-9_14")</f>
        <v>https://link.springer.com/chapter/10.1007/978-3-319-44902-9_14</v>
      </c>
      <c r="E20" s="1" t="s">
        <v>79</v>
      </c>
      <c r="F20" s="1" t="s">
        <v>80</v>
      </c>
    </row>
    <row r="21" ht="15.75" customHeight="1">
      <c r="A21" s="1">
        <v>20.0</v>
      </c>
      <c r="B21" s="1" t="s">
        <v>81</v>
      </c>
      <c r="C21" s="1" t="s">
        <v>82</v>
      </c>
      <c r="D21" s="2" t="str">
        <f>HYPERLINK("https://link.springer.com/chapter/10.1007/978-3-319-26844-6_40")</f>
        <v>https://link.springer.com/chapter/10.1007/978-3-319-26844-6_40</v>
      </c>
      <c r="E21" s="1" t="s">
        <v>83</v>
      </c>
      <c r="F21" s="1" t="s">
        <v>84</v>
      </c>
    </row>
    <row r="22" ht="15.75" customHeight="1">
      <c r="A22" s="1">
        <v>21.0</v>
      </c>
      <c r="B22" s="1" t="s">
        <v>85</v>
      </c>
      <c r="C22" s="1" t="s">
        <v>86</v>
      </c>
      <c r="D22" s="2" t="str">
        <f>HYPERLINK("https://trepo.tuni.fi/bitstream/handle/10024/149241/LaredoLuis.pdf?sequence=2")</f>
        <v>https://trepo.tuni.fi/bitstream/handle/10024/149241/LaredoLuis.pdf?sequence=2</v>
      </c>
      <c r="E22" s="1" t="s">
        <v>87</v>
      </c>
      <c r="F22" s="1" t="s">
        <v>88</v>
      </c>
    </row>
    <row r="23" ht="15.75" customHeight="1">
      <c r="A23" s="1">
        <v>22.0</v>
      </c>
      <c r="B23" s="1" t="s">
        <v>89</v>
      </c>
      <c r="C23" s="1" t="s">
        <v>90</v>
      </c>
      <c r="D23" s="2" t="str">
        <f>HYPERLINK("https://dl.acm.org/doi/abs/10.1145/3477314.3507304?casa_token=fA-pUnyfceMAAAAA:nmf_WnYUKQECNWH87-fjz8D7ScyZrISsUEwKowF3R7QsqgjRqo5IKwfBN_HurmNUF84oWl3SAlXrMn8")</f>
        <v>https://dl.acm.org/doi/abs/10.1145/3477314.3507304?casa_token=fA-pUnyfceMAAAAA:nmf_WnYUKQECNWH87-fjz8D7ScyZrISsUEwKowF3R7QsqgjRqo5IKwfBN_HurmNUF84oWl3SAlXrMn8</v>
      </c>
      <c r="E23" s="1" t="s">
        <v>91</v>
      </c>
      <c r="F23" s="1" t="s">
        <v>92</v>
      </c>
    </row>
    <row r="24" ht="15.75" customHeight="1">
      <c r="A24" s="1">
        <v>23.0</v>
      </c>
      <c r="B24" s="1" t="s">
        <v>93</v>
      </c>
      <c r="C24" s="1" t="s">
        <v>94</v>
      </c>
      <c r="D24" s="2" t="str">
        <f>HYPERLINK("https://ieeexplore.ieee.org/abstract/document/9973237/")</f>
        <v>https://ieeexplore.ieee.org/abstract/document/9973237/</v>
      </c>
      <c r="E24" s="1" t="s">
        <v>95</v>
      </c>
      <c r="F24" s="1" t="s">
        <v>96</v>
      </c>
    </row>
    <row r="25" ht="15.75" customHeight="1">
      <c r="A25" s="1">
        <v>24.0</v>
      </c>
      <c r="B25" s="1" t="s">
        <v>97</v>
      </c>
      <c r="C25" s="1" t="s">
        <v>98</v>
      </c>
      <c r="D25" s="2" t="str">
        <f>HYPERLINK("https://ieeexplore.ieee.org/abstract/document/7962371/")</f>
        <v>https://ieeexplore.ieee.org/abstract/document/7962371/</v>
      </c>
      <c r="E25" s="1" t="s">
        <v>99</v>
      </c>
      <c r="F25" s="1" t="s">
        <v>100</v>
      </c>
    </row>
    <row r="26" ht="15.75" customHeight="1">
      <c r="A26" s="1">
        <v>25.0</v>
      </c>
      <c r="B26" s="1" t="s">
        <v>101</v>
      </c>
      <c r="C26" s="1" t="s">
        <v>102</v>
      </c>
      <c r="D26" s="2" t="str">
        <f>HYPERLINK("https://dl.acm.org/doi/abs/10.1145/2695664.2695746?casa_token=EqYMLAtR_HkAAAAA:XfS5L5_b7e07D4xApdN4E8qnK0jCXYq_LNEmBHlhM6M_9O8XuNYHtXj4f8AEBKcHY664H9PvF9e73og")</f>
        <v>https://dl.acm.org/doi/abs/10.1145/2695664.2695746?casa_token=EqYMLAtR_HkAAAAA:XfS5L5_b7e07D4xApdN4E8qnK0jCXYq_LNEmBHlhM6M_9O8XuNYHtXj4f8AEBKcHY664H9PvF9e73og</v>
      </c>
      <c r="E26" s="1" t="s">
        <v>103</v>
      </c>
      <c r="F26" s="1" t="s">
        <v>104</v>
      </c>
    </row>
    <row r="27" ht="15.75" customHeight="1">
      <c r="A27" s="1">
        <v>26.0</v>
      </c>
      <c r="B27" s="1" t="s">
        <v>105</v>
      </c>
      <c r="C27" s="1" t="s">
        <v>106</v>
      </c>
      <c r="D27" s="2" t="str">
        <f>HYPERLINK("https://trepo.tuni.fi/bitstream/handle/10024/82680/gradu05184.pdf;sequence=1")</f>
        <v>https://trepo.tuni.fi/bitstream/handle/10024/82680/gradu05184.pdf;sequence=1</v>
      </c>
      <c r="E27" s="1" t="s">
        <v>107</v>
      </c>
      <c r="F27" s="1" t="s">
        <v>108</v>
      </c>
    </row>
    <row r="28" ht="15.75" customHeight="1">
      <c r="A28" s="1">
        <v>27.0</v>
      </c>
      <c r="B28" s="1" t="s">
        <v>109</v>
      </c>
      <c r="C28" s="1" t="s">
        <v>110</v>
      </c>
      <c r="D28" s="2" t="str">
        <f>HYPERLINK("https://opus.uleth.ca/bitstreams/0765c229-2cab-4f83-b4c8-7475b06968f2/download")</f>
        <v>https://opus.uleth.ca/bitstreams/0765c229-2cab-4f83-b4c8-7475b06968f2/download</v>
      </c>
      <c r="E28" s="1" t="s">
        <v>111</v>
      </c>
      <c r="F28" s="1" t="s">
        <v>112</v>
      </c>
    </row>
    <row r="29" ht="15.75" customHeight="1">
      <c r="A29" s="1">
        <v>28.0</v>
      </c>
      <c r="B29" s="1" t="s">
        <v>113</v>
      </c>
      <c r="C29" s="1" t="s">
        <v>114</v>
      </c>
      <c r="D29" s="2" t="str">
        <f>HYPERLINK("https://ieeexplore.ieee.org/abstract/document/6690135/?casa_token=fNkP3VVNTSUAAAAA:FvuAek-ULX0mArdbh9t1fyPcaXpNEw3HqsiK9re0sVB-D1g0Qv02LHWd3iKbMfT1R5zaGyZNqiWa")</f>
        <v>https://ieeexplore.ieee.org/abstract/document/6690135/?casa_token=fNkP3VVNTSUAAAAA:FvuAek-ULX0mArdbh9t1fyPcaXpNEw3HqsiK9re0sVB-D1g0Qv02LHWd3iKbMfT1R5zaGyZNqiWa</v>
      </c>
      <c r="E29" s="1" t="s">
        <v>115</v>
      </c>
      <c r="F29" s="1" t="s">
        <v>116</v>
      </c>
    </row>
    <row r="30" ht="15.75" customHeight="1">
      <c r="A30" s="1">
        <v>29.0</v>
      </c>
      <c r="B30" s="1" t="s">
        <v>117</v>
      </c>
      <c r="C30" s="1" t="s">
        <v>118</v>
      </c>
      <c r="D30" s="2" t="str">
        <f>HYPERLINK("https://www.tandfonline.com/doi/abs/10.1080/10447318.2024.2304912?casa_token=sTUJMopYx9MAAAAA:ntmj_KS9wLYLAvCmm0C0Q7Q1ZObYToE_pdy31tV3xT9A_VztF3rJn3laik4uQVGo6w7ssFvwdWYfl5I")</f>
        <v>https://www.tandfonline.com/doi/abs/10.1080/10447318.2024.2304912?casa_token=sTUJMopYx9MAAAAA:ntmj_KS9wLYLAvCmm0C0Q7Q1ZObYToE_pdy31tV3xT9A_VztF3rJn3laik4uQVGo6w7ssFvwdWYfl5I</v>
      </c>
      <c r="E30" s="1" t="s">
        <v>119</v>
      </c>
      <c r="F30" s="1" t="s">
        <v>120</v>
      </c>
    </row>
    <row r="31" ht="15.75" customHeight="1">
      <c r="A31" s="1">
        <v>30.0</v>
      </c>
      <c r="B31" s="1" t="s">
        <v>121</v>
      </c>
      <c r="C31" s="1" t="s">
        <v>122</v>
      </c>
      <c r="D31" s="2" t="str">
        <f>HYPERLINK("https://ieeexplore.ieee.org/abstract/document/8870184/?casa_token=J6DrXkA6Hk4AAAAA:4cEDAKvBDLD0KxOdVTLslsI1tBjsArrVMb6-fiP_ZbrNEnJ_aQrdUfi0qTOJvEH906qvfaaewGN8")</f>
        <v>https://ieeexplore.ieee.org/abstract/document/8870184/?casa_token=J6DrXkA6Hk4AAAAA:4cEDAKvBDLD0KxOdVTLslsI1tBjsArrVMb6-fiP_ZbrNEnJ_aQrdUfi0qTOJvEH906qvfaaewGN8</v>
      </c>
      <c r="E31" s="1" t="s">
        <v>123</v>
      </c>
      <c r="F31" s="1" t="s">
        <v>124</v>
      </c>
    </row>
    <row r="32" ht="15.75" customHeight="1">
      <c r="A32" s="1">
        <v>31.0</v>
      </c>
      <c r="B32" s="1" t="s">
        <v>125</v>
      </c>
      <c r="C32" s="1" t="s">
        <v>126</v>
      </c>
      <c r="D32" s="2" t="str">
        <f>HYPERLINK("https://www.diva-portal.org/smash/record.jsf?pid=diva2:1485348")</f>
        <v>https://www.diva-portal.org/smash/record.jsf?pid=diva2:1485348</v>
      </c>
      <c r="E32" s="1" t="s">
        <v>127</v>
      </c>
      <c r="F32" s="1" t="s">
        <v>128</v>
      </c>
    </row>
    <row r="33" ht="15.75" customHeight="1">
      <c r="A33" s="1">
        <v>32.0</v>
      </c>
      <c r="B33" s="1" t="s">
        <v>129</v>
      </c>
      <c r="C33" s="1" t="s">
        <v>130</v>
      </c>
      <c r="D33" s="2" t="str">
        <f>HYPERLINK("https://ieeexplore.ieee.org/abstract/document/9425965/?casa_token=7g341iJ5IxcAAAAA:C0J2bq2M8ko8iKIaaCG9To3MpKUdUQlk1DoS6RvIrVsEEamWV9sIQKAljpqm6rWOVQe5yUYxcigk")</f>
        <v>https://ieeexplore.ieee.org/abstract/document/9425965/?casa_token=7g341iJ5IxcAAAAA:C0J2bq2M8ko8iKIaaCG9To3MpKUdUQlk1DoS6RvIrVsEEamWV9sIQKAljpqm6rWOVQe5yUYxcigk</v>
      </c>
      <c r="E33" s="1" t="s">
        <v>131</v>
      </c>
      <c r="F33" s="1" t="s">
        <v>132</v>
      </c>
    </row>
    <row r="34" ht="15.75" customHeight="1">
      <c r="A34" s="1">
        <v>33.0</v>
      </c>
      <c r="B34" s="1" t="s">
        <v>133</v>
      </c>
      <c r="C34" s="1" t="s">
        <v>134</v>
      </c>
      <c r="D34" s="2" t="str">
        <f>HYPERLINK("https://dl.acm.org/doi/abs/10.1145/3540250.3558950?casa_token=kvFM57wGQjkAAAAA:Yy5W2wYUvJuhaSS2YlCmi-_FBOuSNQ23xGamIGfJTFBlSpPNNHmvZY3abTPDlUWmys4hDU5rc4cb-4c")</f>
        <v>https://dl.acm.org/doi/abs/10.1145/3540250.3558950?casa_token=kvFM57wGQjkAAAAA:Yy5W2wYUvJuhaSS2YlCmi-_FBOuSNQ23xGamIGfJTFBlSpPNNHmvZY3abTPDlUWmys4hDU5rc4cb-4c</v>
      </c>
      <c r="E34" s="1" t="s">
        <v>135</v>
      </c>
      <c r="F34" s="1" t="s">
        <v>136</v>
      </c>
    </row>
    <row r="35" ht="15.75" customHeight="1">
      <c r="A35" s="1">
        <v>34.0</v>
      </c>
      <c r="B35" s="1" t="s">
        <v>137</v>
      </c>
      <c r="C35" s="1" t="s">
        <v>138</v>
      </c>
      <c r="D35" s="2" t="str">
        <f>HYPERLINK("https://dl.acm.org/doi/abs/10.1145/3510457.3513037?casa_token=VCchhbqAEc4AAAAA:NqkSCbvqmnUDZvERh0zP7zzk_pmyk_5Mnqt5pShG3uXiO_pOaFZIhuG7I4NZ_znSUp_08YR3K8FOVc8")</f>
        <v>https://dl.acm.org/doi/abs/10.1145/3510457.3513037?casa_token=VCchhbqAEc4AAAAA:NqkSCbvqmnUDZvERh0zP7zzk_pmyk_5Mnqt5pShG3uXiO_pOaFZIhuG7I4NZ_znSUp_08YR3K8FOVc8</v>
      </c>
      <c r="E35" s="1" t="s">
        <v>139</v>
      </c>
      <c r="F35" s="1" t="s">
        <v>140</v>
      </c>
    </row>
    <row r="36" ht="15.75" customHeight="1">
      <c r="A36" s="1">
        <v>35.0</v>
      </c>
      <c r="B36" s="1" t="s">
        <v>141</v>
      </c>
      <c r="C36" s="1" t="s">
        <v>142</v>
      </c>
      <c r="D36" s="2" t="str">
        <f>HYPERLINK("https://dl.acm.org/doi/abs/10.1145/3275245.3275262?casa_token=zBGhy8uUL4AAAAAA:GdGjAVetyKvpCUi7hvSQXVddF6QXYajvPZlzjOT9Ihiat2z9tsjXgkOD_HAISrWY6pAd3EHlmD4-IKk")</f>
        <v>https://dl.acm.org/doi/abs/10.1145/3275245.3275262?casa_token=zBGhy8uUL4AAAAAA:GdGjAVetyKvpCUi7hvSQXVddF6QXYajvPZlzjOT9Ihiat2z9tsjXgkOD_HAISrWY6pAd3EHlmD4-IKk</v>
      </c>
      <c r="E36" s="1" t="s">
        <v>143</v>
      </c>
      <c r="F36" s="1" t="s">
        <v>144</v>
      </c>
    </row>
    <row r="37" ht="15.75" customHeight="1">
      <c r="A37" s="1">
        <v>36.0</v>
      </c>
      <c r="B37" s="1" t="s">
        <v>145</v>
      </c>
      <c r="C37" s="1" t="s">
        <v>146</v>
      </c>
      <c r="D37" s="2" t="str">
        <f>HYPERLINK("https://link.springer.com/chapter/10.1007/978-1-4842-9502-1_7")</f>
        <v>https://link.springer.com/chapter/10.1007/978-1-4842-9502-1_7</v>
      </c>
      <c r="E37" s="1" t="s">
        <v>147</v>
      </c>
      <c r="F37" s="1" t="s">
        <v>148</v>
      </c>
    </row>
    <row r="38" ht="15.75" customHeight="1">
      <c r="A38" s="1">
        <v>37.0</v>
      </c>
      <c r="B38" s="1" t="s">
        <v>149</v>
      </c>
      <c r="C38" s="1" t="s">
        <v>150</v>
      </c>
      <c r="D38" s="2" t="str">
        <f>HYPERLINK("https://queue.acm.org/detail.cfm?id=3639443")</f>
        <v>https://queue.acm.org/detail.cfm?id=3639443</v>
      </c>
      <c r="E38" s="1" t="s">
        <v>151</v>
      </c>
      <c r="F38" s="1" t="s">
        <v>152</v>
      </c>
    </row>
    <row r="39" ht="15.75" customHeight="1">
      <c r="A39" s="1">
        <v>38.0</v>
      </c>
      <c r="B39" s="1" t="s">
        <v>153</v>
      </c>
      <c r="C39" s="1" t="s">
        <v>154</v>
      </c>
      <c r="D39" s="2" t="str">
        <f>HYPERLINK("https://lutpub.lut.fi/handle/10024/164790")</f>
        <v>https://lutpub.lut.fi/handle/10024/164790</v>
      </c>
      <c r="E39" s="1" t="s">
        <v>155</v>
      </c>
      <c r="F39" s="1" t="s">
        <v>156</v>
      </c>
    </row>
    <row r="40" ht="15.75" customHeight="1">
      <c r="A40" s="1">
        <v>39.0</v>
      </c>
      <c r="B40" s="1" t="s">
        <v>157</v>
      </c>
      <c r="C40" s="1" t="s">
        <v>158</v>
      </c>
      <c r="D40" s="2" t="str">
        <f>HYPERLINK("https://www.tandfonline.com/doi/abs/10.1080/02697450600901483?casa_token=3AkxNgfP4DIAAAAA:MyGBcLPaubwN-pgcKSLG_K8jOb9VUNB3iMa-kkb5RYtBjQRV1eQ82rPZEvtAIsBp2ieXbz_-8WZm_lg")</f>
        <v>https://www.tandfonline.com/doi/abs/10.1080/02697450600901483?casa_token=3AkxNgfP4DIAAAAA:MyGBcLPaubwN-pgcKSLG_K8jOb9VUNB3iMa-kkb5RYtBjQRV1eQ82rPZEvtAIsBp2ieXbz_-8WZm_lg</v>
      </c>
      <c r="E40" s="1" t="s">
        <v>159</v>
      </c>
      <c r="F40" s="1" t="s">
        <v>160</v>
      </c>
    </row>
    <row r="41" ht="15.75" customHeight="1">
      <c r="A41" s="1">
        <v>40.0</v>
      </c>
      <c r="B41" s="1" t="s">
        <v>161</v>
      </c>
      <c r="C41" s="1" t="s">
        <v>162</v>
      </c>
      <c r="D41" s="2" t="str">
        <f>HYPERLINK("https://aaltodoc.aalto.fi/items/879509bf-d70c-42d0-bd28-cf10c7ad8392")</f>
        <v>https://aaltodoc.aalto.fi/items/879509bf-d70c-42d0-bd28-cf10c7ad8392</v>
      </c>
      <c r="E41" s="1" t="s">
        <v>163</v>
      </c>
      <c r="F41" s="1" t="s">
        <v>164</v>
      </c>
    </row>
    <row r="42" ht="15.75" customHeight="1">
      <c r="A42" s="1">
        <v>41.0</v>
      </c>
      <c r="B42" s="1" t="s">
        <v>165</v>
      </c>
      <c r="C42" s="1" t="s">
        <v>166</v>
      </c>
      <c r="D42" s="2" t="str">
        <f>HYPERLINK("https://ieeexplore.ieee.org/abstract/document/8818175/")</f>
        <v>https://ieeexplore.ieee.org/abstract/document/8818175/</v>
      </c>
      <c r="E42" s="1" t="s">
        <v>167</v>
      </c>
      <c r="F42" s="1" t="s">
        <v>168</v>
      </c>
    </row>
    <row r="43" ht="15.75" customHeight="1">
      <c r="A43" s="1">
        <v>42.0</v>
      </c>
      <c r="B43" s="1" t="s">
        <v>169</v>
      </c>
      <c r="C43" s="1" t="s">
        <v>170</v>
      </c>
      <c r="D43" s="2" t="str">
        <f>HYPERLINK("https://jyx.jyu.fi/handle/123456789/92546")</f>
        <v>https://jyx.jyu.fi/handle/123456789/92546</v>
      </c>
      <c r="E43" s="1" t="s">
        <v>171</v>
      </c>
      <c r="F43" s="1" t="s">
        <v>172</v>
      </c>
    </row>
    <row r="44" ht="15.75" customHeight="1">
      <c r="A44" s="1">
        <v>43.0</v>
      </c>
      <c r="B44" s="1" t="s">
        <v>173</v>
      </c>
      <c r="C44" s="1" t="s">
        <v>174</v>
      </c>
      <c r="D44" s="2" t="str">
        <f>HYPERLINK("https://www.mdpi.com/2076-3417/11/17/7805")</f>
        <v>https://www.mdpi.com/2076-3417/11/17/7805</v>
      </c>
      <c r="E44" s="1" t="s">
        <v>175</v>
      </c>
      <c r="F44" s="1" t="s">
        <v>176</v>
      </c>
    </row>
    <row r="45" ht="15.75" customHeight="1">
      <c r="A45" s="1">
        <v>44.0</v>
      </c>
      <c r="B45" s="1" t="s">
        <v>177</v>
      </c>
      <c r="C45" s="1" t="s">
        <v>178</v>
      </c>
      <c r="D45" s="2" t="str">
        <f>HYPERLINK("https://www.diva-portal.org/smash/record.jsf?pid=diva2:1691693")</f>
        <v>https://www.diva-portal.org/smash/record.jsf?pid=diva2:1691693</v>
      </c>
      <c r="E45" s="1" t="s">
        <v>179</v>
      </c>
      <c r="F45" s="1" t="s">
        <v>180</v>
      </c>
    </row>
    <row r="46" ht="15.75" customHeight="1">
      <c r="A46" s="1">
        <v>45.0</v>
      </c>
      <c r="B46" s="1" t="s">
        <v>181</v>
      </c>
      <c r="C46" s="1" t="s">
        <v>182</v>
      </c>
      <c r="D46" s="2" t="str">
        <f>HYPERLINK("https://dl.acm.org/doi/abs/10.1145/3098322.3098325?casa_token=zbNRaUw9WVoAAAAA:hixFOi4KlCN0DIOHxyLz-u5lwFkKbGx3Xk_J_eEIdJ9PLCx3V0cwEmgYKg-MwTpL2TlXphvxRoEegtg")</f>
        <v>https://dl.acm.org/doi/abs/10.1145/3098322.3098325?casa_token=zbNRaUw9WVoAAAAA:hixFOi4KlCN0DIOHxyLz-u5lwFkKbGx3Xk_J_eEIdJ9PLCx3V0cwEmgYKg-MwTpL2TlXphvxRoEegtg</v>
      </c>
      <c r="E46" s="1" t="s">
        <v>183</v>
      </c>
      <c r="F46" s="1" t="s">
        <v>184</v>
      </c>
    </row>
    <row r="47" ht="15.75" customHeight="1">
      <c r="A47" s="1">
        <v>46.0</v>
      </c>
      <c r="B47" s="1" t="s">
        <v>185</v>
      </c>
      <c r="C47" s="1" t="s">
        <v>186</v>
      </c>
      <c r="D47" s="2" t="str">
        <f>HYPERLINK("https://www.diva-portal.org/smash/record.jsf?pid=diva2:1113247")</f>
        <v>https://www.diva-portal.org/smash/record.jsf?pid=diva2:1113247</v>
      </c>
      <c r="E47" s="1" t="s">
        <v>187</v>
      </c>
      <c r="F47" s="1" t="s">
        <v>188</v>
      </c>
    </row>
    <row r="48" ht="15.75" customHeight="1">
      <c r="A48" s="1">
        <v>47.0</v>
      </c>
      <c r="B48" s="1" t="s">
        <v>189</v>
      </c>
      <c r="C48" s="1" t="s">
        <v>190</v>
      </c>
      <c r="D48" s="2" t="str">
        <f>HYPERLINK("https://dl.acm.org/doi/abs/10.1145/3377812.3382135?casa_token=8ChiOnn_ocEAAAAA:52m9ME2sYg2q8D9cAC-gYHhkeG2lfI-CIKxcB853DCDXn4tpSuR4YKK0Z0G3SWJ2bccaOe3hWrtizj4")</f>
        <v>https://dl.acm.org/doi/abs/10.1145/3377812.3382135?casa_token=8ChiOnn_ocEAAAAA:52m9ME2sYg2q8D9cAC-gYHhkeG2lfI-CIKxcB853DCDXn4tpSuR4YKK0Z0G3SWJ2bccaOe3hWrtizj4</v>
      </c>
      <c r="E48" s="1" t="s">
        <v>191</v>
      </c>
      <c r="F48" s="1" t="s">
        <v>192</v>
      </c>
    </row>
    <row r="49" ht="15.75" customHeight="1">
      <c r="A49" s="1">
        <v>48.0</v>
      </c>
      <c r="B49" s="1" t="s">
        <v>193</v>
      </c>
      <c r="C49" s="1" t="s">
        <v>194</v>
      </c>
      <c r="D49" s="2" t="str">
        <f>HYPERLINK("https://dspace.mit.edu/bitstream/handle/1721.1/48770/productivityimpa00gill.pdf;sequence=1")</f>
        <v>https://dspace.mit.edu/bitstream/handle/1721.1/48770/productivityimpa00gill.pdf;sequence=1</v>
      </c>
      <c r="E49" s="1" t="s">
        <v>195</v>
      </c>
      <c r="F49" s="1" t="s">
        <v>196</v>
      </c>
    </row>
    <row r="50" ht="15.75" customHeight="1">
      <c r="A50" s="1">
        <v>49.0</v>
      </c>
      <c r="B50" s="1" t="s">
        <v>197</v>
      </c>
      <c r="C50" s="1" t="s">
        <v>198</v>
      </c>
      <c r="D50" s="2" t="str">
        <f>HYPERLINK("https://lup.lub.lu.se/student-papers/record/8983773/file/8985753.pdf")</f>
        <v>https://lup.lub.lu.se/student-papers/record/8983773/file/8985753.pdf</v>
      </c>
      <c r="E50" s="1" t="s">
        <v>199</v>
      </c>
      <c r="F50" s="1" t="s">
        <v>200</v>
      </c>
    </row>
    <row r="51" ht="15.75" customHeight="1">
      <c r="A51" s="1">
        <v>50.0</v>
      </c>
      <c r="B51" s="1" t="s">
        <v>201</v>
      </c>
      <c r="C51" s="1" t="s">
        <v>202</v>
      </c>
      <c r="D51" s="2" t="str">
        <f>HYPERLINK("https://files.osf.io/v1/resources/qz43x/providers/osfstorage/65b2f3ae4aa63c07d9df22ec?action=download&amp;direct&amp;version=5")</f>
        <v>https://files.osf.io/v1/resources/qz43x/providers/osfstorage/65b2f3ae4aa63c07d9df22ec?action=download&amp;direct&amp;version=5</v>
      </c>
      <c r="E51" s="1" t="s">
        <v>203</v>
      </c>
      <c r="F51" s="1" t="s">
        <v>204</v>
      </c>
    </row>
    <row r="52" ht="15.75" customHeight="1">
      <c r="A52" s="1">
        <v>51.0</v>
      </c>
      <c r="B52" s="1" t="s">
        <v>205</v>
      </c>
      <c r="C52" s="1" t="s">
        <v>206</v>
      </c>
      <c r="D52" s="2" t="str">
        <f>HYPERLINK("http://ksiresearch.org/seke/seke15paper/seke15paper_221.pdf")</f>
        <v>http://ksiresearch.org/seke/seke15paper/seke15paper_221.pdf</v>
      </c>
      <c r="E52" s="1" t="s">
        <v>207</v>
      </c>
      <c r="F52" s="1" t="s">
        <v>208</v>
      </c>
    </row>
    <row r="53" ht="15.75" customHeight="1">
      <c r="A53" s="1">
        <v>52.0</v>
      </c>
      <c r="B53" s="1" t="s">
        <v>209</v>
      </c>
      <c r="C53" s="1" t="s">
        <v>210</v>
      </c>
      <c r="D53" s="2" t="str">
        <f>HYPERLINK("https://www.cin.ufpe.br/~tg/2022-1/tg_EC/TG_rjav.pdf")</f>
        <v>https://www.cin.ufpe.br/~tg/2022-1/tg_EC/TG_rjav.pdf</v>
      </c>
      <c r="E53" s="1" t="s">
        <v>211</v>
      </c>
      <c r="F53" s="1" t="s">
        <v>212</v>
      </c>
    </row>
    <row r="54" ht="15.75" customHeight="1">
      <c r="A54" s="1">
        <v>53.0</v>
      </c>
      <c r="B54" s="1" t="s">
        <v>213</v>
      </c>
      <c r="C54" s="1" t="s">
        <v>214</v>
      </c>
      <c r="D54" s="2" t="str">
        <f>HYPERLINK("https://dl.acm.org/doi/abs/10.1145/3595878")</f>
        <v>https://dl.acm.org/doi/abs/10.1145/3595878</v>
      </c>
      <c r="E54" s="1" t="s">
        <v>215</v>
      </c>
      <c r="F54" s="1" t="s">
        <v>216</v>
      </c>
    </row>
    <row r="55" ht="15.75" customHeight="1">
      <c r="A55" s="1">
        <v>54.0</v>
      </c>
      <c r="B55" s="1" t="s">
        <v>217</v>
      </c>
      <c r="C55" s="1" t="s">
        <v>218</v>
      </c>
      <c r="D55" s="2" t="str">
        <f>HYPERLINK("https://link.springer.com/article/10.2991/ijndc.2018.6.2.1")</f>
        <v>https://link.springer.com/article/10.2991/ijndc.2018.6.2.1</v>
      </c>
      <c r="E55" s="1" t="s">
        <v>219</v>
      </c>
      <c r="F55" s="1" t="s">
        <v>220</v>
      </c>
    </row>
    <row r="56" ht="15.75" customHeight="1">
      <c r="A56" s="1">
        <v>55.0</v>
      </c>
      <c r="B56" s="1" t="s">
        <v>221</v>
      </c>
      <c r="C56" s="1" t="s">
        <v>222</v>
      </c>
      <c r="D56" s="2" t="str">
        <f>HYPERLINK("https://repositorio-aberto.up.pt/bitstream/10216/151840/2/636228.pdf")</f>
        <v>https://repositorio-aberto.up.pt/bitstream/10216/151840/2/636228.pdf</v>
      </c>
      <c r="E56" s="1" t="s">
        <v>223</v>
      </c>
      <c r="F56" s="1" t="s">
        <v>224</v>
      </c>
    </row>
    <row r="57" ht="15.75" customHeight="1">
      <c r="A57" s="1">
        <v>56.0</v>
      </c>
      <c r="B57" s="1" t="s">
        <v>225</v>
      </c>
      <c r="C57" s="1" t="s">
        <v>226</v>
      </c>
      <c r="D57" s="2" t="str">
        <f>HYPERLINK("https://ieeexplore.ieee.org/abstract/document/10132252/")</f>
        <v>https://ieeexplore.ieee.org/abstract/document/10132252/</v>
      </c>
      <c r="E57" s="1" t="s">
        <v>227</v>
      </c>
      <c r="F57" s="1" t="s">
        <v>228</v>
      </c>
    </row>
    <row r="58" ht="15.75" customHeight="1">
      <c r="A58" s="1">
        <v>57.0</v>
      </c>
      <c r="B58" s="1" t="s">
        <v>229</v>
      </c>
      <c r="C58" s="1" t="s">
        <v>230</v>
      </c>
      <c r="D58" s="2" t="str">
        <f>HYPERLINK("https://search.proquest.com/openview/1af702f9790af9c5a0b47e7887f36595/1?pq-origsite=gscholar&amp;cbl=2032622")</f>
        <v>https://search.proquest.com/openview/1af702f9790af9c5a0b47e7887f36595/1?pq-origsite=gscholar&amp;cbl=2032622</v>
      </c>
      <c r="E58" s="1" t="s">
        <v>231</v>
      </c>
      <c r="F58" s="1" t="s">
        <v>232</v>
      </c>
    </row>
    <row r="59" ht="15.75" customHeight="1">
      <c r="A59" s="1">
        <v>58.0</v>
      </c>
      <c r="B59" s="1" t="s">
        <v>233</v>
      </c>
      <c r="C59" s="1" t="s">
        <v>234</v>
      </c>
      <c r="D59" s="2" t="str">
        <f>HYPERLINK("https://www.diva-portal.org/smash/record.jsf?pid=diva2:1812701")</f>
        <v>https://www.diva-portal.org/smash/record.jsf?pid=diva2:1812701</v>
      </c>
      <c r="E59" s="1" t="s">
        <v>235</v>
      </c>
      <c r="F59" s="1" t="s">
        <v>236</v>
      </c>
    </row>
    <row r="60" ht="15.75" customHeight="1">
      <c r="A60" s="1">
        <v>59.0</v>
      </c>
      <c r="B60" s="1" t="s">
        <v>237</v>
      </c>
      <c r="C60" s="1" t="s">
        <v>238</v>
      </c>
      <c r="D60" s="2" t="str">
        <f>HYPERLINK("https://link.springer.com/chapter/10.1007/978-1-4842-7164-3_17")</f>
        <v>https://link.springer.com/chapter/10.1007/978-1-4842-7164-3_17</v>
      </c>
      <c r="E60" s="1" t="s">
        <v>239</v>
      </c>
      <c r="F60" s="1" t="s">
        <v>240</v>
      </c>
    </row>
    <row r="61" ht="15.75" customHeight="1">
      <c r="A61" s="1">
        <v>60.0</v>
      </c>
      <c r="B61" s="1" t="s">
        <v>241</v>
      </c>
      <c r="C61" s="1" t="s">
        <v>242</v>
      </c>
      <c r="D61" s="2" t="str">
        <f>HYPERLINK("https://ieeexplore.ieee.org/abstract/document/10173902/?casa_token=gSk4yw0iQpUAAAAA:H62Gf1g4R5XNJopRxguw9A8LxJzXhr_ImQ49v-PYoJGyiPFO3JOAs0cUfHu06KW7NH1jYoZ3FRmf")</f>
        <v>https://ieeexplore.ieee.org/abstract/document/10173902/?casa_token=gSk4yw0iQpUAAAAA:H62Gf1g4R5XNJopRxguw9A8LxJzXhr_ImQ49v-PYoJGyiPFO3JOAs0cUfHu06KW7NH1jYoZ3FRmf</v>
      </c>
      <c r="E61" s="1" t="s">
        <v>243</v>
      </c>
      <c r="F61" s="1" t="s">
        <v>244</v>
      </c>
    </row>
    <row r="62" ht="15.75" customHeight="1">
      <c r="A62" s="1">
        <v>61.0</v>
      </c>
      <c r="B62" s="1" t="s">
        <v>245</v>
      </c>
      <c r="C62" s="1" t="s">
        <v>246</v>
      </c>
      <c r="D62" s="2" t="str">
        <f>HYPERLINK("https://ieeexplore.ieee.org/abstract/document/9229791/?casa_token=Oj5Ya90HY8YAAAAA:CTcQxsYFeQr_js5m8Z032douVRV7hGba1fOWsFKWCzg8fytxaSw755pGxVxwYaemsFcO-qp6Kbex")</f>
        <v>https://ieeexplore.ieee.org/abstract/document/9229791/?casa_token=Oj5Ya90HY8YAAAAA:CTcQxsYFeQr_js5m8Z032douVRV7hGba1fOWsFKWCzg8fytxaSw755pGxVxwYaemsFcO-qp6Kbex</v>
      </c>
      <c r="E62" s="1" t="s">
        <v>247</v>
      </c>
      <c r="F62" s="1" t="s">
        <v>248</v>
      </c>
    </row>
    <row r="63" ht="15.75" customHeight="1">
      <c r="A63" s="1">
        <v>62.0</v>
      </c>
      <c r="B63" s="1" t="s">
        <v>249</v>
      </c>
      <c r="C63" s="1" t="s">
        <v>250</v>
      </c>
      <c r="D63" s="2" t="str">
        <f>HYPERLINK("https://aaltodoc.aalto.fi/items/c56c3beb-4f9e-4197-b304-359764ec06f0")</f>
        <v>https://aaltodoc.aalto.fi/items/c56c3beb-4f9e-4197-b304-359764ec06f0</v>
      </c>
      <c r="E63" s="1" t="s">
        <v>251</v>
      </c>
      <c r="F63" s="1" t="s">
        <v>252</v>
      </c>
    </row>
    <row r="64" ht="15.75" customHeight="1">
      <c r="A64" s="1">
        <v>63.0</v>
      </c>
      <c r="B64" s="1" t="s">
        <v>253</v>
      </c>
      <c r="C64" s="1" t="s">
        <v>254</v>
      </c>
      <c r="D64" s="2" t="str">
        <f>HYPERLINK("https://search.proquest.com/openview/1555b308e2df03aa14c7163486dcfc4c/1?pq-origsite=gscholar&amp;cbl=18750&amp;diss=y")</f>
        <v>https://search.proquest.com/openview/1555b308e2df03aa14c7163486dcfc4c/1?pq-origsite=gscholar&amp;cbl=18750&amp;diss=y</v>
      </c>
      <c r="E64" s="1" t="s">
        <v>255</v>
      </c>
      <c r="F64" s="1" t="s">
        <v>256</v>
      </c>
    </row>
    <row r="65" ht="15.75" customHeight="1">
      <c r="A65" s="1">
        <v>64.0</v>
      </c>
      <c r="B65" s="1" t="s">
        <v>257</v>
      </c>
      <c r="C65" s="1" t="s">
        <v>258</v>
      </c>
      <c r="D65" s="2" t="str">
        <f>HYPERLINK("https://link.springer.com/chapter/10.1007/978-1-4842-9723-0_2")</f>
        <v>https://link.springer.com/chapter/10.1007/978-1-4842-9723-0_2</v>
      </c>
      <c r="E65" s="1" t="s">
        <v>259</v>
      </c>
      <c r="F65" s="1" t="s">
        <v>260</v>
      </c>
    </row>
    <row r="66" ht="15.75" customHeight="1">
      <c r="A66" s="1">
        <v>65.0</v>
      </c>
      <c r="B66" s="1" t="s">
        <v>261</v>
      </c>
      <c r="C66" s="1" t="s">
        <v>262</v>
      </c>
      <c r="D66" s="2" t="str">
        <f>HYPERLINK("https://trepo.tuni.fi/bitstream/handle/10024/149779/ValtanenValtteri.pdf?sequence=2")</f>
        <v>https://trepo.tuni.fi/bitstream/handle/10024/149779/ValtanenValtteri.pdf?sequence=2</v>
      </c>
      <c r="E66" s="1" t="s">
        <v>263</v>
      </c>
      <c r="F66" s="1" t="s">
        <v>264</v>
      </c>
    </row>
    <row r="67" ht="15.75" customHeight="1">
      <c r="A67" s="1">
        <v>66.0</v>
      </c>
      <c r="B67" s="1" t="s">
        <v>265</v>
      </c>
      <c r="C67" s="1" t="s">
        <v>266</v>
      </c>
      <c r="D67" s="2" t="str">
        <f>HYPERLINK("https://dl.gi.de/items/b7b06892-27b1-42b2-ad2a-199c14db1d8a")</f>
        <v>https://dl.gi.de/items/b7b06892-27b1-42b2-ad2a-199c14db1d8a</v>
      </c>
      <c r="E67" s="1" t="s">
        <v>267</v>
      </c>
      <c r="F67" s="1" t="s">
        <v>268</v>
      </c>
    </row>
    <row r="68" ht="15.75" customHeight="1">
      <c r="A68" s="1">
        <v>67.0</v>
      </c>
      <c r="B68" s="1" t="s">
        <v>269</v>
      </c>
      <c r="C68" s="1" t="s">
        <v>270</v>
      </c>
      <c r="D68" s="2" t="str">
        <f>HYPERLINK("https://www.diva-portal.org/smash/record.jsf?pid=diva2:1437636")</f>
        <v>https://www.diva-portal.org/smash/record.jsf?pid=diva2:1437636</v>
      </c>
      <c r="E68" s="1" t="s">
        <v>271</v>
      </c>
      <c r="F68" s="1" t="s">
        <v>272</v>
      </c>
    </row>
    <row r="69" ht="15.75" customHeight="1">
      <c r="A69" s="1">
        <v>68.0</v>
      </c>
      <c r="B69" s="1" t="s">
        <v>273</v>
      </c>
      <c r="C69" s="1" t="s">
        <v>274</v>
      </c>
      <c r="D69" s="2" t="str">
        <f>HYPERLINK("https://aaltodoc.aalto.fi/items/9de9580f-3696-417f-acc2-e739a558e1cd")</f>
        <v>https://aaltodoc.aalto.fi/items/9de9580f-3696-417f-acc2-e739a558e1cd</v>
      </c>
      <c r="E69" s="1" t="s">
        <v>275</v>
      </c>
      <c r="F69" s="1" t="s">
        <v>276</v>
      </c>
    </row>
    <row r="70" ht="15.75" customHeight="1">
      <c r="A70" s="1">
        <v>69.0</v>
      </c>
      <c r="B70" s="1" t="s">
        <v>277</v>
      </c>
      <c r="C70" s="1" t="s">
        <v>278</v>
      </c>
      <c r="D70" s="2" t="str">
        <f>HYPERLINK("https://papers.ssrn.com/sol3/papers.cfm?abstract_id=4764972")</f>
        <v>https://papers.ssrn.com/sol3/papers.cfm?abstract_id=4764972</v>
      </c>
      <c r="E70" s="1" t="s">
        <v>279</v>
      </c>
      <c r="F70" s="1" t="s">
        <v>280</v>
      </c>
    </row>
    <row r="71" ht="15.75" customHeight="1">
      <c r="A71" s="1">
        <v>70.0</v>
      </c>
      <c r="B71" s="1" t="s">
        <v>281</v>
      </c>
      <c r="C71" s="1" t="s">
        <v>282</v>
      </c>
      <c r="D71" s="2" t="str">
        <f>HYPERLINK("https://webthesis.biblio.polito.it/29315/")</f>
        <v>https://webthesis.biblio.polito.it/29315/</v>
      </c>
      <c r="E71" s="1" t="s">
        <v>283</v>
      </c>
      <c r="F71" s="1" t="s">
        <v>284</v>
      </c>
    </row>
    <row r="72" ht="15.75" customHeight="1">
      <c r="A72" s="1">
        <v>71.0</v>
      </c>
      <c r="B72" s="1" t="s">
        <v>285</v>
      </c>
      <c r="C72" s="1" t="s">
        <v>286</v>
      </c>
      <c r="D72" s="2" t="str">
        <f>HYPERLINK("https://www.diva-portal.org/smash/record.jsf?pid=diva2:1613189")</f>
        <v>https://www.diva-portal.org/smash/record.jsf?pid=diva2:1613189</v>
      </c>
      <c r="E72" s="1" t="s">
        <v>287</v>
      </c>
      <c r="F72" s="1" t="s">
        <v>288</v>
      </c>
    </row>
    <row r="73" ht="15.75" customHeight="1">
      <c r="A73" s="1">
        <v>72.0</v>
      </c>
      <c r="B73" s="1" t="s">
        <v>289</v>
      </c>
      <c r="C73" s="1" t="s">
        <v>290</v>
      </c>
      <c r="D73" s="2" t="str">
        <f>HYPERLINK("https://ageconsearch.umn.edu/record/135368/files/PR099.pdf#page=163")</f>
        <v>https://ageconsearch.umn.edu/record/135368/files/PR099.pdf#page=163</v>
      </c>
      <c r="E73" s="1" t="s">
        <v>291</v>
      </c>
      <c r="F73" s="1" t="s">
        <v>292</v>
      </c>
    </row>
    <row r="74" ht="15.75" customHeight="1">
      <c r="A74" s="1">
        <v>73.0</v>
      </c>
      <c r="B74" s="1" t="s">
        <v>293</v>
      </c>
      <c r="C74" s="1" t="s">
        <v>294</v>
      </c>
      <c r="D74" s="2" t="str">
        <f>HYPERLINK("https://dl.acm.org/doi/abs/10.1145/1543137.1543181")</f>
        <v>https://dl.acm.org/doi/abs/10.1145/1543137.1543181</v>
      </c>
      <c r="E74" s="1" t="s">
        <v>295</v>
      </c>
      <c r="F74" s="1" t="s">
        <v>296</v>
      </c>
    </row>
    <row r="75" ht="15.75" customHeight="1">
      <c r="A75" s="1">
        <v>74.0</v>
      </c>
      <c r="B75" s="1" t="s">
        <v>297</v>
      </c>
      <c r="C75" s="1" t="s">
        <v>298</v>
      </c>
      <c r="D75" s="2" t="str">
        <f>HYPERLINK("https://dl.acm.org/doi/abs/10.1145/3639443")</f>
        <v>https://dl.acm.org/doi/abs/10.1145/3639443</v>
      </c>
      <c r="E75" s="1" t="s">
        <v>299</v>
      </c>
      <c r="F75" s="1" t="s">
        <v>300</v>
      </c>
    </row>
    <row r="76" ht="15.75" customHeight="1">
      <c r="A76" s="1">
        <v>75.0</v>
      </c>
      <c r="B76" s="1" t="s">
        <v>301</v>
      </c>
      <c r="C76" s="1" t="s">
        <v>302</v>
      </c>
      <c r="D76" s="2" t="str">
        <f>HYPERLINK("https://aclanthology.org/1987.mtsummit-1.17.pdf")</f>
        <v>https://aclanthology.org/1987.mtsummit-1.17.pdf</v>
      </c>
      <c r="E76" s="1" t="s">
        <v>303</v>
      </c>
      <c r="F76" s="1" t="s">
        <v>304</v>
      </c>
    </row>
    <row r="77" ht="15.75" customHeight="1">
      <c r="A77" s="1">
        <v>76.0</v>
      </c>
      <c r="B77" s="1" t="s">
        <v>305</v>
      </c>
      <c r="C77" s="1" t="s">
        <v>306</v>
      </c>
      <c r="D77" s="2" t="str">
        <f>HYPERLINK("https://aaltodoc.aalto.fi/handle/123456789/109664")</f>
        <v>https://aaltodoc.aalto.fi/handle/123456789/109664</v>
      </c>
      <c r="E77" s="1" t="s">
        <v>307</v>
      </c>
      <c r="F77" s="1" t="s">
        <v>308</v>
      </c>
    </row>
    <row r="78" ht="15.75" customHeight="1">
      <c r="A78" s="1">
        <v>77.0</v>
      </c>
      <c r="B78" s="1" t="s">
        <v>309</v>
      </c>
      <c r="C78" s="1" t="s">
        <v>310</v>
      </c>
      <c r="D78" s="1" t="s">
        <v>311</v>
      </c>
      <c r="E78" s="1" t="s">
        <v>312</v>
      </c>
      <c r="F78" s="1" t="s">
        <v>313</v>
      </c>
    </row>
    <row r="79" ht="15.75" customHeight="1">
      <c r="A79" s="1">
        <v>78.0</v>
      </c>
      <c r="B79" s="1" t="s">
        <v>314</v>
      </c>
      <c r="C79" s="1" t="s">
        <v>315</v>
      </c>
      <c r="D79" s="2" t="str">
        <f>HYPERLINK("https://boris.unibe.ch/139905/")</f>
        <v>https://boris.unibe.ch/139905/</v>
      </c>
      <c r="E79" s="1" t="s">
        <v>316</v>
      </c>
      <c r="F79" s="1" t="s">
        <v>317</v>
      </c>
    </row>
    <row r="80" ht="15.75" customHeight="1">
      <c r="A80" s="1">
        <v>79.0</v>
      </c>
      <c r="B80" s="1" t="s">
        <v>318</v>
      </c>
      <c r="C80" s="1" t="s">
        <v>319</v>
      </c>
      <c r="D80" s="2" t="str">
        <f>HYPERLINK("https://ui.adsabs.harvard.edu/abs/2021arXiv210911089A/abstract")</f>
        <v>https://ui.adsabs.harvard.edu/abs/2021arXiv210911089A/abstract</v>
      </c>
      <c r="E80" s="1" t="s">
        <v>320</v>
      </c>
      <c r="F80" s="1" t="s">
        <v>321</v>
      </c>
    </row>
    <row r="81" ht="15.75" customHeight="1">
      <c r="A81" s="1">
        <v>80.0</v>
      </c>
      <c r="B81" s="1" t="s">
        <v>322</v>
      </c>
      <c r="C81" s="1" t="s">
        <v>323</v>
      </c>
      <c r="D81" s="2" t="str">
        <f>HYPERLINK("https://dl.acm.org/doi/fullHtml/10.1145/3610285")</f>
        <v>https://dl.acm.org/doi/fullHtml/10.1145/3610285</v>
      </c>
      <c r="E81" s="1" t="s">
        <v>324</v>
      </c>
      <c r="F81" s="1" t="s">
        <v>325</v>
      </c>
    </row>
    <row r="82" ht="15.75" customHeight="1">
      <c r="A82" s="1">
        <v>81.0</v>
      </c>
      <c r="B82" s="1" t="s">
        <v>326</v>
      </c>
      <c r="C82" s="1" t="s">
        <v>327</v>
      </c>
      <c r="D82" s="2" t="str">
        <f>HYPERLINK("https://koasas.kaist.ac.kr/handle/10203/267003")</f>
        <v>https://koasas.kaist.ac.kr/handle/10203/267003</v>
      </c>
      <c r="E82" s="1" t="s">
        <v>328</v>
      </c>
      <c r="F82" s="1" t="s">
        <v>329</v>
      </c>
    </row>
    <row r="83" ht="15.75" customHeight="1">
      <c r="A83" s="1">
        <v>82.0</v>
      </c>
      <c r="B83" s="1" t="s">
        <v>330</v>
      </c>
      <c r="C83" s="1" t="s">
        <v>331</v>
      </c>
      <c r="D83" s="2" t="str">
        <f>HYPERLINK("https://ui.adsabs.harvard.edu/abs/2018arXiv180704485M/abstract")</f>
        <v>https://ui.adsabs.harvard.edu/abs/2018arXiv180704485M/abstract</v>
      </c>
      <c r="E83" s="1" t="s">
        <v>332</v>
      </c>
      <c r="F83" s="1" t="s">
        <v>333</v>
      </c>
    </row>
    <row r="84" ht="15.75" customHeight="1">
      <c r="A84" s="1">
        <v>83.0</v>
      </c>
      <c r="B84" s="1" t="s">
        <v>334</v>
      </c>
      <c r="C84" s="1" t="s">
        <v>335</v>
      </c>
      <c r="D84" s="2" t="str">
        <f>HYPERLINK("https://drops.dagstuhl.de/storage/04dagstuhl-reports/volume11/issue04/21201/DagRep.11.4.34/DagRep.11.4.34.pdf#page=12")</f>
        <v>https://drops.dagstuhl.de/storage/04dagstuhl-reports/volume11/issue04/21201/DagRep.11.4.34/DagRep.11.4.34.pdf#page=12</v>
      </c>
      <c r="E84" s="1" t="s">
        <v>336</v>
      </c>
      <c r="F84" s="1" t="s">
        <v>337</v>
      </c>
    </row>
    <row r="85" ht="15.75" customHeight="1">
      <c r="A85" s="1">
        <v>84.0</v>
      </c>
      <c r="B85" s="1" t="s">
        <v>338</v>
      </c>
      <c r="C85" s="1" t="s">
        <v>339</v>
      </c>
      <c r="D85" s="2" t="str">
        <f>HYPERLINK("https://books.google.com/books?hl=en&amp;lr=&amp;id=64cPRm5aCqcC&amp;oi=fnd&amp;pg=PA147&amp;dq=%22developer+experience%22+OR+%22DevEx%22+OR+(%22DEx%22+%22developer+experience%22)+OR+(%22DX%22+%22developer+experience%22)&amp;ots=oBEXUCrgkw&amp;sig=ZjK4T3VC4qDQ-2TseVJIv8rgwqU")</f>
        <v>https://books.google.com/books?hl=en&amp;lr=&amp;id=64cPRm5aCqcC&amp;oi=fnd&amp;pg=PA147&amp;dq=%22developer+experience%22+OR+%22DevEx%22+OR+(%22DEx%22+%22developer+experience%22)+OR+(%22DX%22+%22developer+experience%22)&amp;ots=oBEXUCrgkw&amp;sig=ZjK4T3VC4qDQ-2TseVJIv8rgwqU</v>
      </c>
      <c r="E85" s="1" t="s">
        <v>340</v>
      </c>
      <c r="F85" s="1" t="s">
        <v>304</v>
      </c>
    </row>
    <row r="86" ht="15.75" customHeight="1">
      <c r="A86" s="1">
        <v>85.0</v>
      </c>
      <c r="B86" s="1" t="s">
        <v>341</v>
      </c>
      <c r="C86" s="1" t="s">
        <v>342</v>
      </c>
      <c r="D86" s="2" t="str">
        <f>HYPERLINK("https://www.joyk.com/dig/detail/1684629220209234")</f>
        <v>https://www.joyk.com/dig/detail/1684629220209234</v>
      </c>
      <c r="E86" s="1" t="s">
        <v>343</v>
      </c>
      <c r="F86" s="1" t="s">
        <v>344</v>
      </c>
    </row>
    <row r="87" ht="15.75" customHeight="1">
      <c r="A87" s="1">
        <v>86.0</v>
      </c>
      <c r="B87" s="1" t="s">
        <v>345</v>
      </c>
      <c r="C87" s="1" t="s">
        <v>346</v>
      </c>
      <c r="D87" s="2" t="str">
        <f>HYPERLINK("https://www.diva-portal.org/smash/record.jsf?pid=diva2:308087")</f>
        <v>https://www.diva-portal.org/smash/record.jsf?pid=diva2:308087</v>
      </c>
      <c r="E87" s="1" t="s">
        <v>347</v>
      </c>
      <c r="F87" s="1" t="s">
        <v>348</v>
      </c>
    </row>
    <row r="88" ht="15.75" customHeight="1">
      <c r="A88" s="1">
        <v>87.0</v>
      </c>
      <c r="B88" s="1" t="s">
        <v>349</v>
      </c>
      <c r="C88" s="1" t="s">
        <v>350</v>
      </c>
      <c r="D88" s="2" t="str">
        <f>HYPERLINK("https://researchspace.auckland.ac.nz/handle/2292/64785")</f>
        <v>https://researchspace.auckland.ac.nz/handle/2292/64785</v>
      </c>
      <c r="E88" s="1" t="s">
        <v>351</v>
      </c>
      <c r="F88" s="1" t="s">
        <v>352</v>
      </c>
    </row>
    <row r="89" ht="15.75" customHeight="1">
      <c r="A89" s="1">
        <v>88.0</v>
      </c>
      <c r="B89" s="1" t="s">
        <v>353</v>
      </c>
      <c r="C89" s="1" t="s">
        <v>354</v>
      </c>
      <c r="D89" s="2" t="str">
        <f>HYPERLINK("https://repositorio.ufms.br/handle/123456789/6289")</f>
        <v>https://repositorio.ufms.br/handle/123456789/6289</v>
      </c>
      <c r="E89" s="1" t="s">
        <v>355</v>
      </c>
      <c r="F89" s="1" t="s">
        <v>356</v>
      </c>
    </row>
    <row r="90" ht="15.75" customHeight="1">
      <c r="A90" s="1">
        <v>89.0</v>
      </c>
      <c r="B90" s="1" t="s">
        <v>357</v>
      </c>
      <c r="C90" s="1" t="s">
        <v>358</v>
      </c>
      <c r="D90" s="2" t="str">
        <f>HYPERLINK("https://oa.upm.es/id/eprint/71446")</f>
        <v>https://oa.upm.es/id/eprint/71446</v>
      </c>
      <c r="E90" s="1" t="s">
        <v>359</v>
      </c>
      <c r="F90" s="1" t="s">
        <v>360</v>
      </c>
    </row>
    <row r="91" ht="15.75" customHeight="1">
      <c r="D91" s="1" t="str">
        <f>HYPERLINK("")</f>
        <v/>
      </c>
    </row>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27.44"/>
    <col customWidth="1" min="3" max="3" width="78.11"/>
    <col customWidth="1" hidden="1" min="4" max="4" width="87.11"/>
    <col customWidth="1" min="5" max="5" width="75.67"/>
    <col customWidth="1" min="6" max="6" width="70.67"/>
    <col customWidth="1" min="7" max="26" width="10.56"/>
  </cols>
  <sheetData>
    <row r="1" ht="15.75" customHeight="1">
      <c r="A1" s="1" t="s">
        <v>0</v>
      </c>
      <c r="B1" s="1" t="s">
        <v>1</v>
      </c>
      <c r="C1" s="1" t="s">
        <v>2</v>
      </c>
      <c r="E1" s="1" t="s">
        <v>3</v>
      </c>
      <c r="F1" s="1" t="s">
        <v>4</v>
      </c>
    </row>
    <row r="2" ht="15.75" customHeight="1">
      <c r="A2" s="1">
        <v>1.0</v>
      </c>
      <c r="B2" s="1" t="s">
        <v>5</v>
      </c>
      <c r="C2" s="1" t="s">
        <v>6</v>
      </c>
      <c r="D2" s="2" t="str">
        <f>HYPERLINK("https://aaltodoc.aalto.fi/handle/123456789/43567")</f>
        <v>https://aaltodoc.aalto.fi/handle/123456789/43567</v>
      </c>
      <c r="E2" s="1" t="s">
        <v>7</v>
      </c>
      <c r="F2" s="1" t="s">
        <v>8</v>
      </c>
    </row>
    <row r="3" ht="15.75" customHeight="1">
      <c r="A3" s="1">
        <v>2.0</v>
      </c>
      <c r="B3" s="1" t="s">
        <v>9</v>
      </c>
      <c r="C3" s="1" t="s">
        <v>10</v>
      </c>
      <c r="D3" s="2" t="str">
        <f>HYPERLINK("https://ieeexplore.ieee.org/abstract/document/6225984/?casa_token=5iW3VYhvq5EAAAAA:5KV8FVpoiUcj7br1HU1nAGmDkaBUMLlq-U3fGaX5nRHaLmguLyftYERIM0lD2peyOXf3j85IxJy9")</f>
        <v>https://ieeexplore.ieee.org/abstract/document/6225984/?casa_token=5iW3VYhvq5EAAAAA:5KV8FVpoiUcj7br1HU1nAGmDkaBUMLlq-U3fGaX5nRHaLmguLyftYERIM0lD2peyOXf3j85IxJy9</v>
      </c>
      <c r="E3" s="1" t="s">
        <v>11</v>
      </c>
      <c r="F3" s="1" t="s">
        <v>12</v>
      </c>
    </row>
    <row r="4" ht="15.75" customHeight="1">
      <c r="A4" s="1">
        <v>3.0</v>
      </c>
      <c r="B4" s="1" t="s">
        <v>13</v>
      </c>
      <c r="C4" s="1" t="s">
        <v>14</v>
      </c>
      <c r="D4" s="2" t="str">
        <f>HYPERLINK("https://aaltodoc.aalto.fi/handle/123456789/30089")</f>
        <v>https://aaltodoc.aalto.fi/handle/123456789/30089</v>
      </c>
      <c r="E4" s="1" t="s">
        <v>15</v>
      </c>
      <c r="F4" s="1" t="s">
        <v>16</v>
      </c>
    </row>
    <row r="5" ht="15.75" customHeight="1">
      <c r="A5" s="1">
        <v>4.0</v>
      </c>
      <c r="B5" s="1" t="s">
        <v>17</v>
      </c>
      <c r="C5" s="1" t="s">
        <v>18</v>
      </c>
      <c r="D5" s="2" t="str">
        <f>HYPERLINK("https://ieeexplore.ieee.org/abstract/document/9785882/?casa_token=0S0WXmUBvd8AAAAA:uGyFL4Dz5enXrFmCxENdkm9kZYh2qpGZVT38_AIczGtMbcQbt0gKeiLMmNAkokN3Uu2MJcSXSOZ_")</f>
        <v>https://ieeexplore.ieee.org/abstract/document/9785882/?casa_token=0S0WXmUBvd8AAAAA:uGyFL4Dz5enXrFmCxENdkm9kZYh2qpGZVT38_AIczGtMbcQbt0gKeiLMmNAkokN3Uu2MJcSXSOZ_</v>
      </c>
      <c r="E5" s="1" t="s">
        <v>19</v>
      </c>
      <c r="F5" s="1" t="s">
        <v>20</v>
      </c>
    </row>
    <row r="6" ht="15.75" customHeight="1">
      <c r="A6" s="1">
        <v>5.0</v>
      </c>
      <c r="B6" s="1" t="s">
        <v>361</v>
      </c>
      <c r="C6" s="1" t="s">
        <v>22</v>
      </c>
      <c r="D6" s="2" t="str">
        <f>HYPERLINK("https://library.oapen.org/bitstream/handle/20.500.12657/28138/1/1001856.pdf#page=117")</f>
        <v>https://library.oapen.org/bitstream/handle/20.500.12657/28138/1/1001856.pdf#page=117</v>
      </c>
      <c r="E6" s="1" t="s">
        <v>23</v>
      </c>
      <c r="F6" s="1" t="s">
        <v>24</v>
      </c>
    </row>
    <row r="7" ht="15.75" customHeight="1">
      <c r="A7" s="1">
        <v>6.0</v>
      </c>
      <c r="B7" s="1" t="s">
        <v>25</v>
      </c>
      <c r="C7" s="1" t="s">
        <v>26</v>
      </c>
      <c r="D7" s="2" t="str">
        <f>HYPERLINK("https://aaltodoc.aalto.fi/items/47623bba-eaf9-4faa-a326-2189accccb25")</f>
        <v>https://aaltodoc.aalto.fi/items/47623bba-eaf9-4faa-a326-2189accccb25</v>
      </c>
      <c r="E7" s="1" t="s">
        <v>27</v>
      </c>
      <c r="F7" s="1" t="s">
        <v>28</v>
      </c>
    </row>
    <row r="8" ht="15.75" customHeight="1">
      <c r="A8" s="1">
        <v>7.0</v>
      </c>
      <c r="B8" s="1" t="s">
        <v>29</v>
      </c>
      <c r="C8" s="1" t="s">
        <v>30</v>
      </c>
      <c r="D8" s="2" t="str">
        <f>HYPERLINK("https://library.iated.org/view/BIASE2015ASS")</f>
        <v>https://library.iated.org/view/BIASE2015ASS</v>
      </c>
      <c r="E8" s="1" t="s">
        <v>31</v>
      </c>
      <c r="F8" s="1" t="s">
        <v>32</v>
      </c>
    </row>
    <row r="9" ht="15.75" customHeight="1">
      <c r="A9" s="1">
        <v>8.0</v>
      </c>
      <c r="B9" s="1" t="s">
        <v>362</v>
      </c>
      <c r="C9" s="1" t="s">
        <v>34</v>
      </c>
      <c r="D9" s="2" t="str">
        <f>HYPERLINK("https://getdx.com/uploads/ieee-tse-paper.pdf")</f>
        <v>https://getdx.com/uploads/ieee-tse-paper.pdf</v>
      </c>
      <c r="E9" s="1" t="s">
        <v>35</v>
      </c>
      <c r="F9" s="1" t="s">
        <v>36</v>
      </c>
    </row>
    <row r="10" ht="15.75" customHeight="1">
      <c r="A10" s="1">
        <v>9.0</v>
      </c>
      <c r="B10" s="1" t="s">
        <v>37</v>
      </c>
      <c r="C10" s="1" t="s">
        <v>38</v>
      </c>
      <c r="D10" s="2" t="str">
        <f>HYPERLINK("https://dl.acm.org/doi/abs/10.1145/3239372.3239387?casa_token=i4iVV_a6E80AAAAA:xLTuImN3HbV8p3ZNH5SmbQp9_vOSj8XeUYpRlv60HdJ1678N4KnFbwRGW2Ftdl_OWhsOUpUyGBJEjMQ")</f>
        <v>https://dl.acm.org/doi/abs/10.1145/3239372.3239387?casa_token=i4iVV_a6E80AAAAA:xLTuImN3HbV8p3ZNH5SmbQp9_vOSj8XeUYpRlv60HdJ1678N4KnFbwRGW2Ftdl_OWhsOUpUyGBJEjMQ</v>
      </c>
      <c r="E10" s="1" t="s">
        <v>39</v>
      </c>
      <c r="F10" s="1" t="s">
        <v>40</v>
      </c>
    </row>
    <row r="11" ht="15.75" customHeight="1">
      <c r="A11" s="1">
        <v>10.0</v>
      </c>
      <c r="B11" s="1" t="s">
        <v>41</v>
      </c>
      <c r="C11" s="1" t="s">
        <v>42</v>
      </c>
      <c r="D11" s="2" t="str">
        <f>HYPERLINK("https://www.diva-portal.org/smash/record.jsf?pid=diva2:1555395")</f>
        <v>https://www.diva-portal.org/smash/record.jsf?pid=diva2:1555395</v>
      </c>
      <c r="E11" s="1" t="s">
        <v>43</v>
      </c>
      <c r="F11" s="1" t="s">
        <v>44</v>
      </c>
    </row>
    <row r="12" ht="15.75" customHeight="1">
      <c r="A12" s="1">
        <v>11.0</v>
      </c>
      <c r="B12" s="1" t="s">
        <v>45</v>
      </c>
      <c r="C12" s="1" t="s">
        <v>46</v>
      </c>
      <c r="D12" s="2" t="str">
        <f>HYPERLINK("https://dl.acm.org/doi/abs/10.1145/3555228.3555247?casa_token=mbXazBfs25sAAAAA:zu3iXOV7p7AIfwgnFD_aT0r2u9KJnLhtOJBWN22QrMqhMOyQBc3kOit8dD6_z5IoCP7Qryz0nxgv1H0")</f>
        <v>https://dl.acm.org/doi/abs/10.1145/3555228.3555247?casa_token=mbXazBfs25sAAAAA:zu3iXOV7p7AIfwgnFD_aT0r2u9KJnLhtOJBWN22QrMqhMOyQBc3kOit8dD6_z5IoCP7Qryz0nxgv1H0</v>
      </c>
      <c r="E12" s="1" t="s">
        <v>47</v>
      </c>
      <c r="F12" s="1" t="s">
        <v>48</v>
      </c>
    </row>
    <row r="13" ht="15.75" customHeight="1">
      <c r="A13" s="1">
        <v>12.0</v>
      </c>
      <c r="B13" s="1" t="s">
        <v>363</v>
      </c>
      <c r="C13" s="1" t="s">
        <v>50</v>
      </c>
      <c r="D13" s="2" t="str">
        <f>HYPERLINK("https://homepages.dcc.ufmg.br/~figueiredo/publications/cibse2024lopes.pdf")</f>
        <v>https://homepages.dcc.ufmg.br/~figueiredo/publications/cibse2024lopes.pdf</v>
      </c>
      <c r="E13" s="1" t="s">
        <v>51</v>
      </c>
      <c r="F13" s="1" t="s">
        <v>52</v>
      </c>
    </row>
    <row r="14" ht="15.75" customHeight="1">
      <c r="A14" s="1">
        <v>13.0</v>
      </c>
      <c r="B14" s="1" t="s">
        <v>53</v>
      </c>
      <c r="C14" s="1" t="s">
        <v>54</v>
      </c>
      <c r="D14" s="2" t="str">
        <f>HYPERLINK("https://dl.acm.org/doi/abs/10.1145/3387940.3392193?casa_token=yC5vcw9LYJwAAAAA:REkjxYOcCBWyOl8VxVrJtij2qm9ceP8pQi4h51zIowB--cGO76AtiM8VuPXrX0WlaSNdL3D-raa0DYY")</f>
        <v>https://dl.acm.org/doi/abs/10.1145/3387940.3392193?casa_token=yC5vcw9LYJwAAAAA:REkjxYOcCBWyOl8VxVrJtij2qm9ceP8pQi4h51zIowB--cGO76AtiM8VuPXrX0WlaSNdL3D-raa0DYY</v>
      </c>
      <c r="E14" s="1" t="s">
        <v>55</v>
      </c>
      <c r="F14" s="1" t="s">
        <v>56</v>
      </c>
    </row>
    <row r="15" ht="15.75" customHeight="1">
      <c r="A15" s="1">
        <v>14.0</v>
      </c>
      <c r="B15" s="1" t="s">
        <v>364</v>
      </c>
      <c r="C15" s="1" t="s">
        <v>58</v>
      </c>
      <c r="D15" s="2" t="str">
        <f>HYPERLINK("https://aaltodoc.aalto.fi/bitstream/123456789/118413/1/master_Kermanchi_Arian_2022.pdf")</f>
        <v>https://aaltodoc.aalto.fi/bitstream/123456789/118413/1/master_Kermanchi_Arian_2022.pdf</v>
      </c>
      <c r="E15" s="1" t="s">
        <v>59</v>
      </c>
      <c r="F15" s="1" t="s">
        <v>60</v>
      </c>
    </row>
    <row r="16" ht="15.75" customHeight="1">
      <c r="A16" s="1">
        <v>15.0</v>
      </c>
      <c r="B16" s="1" t="s">
        <v>61</v>
      </c>
      <c r="C16" s="1" t="s">
        <v>62</v>
      </c>
      <c r="D16" s="2" t="str">
        <f>HYPERLINK("https://dl.acm.org/doi/abs/10.1145/1985441.1985464?casa_token=umituQi0TVgAAAAA:gAH5tDfC8OZ5Eb5MEl8bS_VgXiacsZV9xA88k8zCR3CkdSzpr5qiKKfgm6Lg71NALDlXiAEnRfDVs4s")</f>
        <v>https://dl.acm.org/doi/abs/10.1145/1985441.1985464?casa_token=umituQi0TVgAAAAA:gAH5tDfC8OZ5Eb5MEl8bS_VgXiacsZV9xA88k8zCR3CkdSzpr5qiKKfgm6Lg71NALDlXiAEnRfDVs4s</v>
      </c>
      <c r="E16" s="1" t="s">
        <v>63</v>
      </c>
      <c r="F16" s="1" t="s">
        <v>64</v>
      </c>
    </row>
    <row r="17" ht="15.75" customHeight="1">
      <c r="A17" s="1">
        <v>16.0</v>
      </c>
      <c r="B17" s="1" t="s">
        <v>65</v>
      </c>
      <c r="C17" s="1" t="s">
        <v>66</v>
      </c>
      <c r="D17" s="2" t="str">
        <f>HYPERLINK("https://onlinelibrary.wiley.com/doi/abs/10.1002/smr.2395?casa_token=_GBxOz9z3qcAAAAA:J1FYvMKSjvjQgtq9LgR6GMogsZ0Lj_KEXTsi0B_LRKYWBPRUOqfp0OeZFxvu7RvxbLqljSOxxEUKQACXDw")</f>
        <v>https://onlinelibrary.wiley.com/doi/abs/10.1002/smr.2395?casa_token=_GBxOz9z3qcAAAAA:J1FYvMKSjvjQgtq9LgR6GMogsZ0Lj_KEXTsi0B_LRKYWBPRUOqfp0OeZFxvu7RvxbLqljSOxxEUKQACXDw</v>
      </c>
      <c r="E17" s="1" t="s">
        <v>67</v>
      </c>
      <c r="F17" s="1" t="s">
        <v>68</v>
      </c>
    </row>
    <row r="18" ht="15.75" customHeight="1">
      <c r="A18" s="1">
        <v>17.0</v>
      </c>
      <c r="B18" s="1" t="s">
        <v>69</v>
      </c>
      <c r="C18" s="1" t="s">
        <v>70</v>
      </c>
      <c r="D18" s="2" t="str">
        <f>HYPERLINK("https://ijic.utm.my/index.php/ijic/article/view/393")</f>
        <v>https://ijic.utm.my/index.php/ijic/article/view/393</v>
      </c>
      <c r="E18" s="1" t="s">
        <v>71</v>
      </c>
      <c r="F18" s="1" t="s">
        <v>72</v>
      </c>
    </row>
    <row r="19" ht="15.75" customHeight="1">
      <c r="A19" s="1">
        <v>18.0</v>
      </c>
      <c r="B19" s="1" t="s">
        <v>365</v>
      </c>
      <c r="C19" s="1" t="s">
        <v>74</v>
      </c>
      <c r="D19" s="2" t="str">
        <f>HYPERLINK("https://helda.helsinki.fi/items/fe6b69d9-eb9e-460a-84a3-53226eba32a3")</f>
        <v>https://helda.helsinki.fi/items/fe6b69d9-eb9e-460a-84a3-53226eba32a3</v>
      </c>
      <c r="E19" s="1" t="s">
        <v>75</v>
      </c>
      <c r="F19" s="1" t="s">
        <v>76</v>
      </c>
    </row>
    <row r="20" ht="15.75" customHeight="1">
      <c r="A20" s="1">
        <v>19.0</v>
      </c>
      <c r="B20" s="1" t="s">
        <v>77</v>
      </c>
      <c r="C20" s="1" t="s">
        <v>78</v>
      </c>
      <c r="D20" s="2" t="str">
        <f>HYPERLINK("https://link.springer.com/chapter/10.1007/978-3-319-44902-9_14")</f>
        <v>https://link.springer.com/chapter/10.1007/978-3-319-44902-9_14</v>
      </c>
      <c r="E20" s="1" t="s">
        <v>79</v>
      </c>
      <c r="F20" s="1" t="s">
        <v>80</v>
      </c>
    </row>
    <row r="21" ht="15.75" customHeight="1">
      <c r="A21" s="1">
        <v>20.0</v>
      </c>
      <c r="B21" s="1" t="s">
        <v>81</v>
      </c>
      <c r="C21" s="1" t="s">
        <v>82</v>
      </c>
      <c r="D21" s="2" t="str">
        <f>HYPERLINK("https://link.springer.com/chapter/10.1007/978-3-319-26844-6_40")</f>
        <v>https://link.springer.com/chapter/10.1007/978-3-319-26844-6_40</v>
      </c>
      <c r="E21" s="1" t="s">
        <v>83</v>
      </c>
      <c r="F21" s="1" t="s">
        <v>84</v>
      </c>
    </row>
    <row r="22" ht="15.75" customHeight="1">
      <c r="A22" s="1">
        <v>21.0</v>
      </c>
      <c r="B22" s="1" t="s">
        <v>366</v>
      </c>
      <c r="C22" s="1" t="s">
        <v>86</v>
      </c>
      <c r="D22" s="2" t="str">
        <f>HYPERLINK("https://trepo.tuni.fi/bitstream/handle/10024/149241/LaredoLuis.pdf?sequence=2")</f>
        <v>https://trepo.tuni.fi/bitstream/handle/10024/149241/LaredoLuis.pdf?sequence=2</v>
      </c>
      <c r="E22" s="1" t="s">
        <v>87</v>
      </c>
      <c r="F22" s="1" t="s">
        <v>88</v>
      </c>
    </row>
    <row r="23" ht="15.75" customHeight="1">
      <c r="A23" s="1">
        <v>22.0</v>
      </c>
      <c r="B23" s="1" t="s">
        <v>89</v>
      </c>
      <c r="C23" s="1" t="s">
        <v>90</v>
      </c>
      <c r="D23" s="2" t="str">
        <f>HYPERLINK("https://dl.acm.org/doi/abs/10.1145/3477314.3507304?casa_token=fA-pUnyfceMAAAAA:nmf_WnYUKQECNWH87-fjz8D7ScyZrISsUEwKowF3R7QsqgjRqo5IKwfBN_HurmNUF84oWl3SAlXrMn8")</f>
        <v>https://dl.acm.org/doi/abs/10.1145/3477314.3507304?casa_token=fA-pUnyfceMAAAAA:nmf_WnYUKQECNWH87-fjz8D7ScyZrISsUEwKowF3R7QsqgjRqo5IKwfBN_HurmNUF84oWl3SAlXrMn8</v>
      </c>
      <c r="E23" s="1" t="s">
        <v>91</v>
      </c>
      <c r="F23" s="1" t="s">
        <v>92</v>
      </c>
    </row>
    <row r="24" ht="15.75" customHeight="1">
      <c r="A24" s="1">
        <v>23.0</v>
      </c>
      <c r="B24" s="1" t="s">
        <v>93</v>
      </c>
      <c r="C24" s="1" t="s">
        <v>94</v>
      </c>
      <c r="D24" s="2" t="str">
        <f>HYPERLINK("https://ieeexplore.ieee.org/abstract/document/9973237/")</f>
        <v>https://ieeexplore.ieee.org/abstract/document/9973237/</v>
      </c>
      <c r="E24" s="1" t="s">
        <v>95</v>
      </c>
      <c r="F24" s="1" t="s">
        <v>96</v>
      </c>
    </row>
    <row r="25" ht="15.75" customHeight="1">
      <c r="A25" s="1">
        <v>24.0</v>
      </c>
      <c r="B25" s="1" t="s">
        <v>97</v>
      </c>
      <c r="C25" s="1" t="s">
        <v>98</v>
      </c>
      <c r="D25" s="2" t="str">
        <f>HYPERLINK("https://ieeexplore.ieee.org/abstract/document/7962371/")</f>
        <v>https://ieeexplore.ieee.org/abstract/document/7962371/</v>
      </c>
      <c r="E25" s="1" t="s">
        <v>99</v>
      </c>
      <c r="F25" s="1" t="s">
        <v>100</v>
      </c>
    </row>
    <row r="26" ht="15.75" customHeight="1">
      <c r="A26" s="1">
        <v>25.0</v>
      </c>
      <c r="B26" s="1" t="s">
        <v>101</v>
      </c>
      <c r="C26" s="1" t="s">
        <v>102</v>
      </c>
      <c r="D26" s="2" t="str">
        <f>HYPERLINK("https://dl.acm.org/doi/abs/10.1145/2695664.2695746?casa_token=EqYMLAtR_HkAAAAA:XfS5L5_b7e07D4xApdN4E8qnK0jCXYq_LNEmBHlhM6M_9O8XuNYHtXj4f8AEBKcHY664H9PvF9e73og")</f>
        <v>https://dl.acm.org/doi/abs/10.1145/2695664.2695746?casa_token=EqYMLAtR_HkAAAAA:XfS5L5_b7e07D4xApdN4E8qnK0jCXYq_LNEmBHlhM6M_9O8XuNYHtXj4f8AEBKcHY664H9PvF9e73og</v>
      </c>
      <c r="E26" s="1" t="s">
        <v>103</v>
      </c>
      <c r="F26" s="1" t="s">
        <v>104</v>
      </c>
    </row>
    <row r="27" ht="15.75" customHeight="1">
      <c r="A27" s="1">
        <v>26.0</v>
      </c>
      <c r="B27" s="1" t="s">
        <v>367</v>
      </c>
      <c r="C27" s="1" t="s">
        <v>106</v>
      </c>
      <c r="D27" s="2" t="str">
        <f>HYPERLINK("https://trepo.tuni.fi/bitstream/handle/10024/82680/gradu05184.pdf;sequence=1")</f>
        <v>https://trepo.tuni.fi/bitstream/handle/10024/82680/gradu05184.pdf;sequence=1</v>
      </c>
      <c r="E27" s="1" t="s">
        <v>107</v>
      </c>
      <c r="F27" s="1" t="s">
        <v>108</v>
      </c>
    </row>
    <row r="28" ht="15.75" customHeight="1">
      <c r="A28" s="1">
        <v>27.0</v>
      </c>
      <c r="B28" s="1" t="s">
        <v>368</v>
      </c>
      <c r="C28" s="1" t="s">
        <v>110</v>
      </c>
      <c r="D28" s="2" t="str">
        <f>HYPERLINK("https://opus.uleth.ca/bitstreams/0765c229-2cab-4f83-b4c8-7475b06968f2/download")</f>
        <v>https://opus.uleth.ca/bitstreams/0765c229-2cab-4f83-b4c8-7475b06968f2/download</v>
      </c>
      <c r="E28" s="1" t="s">
        <v>111</v>
      </c>
      <c r="F28" s="1" t="s">
        <v>112</v>
      </c>
    </row>
    <row r="29" ht="15.75" customHeight="1">
      <c r="A29" s="1">
        <v>28.0</v>
      </c>
      <c r="B29" s="1" t="s">
        <v>113</v>
      </c>
      <c r="C29" s="1" t="s">
        <v>114</v>
      </c>
      <c r="D29" s="2" t="str">
        <f>HYPERLINK("https://ieeexplore.ieee.org/abstract/document/6690135/?casa_token=fNkP3VVNTSUAAAAA:FvuAek-ULX0mArdbh9t1fyPcaXpNEw3HqsiK9re0sVB-D1g0Qv02LHWd3iKbMfT1R5zaGyZNqiWa")</f>
        <v>https://ieeexplore.ieee.org/abstract/document/6690135/?casa_token=fNkP3VVNTSUAAAAA:FvuAek-ULX0mArdbh9t1fyPcaXpNEw3HqsiK9re0sVB-D1g0Qv02LHWd3iKbMfT1R5zaGyZNqiWa</v>
      </c>
      <c r="E29" s="1" t="s">
        <v>115</v>
      </c>
      <c r="F29" s="1" t="s">
        <v>116</v>
      </c>
    </row>
    <row r="30" ht="15.75" customHeight="1">
      <c r="A30" s="1">
        <v>29.0</v>
      </c>
      <c r="B30" s="1" t="s">
        <v>117</v>
      </c>
      <c r="C30" s="1" t="s">
        <v>118</v>
      </c>
      <c r="D30" s="2" t="str">
        <f>HYPERLINK("https://www.tandfonline.com/doi/abs/10.1080/10447318.2024.2304912?casa_token=sTUJMopYx9MAAAAA:ntmj_KS9wLYLAvCmm0C0Q7Q1ZObYToE_pdy31tV3xT9A_VztF3rJn3laik4uQVGo6w7ssFvwdWYfl5I")</f>
        <v>https://www.tandfonline.com/doi/abs/10.1080/10447318.2024.2304912?casa_token=sTUJMopYx9MAAAAA:ntmj_KS9wLYLAvCmm0C0Q7Q1ZObYToE_pdy31tV3xT9A_VztF3rJn3laik4uQVGo6w7ssFvwdWYfl5I</v>
      </c>
      <c r="E30" s="1" t="s">
        <v>119</v>
      </c>
      <c r="F30" s="1" t="s">
        <v>120</v>
      </c>
    </row>
    <row r="31" ht="15.75" customHeight="1">
      <c r="A31" s="1">
        <v>30.0</v>
      </c>
      <c r="B31" s="1" t="s">
        <v>121</v>
      </c>
      <c r="C31" s="1" t="s">
        <v>122</v>
      </c>
      <c r="D31" s="2" t="str">
        <f>HYPERLINK("https://ieeexplore.ieee.org/abstract/document/8870184/?casa_token=J6DrXkA6Hk4AAAAA:4cEDAKvBDLD0KxOdVTLslsI1tBjsArrVMb6-fiP_ZbrNEnJ_aQrdUfi0qTOJvEH906qvfaaewGN8")</f>
        <v>https://ieeexplore.ieee.org/abstract/document/8870184/?casa_token=J6DrXkA6Hk4AAAAA:4cEDAKvBDLD0KxOdVTLslsI1tBjsArrVMb6-fiP_ZbrNEnJ_aQrdUfi0qTOJvEH906qvfaaewGN8</v>
      </c>
      <c r="E31" s="1" t="s">
        <v>123</v>
      </c>
      <c r="F31" s="1" t="s">
        <v>124</v>
      </c>
    </row>
    <row r="32" ht="15.75" customHeight="1">
      <c r="A32" s="1">
        <v>31.0</v>
      </c>
      <c r="B32" s="1" t="s">
        <v>125</v>
      </c>
      <c r="C32" s="1" t="s">
        <v>126</v>
      </c>
      <c r="D32" s="2" t="str">
        <f>HYPERLINK("https://www.diva-portal.org/smash/record.jsf?pid=diva2:1485348")</f>
        <v>https://www.diva-portal.org/smash/record.jsf?pid=diva2:1485348</v>
      </c>
      <c r="E32" s="1" t="s">
        <v>127</v>
      </c>
      <c r="F32" s="1" t="s">
        <v>128</v>
      </c>
    </row>
    <row r="33" ht="15.75" customHeight="1">
      <c r="A33" s="1">
        <v>32.0</v>
      </c>
      <c r="B33" s="1" t="s">
        <v>129</v>
      </c>
      <c r="C33" s="1" t="s">
        <v>130</v>
      </c>
      <c r="D33" s="2" t="str">
        <f>HYPERLINK("https://ieeexplore.ieee.org/abstract/document/9425965/?casa_token=7g341iJ5IxcAAAAA:C0J2bq2M8ko8iKIaaCG9To3MpKUdUQlk1DoS6RvIrVsEEamWV9sIQKAljpqm6rWOVQe5yUYxcigk")</f>
        <v>https://ieeexplore.ieee.org/abstract/document/9425965/?casa_token=7g341iJ5IxcAAAAA:C0J2bq2M8ko8iKIaaCG9To3MpKUdUQlk1DoS6RvIrVsEEamWV9sIQKAljpqm6rWOVQe5yUYxcigk</v>
      </c>
      <c r="E33" s="1" t="s">
        <v>131</v>
      </c>
      <c r="F33" s="1" t="s">
        <v>132</v>
      </c>
    </row>
    <row r="34" ht="15.75" customHeight="1">
      <c r="A34" s="1">
        <v>33.0</v>
      </c>
      <c r="B34" s="1" t="s">
        <v>133</v>
      </c>
      <c r="C34" s="1" t="s">
        <v>134</v>
      </c>
      <c r="D34" s="2" t="str">
        <f>HYPERLINK("https://dl.acm.org/doi/abs/10.1145/3540250.3558950?casa_token=kvFM57wGQjkAAAAA:Yy5W2wYUvJuhaSS2YlCmi-_FBOuSNQ23xGamIGfJTFBlSpPNNHmvZY3abTPDlUWmys4hDU5rc4cb-4c")</f>
        <v>https://dl.acm.org/doi/abs/10.1145/3540250.3558950?casa_token=kvFM57wGQjkAAAAA:Yy5W2wYUvJuhaSS2YlCmi-_FBOuSNQ23xGamIGfJTFBlSpPNNHmvZY3abTPDlUWmys4hDU5rc4cb-4c</v>
      </c>
      <c r="E34" s="1" t="s">
        <v>135</v>
      </c>
      <c r="F34" s="1" t="s">
        <v>136</v>
      </c>
    </row>
    <row r="35" ht="15.75" customHeight="1">
      <c r="A35" s="1">
        <v>34.0</v>
      </c>
      <c r="B35" s="1" t="s">
        <v>137</v>
      </c>
      <c r="C35" s="1" t="s">
        <v>138</v>
      </c>
      <c r="D35" s="2" t="str">
        <f>HYPERLINK("https://dl.acm.org/doi/abs/10.1145/3510457.3513037?casa_token=VCchhbqAEc4AAAAA:NqkSCbvqmnUDZvERh0zP7zzk_pmyk_5Mnqt5pShG3uXiO_pOaFZIhuG7I4NZ_znSUp_08YR3K8FOVc8")</f>
        <v>https://dl.acm.org/doi/abs/10.1145/3510457.3513037?casa_token=VCchhbqAEc4AAAAA:NqkSCbvqmnUDZvERh0zP7zzk_pmyk_5Mnqt5pShG3uXiO_pOaFZIhuG7I4NZ_znSUp_08YR3K8FOVc8</v>
      </c>
      <c r="E35" s="1" t="s">
        <v>139</v>
      </c>
      <c r="F35" s="1" t="s">
        <v>140</v>
      </c>
    </row>
    <row r="36" ht="15.75" customHeight="1">
      <c r="A36" s="1">
        <v>35.0</v>
      </c>
      <c r="B36" s="1" t="s">
        <v>141</v>
      </c>
      <c r="C36" s="1" t="s">
        <v>142</v>
      </c>
      <c r="D36" s="2" t="str">
        <f>HYPERLINK("https://dl.acm.org/doi/abs/10.1145/3275245.3275262?casa_token=zBGhy8uUL4AAAAAA:GdGjAVetyKvpCUi7hvSQXVddF6QXYajvPZlzjOT9Ihiat2z9tsjXgkOD_HAISrWY6pAd3EHlmD4-IKk")</f>
        <v>https://dl.acm.org/doi/abs/10.1145/3275245.3275262?casa_token=zBGhy8uUL4AAAAAA:GdGjAVetyKvpCUi7hvSQXVddF6QXYajvPZlzjOT9Ihiat2z9tsjXgkOD_HAISrWY6pAd3EHlmD4-IKk</v>
      </c>
      <c r="E36" s="1" t="s">
        <v>143</v>
      </c>
      <c r="F36" s="1" t="s">
        <v>144</v>
      </c>
    </row>
    <row r="37" ht="15.75" customHeight="1">
      <c r="A37" s="1">
        <v>36.0</v>
      </c>
      <c r="B37" s="1" t="s">
        <v>145</v>
      </c>
      <c r="C37" s="1" t="s">
        <v>146</v>
      </c>
      <c r="D37" s="2" t="str">
        <f>HYPERLINK("https://link.springer.com/chapter/10.1007/978-1-4842-9502-1_7")</f>
        <v>https://link.springer.com/chapter/10.1007/978-1-4842-9502-1_7</v>
      </c>
      <c r="E37" s="1" t="s">
        <v>147</v>
      </c>
      <c r="F37" s="1" t="s">
        <v>148</v>
      </c>
    </row>
    <row r="38" ht="15.75" customHeight="1">
      <c r="A38" s="1">
        <v>37.0</v>
      </c>
      <c r="B38" s="1" t="s">
        <v>369</v>
      </c>
      <c r="C38" s="1" t="s">
        <v>150</v>
      </c>
      <c r="D38" s="2" t="str">
        <f>HYPERLINK("https://queue.acm.org/detail.cfm?id=3639443")</f>
        <v>https://queue.acm.org/detail.cfm?id=3639443</v>
      </c>
      <c r="E38" s="1" t="s">
        <v>151</v>
      </c>
      <c r="F38" s="1" t="s">
        <v>152</v>
      </c>
    </row>
    <row r="39" ht="15.75" customHeight="1">
      <c r="A39" s="1">
        <v>38.0</v>
      </c>
      <c r="B39" s="1" t="s">
        <v>153</v>
      </c>
      <c r="C39" s="1" t="s">
        <v>154</v>
      </c>
      <c r="D39" s="2" t="str">
        <f>HYPERLINK("https://lutpub.lut.fi/handle/10024/164790")</f>
        <v>https://lutpub.lut.fi/handle/10024/164790</v>
      </c>
      <c r="E39" s="1" t="s">
        <v>155</v>
      </c>
      <c r="F39" s="1" t="s">
        <v>156</v>
      </c>
    </row>
    <row r="40" ht="15.75" customHeight="1">
      <c r="A40" s="1">
        <v>39.0</v>
      </c>
      <c r="B40" s="1" t="s">
        <v>157</v>
      </c>
      <c r="C40" s="1" t="s">
        <v>158</v>
      </c>
      <c r="D40" s="2" t="str">
        <f>HYPERLINK("https://www.tandfonline.com/doi/abs/10.1080/02697450600901483?casa_token=3AkxNgfP4DIAAAAA:MyGBcLPaubwN-pgcKSLG_K8jOb9VUNB3iMa-kkb5RYtBjQRV1eQ82rPZEvtAIsBp2ieXbz_-8WZm_lg")</f>
        <v>https://www.tandfonline.com/doi/abs/10.1080/02697450600901483?casa_token=3AkxNgfP4DIAAAAA:MyGBcLPaubwN-pgcKSLG_K8jOb9VUNB3iMa-kkb5RYtBjQRV1eQ82rPZEvtAIsBp2ieXbz_-8WZm_lg</v>
      </c>
      <c r="E40" s="1" t="s">
        <v>159</v>
      </c>
      <c r="F40" s="1" t="s">
        <v>160</v>
      </c>
    </row>
    <row r="41" ht="15.75" customHeight="1">
      <c r="A41" s="1">
        <v>40.0</v>
      </c>
      <c r="B41" s="1" t="s">
        <v>161</v>
      </c>
      <c r="C41" s="1" t="s">
        <v>162</v>
      </c>
      <c r="D41" s="2" t="str">
        <f>HYPERLINK("https://aaltodoc.aalto.fi/items/879509bf-d70c-42d0-bd28-cf10c7ad8392")</f>
        <v>https://aaltodoc.aalto.fi/items/879509bf-d70c-42d0-bd28-cf10c7ad8392</v>
      </c>
      <c r="E41" s="1" t="s">
        <v>163</v>
      </c>
      <c r="F41" s="1" t="s">
        <v>164</v>
      </c>
    </row>
    <row r="42" ht="15.75" customHeight="1">
      <c r="A42" s="1">
        <v>41.0</v>
      </c>
      <c r="B42" s="1" t="s">
        <v>165</v>
      </c>
      <c r="C42" s="1" t="s">
        <v>166</v>
      </c>
      <c r="D42" s="2" t="str">
        <f>HYPERLINK("https://ieeexplore.ieee.org/abstract/document/8818175/")</f>
        <v>https://ieeexplore.ieee.org/abstract/document/8818175/</v>
      </c>
      <c r="E42" s="1" t="s">
        <v>167</v>
      </c>
      <c r="F42" s="1" t="s">
        <v>168</v>
      </c>
    </row>
    <row r="43" ht="15.75" customHeight="1">
      <c r="A43" s="1">
        <v>42.0</v>
      </c>
      <c r="B43" s="1" t="s">
        <v>169</v>
      </c>
      <c r="C43" s="1" t="s">
        <v>170</v>
      </c>
      <c r="D43" s="2" t="str">
        <f>HYPERLINK("https://jyx.jyu.fi/handle/123456789/92546")</f>
        <v>https://jyx.jyu.fi/handle/123456789/92546</v>
      </c>
      <c r="E43" s="1" t="s">
        <v>171</v>
      </c>
      <c r="F43" s="1" t="s">
        <v>172</v>
      </c>
    </row>
    <row r="44" ht="15.75" customHeight="1">
      <c r="A44" s="1">
        <v>43.0</v>
      </c>
      <c r="B44" s="1" t="s">
        <v>370</v>
      </c>
      <c r="C44" s="1" t="s">
        <v>174</v>
      </c>
      <c r="D44" s="2" t="str">
        <f>HYPERLINK("https://www.mdpi.com/2076-3417/11/17/7805")</f>
        <v>https://www.mdpi.com/2076-3417/11/17/7805</v>
      </c>
      <c r="E44" s="1" t="s">
        <v>175</v>
      </c>
      <c r="F44" s="1" t="s">
        <v>176</v>
      </c>
    </row>
    <row r="45" ht="15.75" customHeight="1">
      <c r="A45" s="1">
        <v>44.0</v>
      </c>
      <c r="B45" s="1" t="s">
        <v>177</v>
      </c>
      <c r="C45" s="1" t="s">
        <v>178</v>
      </c>
      <c r="D45" s="2" t="str">
        <f>HYPERLINK("https://www.diva-portal.org/smash/record.jsf?pid=diva2:1691693")</f>
        <v>https://www.diva-portal.org/smash/record.jsf?pid=diva2:1691693</v>
      </c>
      <c r="E45" s="1" t="s">
        <v>179</v>
      </c>
      <c r="F45" s="1" t="s">
        <v>180</v>
      </c>
    </row>
    <row r="46" ht="15.75" customHeight="1">
      <c r="A46" s="1">
        <v>45.0</v>
      </c>
      <c r="B46" s="1" t="s">
        <v>181</v>
      </c>
      <c r="C46" s="1" t="s">
        <v>182</v>
      </c>
      <c r="D46" s="2" t="str">
        <f>HYPERLINK("https://dl.acm.org/doi/abs/10.1145/3098322.3098325?casa_token=zbNRaUw9WVoAAAAA:hixFOi4KlCN0DIOHxyLz-u5lwFkKbGx3Xk_J_eEIdJ9PLCx3V0cwEmgYKg-MwTpL2TlXphvxRoEegtg")</f>
        <v>https://dl.acm.org/doi/abs/10.1145/3098322.3098325?casa_token=zbNRaUw9WVoAAAAA:hixFOi4KlCN0DIOHxyLz-u5lwFkKbGx3Xk_J_eEIdJ9PLCx3V0cwEmgYKg-MwTpL2TlXphvxRoEegtg</v>
      </c>
      <c r="E46" s="1" t="s">
        <v>183</v>
      </c>
      <c r="F46" s="1" t="s">
        <v>184</v>
      </c>
    </row>
    <row r="47" ht="15.75" customHeight="1">
      <c r="A47" s="1">
        <v>46.0</v>
      </c>
      <c r="B47" s="1" t="s">
        <v>185</v>
      </c>
      <c r="C47" s="1" t="s">
        <v>186</v>
      </c>
      <c r="D47" s="2" t="str">
        <f>HYPERLINK("https://www.diva-portal.org/smash/record.jsf?pid=diva2:1113247")</f>
        <v>https://www.diva-portal.org/smash/record.jsf?pid=diva2:1113247</v>
      </c>
      <c r="E47" s="1" t="s">
        <v>187</v>
      </c>
      <c r="F47" s="1" t="s">
        <v>188</v>
      </c>
    </row>
    <row r="48" ht="15.75" customHeight="1">
      <c r="A48" s="1">
        <v>47.0</v>
      </c>
      <c r="B48" s="1" t="s">
        <v>189</v>
      </c>
      <c r="C48" s="1" t="s">
        <v>190</v>
      </c>
      <c r="D48" s="2" t="str">
        <f>HYPERLINK("https://dl.acm.org/doi/abs/10.1145/3377812.3382135?casa_token=8ChiOnn_ocEAAAAA:52m9ME2sYg2q8D9cAC-gYHhkeG2lfI-CIKxcB853DCDXn4tpSuR4YKK0Z0G3SWJ2bccaOe3hWrtizj4")</f>
        <v>https://dl.acm.org/doi/abs/10.1145/3377812.3382135?casa_token=8ChiOnn_ocEAAAAA:52m9ME2sYg2q8D9cAC-gYHhkeG2lfI-CIKxcB853DCDXn4tpSuR4YKK0Z0G3SWJ2bccaOe3hWrtizj4</v>
      </c>
      <c r="E48" s="1" t="s">
        <v>191</v>
      </c>
      <c r="F48" s="1" t="s">
        <v>192</v>
      </c>
    </row>
    <row r="49" ht="15.75" customHeight="1">
      <c r="A49" s="1">
        <v>48.0</v>
      </c>
      <c r="B49" s="1" t="s">
        <v>371</v>
      </c>
      <c r="C49" s="1" t="s">
        <v>194</v>
      </c>
      <c r="D49" s="2" t="str">
        <f>HYPERLINK("https://dspace.mit.edu/bitstream/handle/1721.1/48770/productivityimpa00gill.pdf;sequence=1")</f>
        <v>https://dspace.mit.edu/bitstream/handle/1721.1/48770/productivityimpa00gill.pdf;sequence=1</v>
      </c>
      <c r="E49" s="1" t="s">
        <v>195</v>
      </c>
      <c r="F49" s="1" t="s">
        <v>196</v>
      </c>
    </row>
    <row r="50" ht="15.75" customHeight="1">
      <c r="A50" s="1">
        <v>49.0</v>
      </c>
      <c r="B50" s="1" t="s">
        <v>372</v>
      </c>
      <c r="C50" s="1" t="s">
        <v>198</v>
      </c>
      <c r="D50" s="2" t="str">
        <f>HYPERLINK("https://lup.lub.lu.se/student-papers/record/8983773/file/8985753.pdf")</f>
        <v>https://lup.lub.lu.se/student-papers/record/8983773/file/8985753.pdf</v>
      </c>
      <c r="E50" s="1" t="s">
        <v>199</v>
      </c>
      <c r="F50" s="1" t="s">
        <v>200</v>
      </c>
    </row>
    <row r="51" ht="15.75" customHeight="1">
      <c r="A51" s="1">
        <v>50.0</v>
      </c>
      <c r="B51" s="1" t="s">
        <v>373</v>
      </c>
      <c r="C51" s="1" t="s">
        <v>202</v>
      </c>
      <c r="D51" s="2" t="str">
        <f>HYPERLINK("https://files.osf.io/v1/resources/qz43x/providers/osfstorage/65b2f3ae4aa63c07d9df22ec?action=download&amp;direct&amp;version=5")</f>
        <v>https://files.osf.io/v1/resources/qz43x/providers/osfstorage/65b2f3ae4aa63c07d9df22ec?action=download&amp;direct&amp;version=5</v>
      </c>
      <c r="E51" s="1" t="s">
        <v>203</v>
      </c>
      <c r="F51" s="1" t="s">
        <v>204</v>
      </c>
    </row>
    <row r="52" ht="15.75" customHeight="1">
      <c r="A52" s="1">
        <v>51.0</v>
      </c>
      <c r="B52" s="1" t="s">
        <v>374</v>
      </c>
      <c r="C52" s="1" t="s">
        <v>206</v>
      </c>
      <c r="D52" s="2" t="str">
        <f>HYPERLINK("http://ksiresearch.org/seke/seke15paper/seke15paper_221.pdf")</f>
        <v>http://ksiresearch.org/seke/seke15paper/seke15paper_221.pdf</v>
      </c>
      <c r="E52" s="1" t="s">
        <v>207</v>
      </c>
      <c r="F52" s="1" t="s">
        <v>208</v>
      </c>
    </row>
    <row r="53" ht="15.75" customHeight="1">
      <c r="A53" s="1">
        <v>52.0</v>
      </c>
      <c r="B53" s="1" t="s">
        <v>375</v>
      </c>
      <c r="C53" s="1" t="s">
        <v>210</v>
      </c>
      <c r="D53" s="2" t="str">
        <f>HYPERLINK("https://www.cin.ufpe.br/~tg/2022-1/tg_EC/TG_rjav.pdf")</f>
        <v>https://www.cin.ufpe.br/~tg/2022-1/tg_EC/TG_rjav.pdf</v>
      </c>
      <c r="E53" s="1" t="s">
        <v>211</v>
      </c>
      <c r="F53" s="1" t="s">
        <v>212</v>
      </c>
    </row>
    <row r="54" ht="15.75" customHeight="1">
      <c r="A54" s="1">
        <v>53.0</v>
      </c>
      <c r="B54" s="1" t="s">
        <v>213</v>
      </c>
      <c r="C54" s="1" t="s">
        <v>214</v>
      </c>
      <c r="D54" s="2" t="str">
        <f>HYPERLINK("https://dl.acm.org/doi/abs/10.1145/3595878")</f>
        <v>https://dl.acm.org/doi/abs/10.1145/3595878</v>
      </c>
      <c r="E54" s="1" t="s">
        <v>215</v>
      </c>
      <c r="F54" s="1" t="s">
        <v>216</v>
      </c>
    </row>
    <row r="55" ht="15.75" customHeight="1">
      <c r="A55" s="1">
        <v>54.0</v>
      </c>
      <c r="B55" s="1" t="s">
        <v>217</v>
      </c>
      <c r="C55" s="1" t="s">
        <v>218</v>
      </c>
      <c r="D55" s="2" t="str">
        <f>HYPERLINK("https://link.springer.com/article/10.2991/ijndc.2018.6.2.1")</f>
        <v>https://link.springer.com/article/10.2991/ijndc.2018.6.2.1</v>
      </c>
      <c r="E55" s="1" t="s">
        <v>219</v>
      </c>
      <c r="F55" s="1" t="s">
        <v>220</v>
      </c>
    </row>
    <row r="56" ht="15.75" customHeight="1">
      <c r="A56" s="1">
        <v>55.0</v>
      </c>
      <c r="B56" s="1" t="s">
        <v>376</v>
      </c>
      <c r="C56" s="1" t="s">
        <v>222</v>
      </c>
      <c r="D56" s="2" t="str">
        <f>HYPERLINK("https://repositorio-aberto.up.pt/bitstream/10216/151840/2/636228.pdf")</f>
        <v>https://repositorio-aberto.up.pt/bitstream/10216/151840/2/636228.pdf</v>
      </c>
      <c r="E56" s="1" t="s">
        <v>223</v>
      </c>
      <c r="F56" s="1" t="s">
        <v>224</v>
      </c>
    </row>
    <row r="57" ht="15.75" customHeight="1">
      <c r="A57" s="1">
        <v>56.0</v>
      </c>
      <c r="B57" s="1" t="s">
        <v>225</v>
      </c>
      <c r="C57" s="1" t="s">
        <v>226</v>
      </c>
      <c r="D57" s="2" t="str">
        <f>HYPERLINK("https://ieeexplore.ieee.org/abstract/document/10132252/")</f>
        <v>https://ieeexplore.ieee.org/abstract/document/10132252/</v>
      </c>
      <c r="E57" s="1" t="s">
        <v>227</v>
      </c>
      <c r="F57" s="1" t="s">
        <v>228</v>
      </c>
    </row>
    <row r="58" ht="15.75" customHeight="1">
      <c r="A58" s="1">
        <v>57.0</v>
      </c>
      <c r="B58" s="1" t="s">
        <v>229</v>
      </c>
      <c r="C58" s="1" t="s">
        <v>230</v>
      </c>
      <c r="D58" s="2" t="str">
        <f>HYPERLINK("https://search.proquest.com/openview/1af702f9790af9c5a0b47e7887f36595/1?pq-origsite=gscholar&amp;cbl=2032622")</f>
        <v>https://search.proquest.com/openview/1af702f9790af9c5a0b47e7887f36595/1?pq-origsite=gscholar&amp;cbl=2032622</v>
      </c>
      <c r="E58" s="1" t="s">
        <v>231</v>
      </c>
      <c r="F58" s="1" t="s">
        <v>232</v>
      </c>
    </row>
    <row r="59" ht="15.75" customHeight="1">
      <c r="A59" s="1">
        <v>58.0</v>
      </c>
      <c r="B59" s="1" t="s">
        <v>233</v>
      </c>
      <c r="C59" s="1" t="s">
        <v>234</v>
      </c>
      <c r="D59" s="2" t="str">
        <f>HYPERLINK("https://www.diva-portal.org/smash/record.jsf?pid=diva2:1812701")</f>
        <v>https://www.diva-portal.org/smash/record.jsf?pid=diva2:1812701</v>
      </c>
      <c r="E59" s="1" t="s">
        <v>235</v>
      </c>
      <c r="F59" s="1" t="s">
        <v>236</v>
      </c>
    </row>
    <row r="60" ht="15.75" customHeight="1">
      <c r="A60" s="1">
        <v>59.0</v>
      </c>
      <c r="B60" s="1" t="s">
        <v>237</v>
      </c>
      <c r="C60" s="1" t="s">
        <v>238</v>
      </c>
      <c r="D60" s="2" t="str">
        <f>HYPERLINK("https://link.springer.com/chapter/10.1007/978-1-4842-7164-3_17")</f>
        <v>https://link.springer.com/chapter/10.1007/978-1-4842-7164-3_17</v>
      </c>
      <c r="E60" s="1" t="s">
        <v>239</v>
      </c>
      <c r="F60" s="1" t="s">
        <v>240</v>
      </c>
    </row>
    <row r="61" ht="15.75" customHeight="1">
      <c r="A61" s="1">
        <v>60.0</v>
      </c>
      <c r="B61" s="1" t="s">
        <v>241</v>
      </c>
      <c r="C61" s="1" t="s">
        <v>242</v>
      </c>
      <c r="D61" s="2" t="str">
        <f>HYPERLINK("https://ieeexplore.ieee.org/abstract/document/10173902/?casa_token=gSk4yw0iQpUAAAAA:H62Gf1g4R5XNJopRxguw9A8LxJzXhr_ImQ49v-PYoJGyiPFO3JOAs0cUfHu06KW7NH1jYoZ3FRmf")</f>
        <v>https://ieeexplore.ieee.org/abstract/document/10173902/?casa_token=gSk4yw0iQpUAAAAA:H62Gf1g4R5XNJopRxguw9A8LxJzXhr_ImQ49v-PYoJGyiPFO3JOAs0cUfHu06KW7NH1jYoZ3FRmf</v>
      </c>
      <c r="E61" s="1" t="s">
        <v>243</v>
      </c>
      <c r="F61" s="1" t="s">
        <v>244</v>
      </c>
    </row>
    <row r="62" ht="15.75" customHeight="1">
      <c r="A62" s="1">
        <v>61.0</v>
      </c>
      <c r="B62" s="1" t="s">
        <v>245</v>
      </c>
      <c r="C62" s="1" t="s">
        <v>246</v>
      </c>
      <c r="D62" s="2" t="str">
        <f>HYPERLINK("https://ieeexplore.ieee.org/abstract/document/9229791/?casa_token=Oj5Ya90HY8YAAAAA:CTcQxsYFeQr_js5m8Z032douVRV7hGba1fOWsFKWCzg8fytxaSw755pGxVxwYaemsFcO-qp6Kbex")</f>
        <v>https://ieeexplore.ieee.org/abstract/document/9229791/?casa_token=Oj5Ya90HY8YAAAAA:CTcQxsYFeQr_js5m8Z032douVRV7hGba1fOWsFKWCzg8fytxaSw755pGxVxwYaemsFcO-qp6Kbex</v>
      </c>
      <c r="E62" s="1" t="s">
        <v>247</v>
      </c>
      <c r="F62" s="1" t="s">
        <v>248</v>
      </c>
    </row>
    <row r="63" ht="15.75" customHeight="1">
      <c r="A63" s="1">
        <v>62.0</v>
      </c>
      <c r="B63" s="1" t="s">
        <v>249</v>
      </c>
      <c r="C63" s="1" t="s">
        <v>250</v>
      </c>
      <c r="D63" s="2" t="str">
        <f>HYPERLINK("https://aaltodoc.aalto.fi/items/c56c3beb-4f9e-4197-b304-359764ec06f0")</f>
        <v>https://aaltodoc.aalto.fi/items/c56c3beb-4f9e-4197-b304-359764ec06f0</v>
      </c>
      <c r="E63" s="1" t="s">
        <v>251</v>
      </c>
      <c r="F63" s="1" t="s">
        <v>252</v>
      </c>
    </row>
    <row r="64" ht="15.75" customHeight="1">
      <c r="A64" s="1">
        <v>63.0</v>
      </c>
      <c r="B64" s="1" t="s">
        <v>377</v>
      </c>
      <c r="C64" s="1" t="s">
        <v>254</v>
      </c>
      <c r="D64" s="2" t="str">
        <f>HYPERLINK("https://search.proquest.com/openview/1555b308e2df03aa14c7163486dcfc4c/1?pq-origsite=gscholar&amp;cbl=18750&amp;diss=y")</f>
        <v>https://search.proquest.com/openview/1555b308e2df03aa14c7163486dcfc4c/1?pq-origsite=gscholar&amp;cbl=18750&amp;diss=y</v>
      </c>
      <c r="E64" s="1" t="s">
        <v>255</v>
      </c>
      <c r="F64" s="1" t="s">
        <v>256</v>
      </c>
    </row>
    <row r="65" ht="15.75" customHeight="1">
      <c r="A65" s="1">
        <v>64.0</v>
      </c>
      <c r="B65" s="1" t="s">
        <v>257</v>
      </c>
      <c r="C65" s="1" t="s">
        <v>258</v>
      </c>
      <c r="D65" s="2" t="str">
        <f>HYPERLINK("https://link.springer.com/chapter/10.1007/978-1-4842-9723-0_2")</f>
        <v>https://link.springer.com/chapter/10.1007/978-1-4842-9723-0_2</v>
      </c>
      <c r="E65" s="1" t="s">
        <v>259</v>
      </c>
      <c r="F65" s="1" t="s">
        <v>260</v>
      </c>
    </row>
    <row r="66" ht="15.75" customHeight="1">
      <c r="A66" s="1">
        <v>65.0</v>
      </c>
      <c r="B66" s="1" t="s">
        <v>378</v>
      </c>
      <c r="C66" s="1" t="s">
        <v>262</v>
      </c>
      <c r="D66" s="2" t="str">
        <f>HYPERLINK("https://trepo.tuni.fi/bitstream/handle/10024/149779/ValtanenValtteri.pdf?sequence=2")</f>
        <v>https://trepo.tuni.fi/bitstream/handle/10024/149779/ValtanenValtteri.pdf?sequence=2</v>
      </c>
      <c r="E66" s="1" t="s">
        <v>263</v>
      </c>
      <c r="F66" s="1" t="s">
        <v>264</v>
      </c>
    </row>
    <row r="67" ht="15.75" customHeight="1">
      <c r="A67" s="1">
        <v>66.0</v>
      </c>
      <c r="B67" s="1" t="s">
        <v>265</v>
      </c>
      <c r="C67" s="1" t="s">
        <v>266</v>
      </c>
      <c r="D67" s="2" t="str">
        <f>HYPERLINK("https://dl.gi.de/items/b7b06892-27b1-42b2-ad2a-199c14db1d8a")</f>
        <v>https://dl.gi.de/items/b7b06892-27b1-42b2-ad2a-199c14db1d8a</v>
      </c>
      <c r="E67" s="1" t="s">
        <v>267</v>
      </c>
      <c r="F67" s="1" t="s">
        <v>268</v>
      </c>
    </row>
    <row r="68" ht="15.75" customHeight="1">
      <c r="A68" s="1">
        <v>67.0</v>
      </c>
      <c r="B68" s="1" t="s">
        <v>269</v>
      </c>
      <c r="C68" s="1" t="s">
        <v>270</v>
      </c>
      <c r="D68" s="2" t="str">
        <f>HYPERLINK("https://www.diva-portal.org/smash/record.jsf?pid=diva2:1437636")</f>
        <v>https://www.diva-portal.org/smash/record.jsf?pid=diva2:1437636</v>
      </c>
      <c r="E68" s="1" t="s">
        <v>271</v>
      </c>
      <c r="F68" s="1" t="s">
        <v>272</v>
      </c>
    </row>
    <row r="69" ht="15.75" customHeight="1">
      <c r="A69" s="1">
        <v>68.0</v>
      </c>
      <c r="B69" s="1" t="s">
        <v>273</v>
      </c>
      <c r="C69" s="1" t="s">
        <v>274</v>
      </c>
      <c r="D69" s="2" t="str">
        <f>HYPERLINK("https://aaltodoc.aalto.fi/items/9de9580f-3696-417f-acc2-e739a558e1cd")</f>
        <v>https://aaltodoc.aalto.fi/items/9de9580f-3696-417f-acc2-e739a558e1cd</v>
      </c>
      <c r="E69" s="1" t="s">
        <v>275</v>
      </c>
      <c r="F69" s="1" t="s">
        <v>276</v>
      </c>
    </row>
    <row r="70" ht="15.75" customHeight="1">
      <c r="A70" s="1">
        <v>69.0</v>
      </c>
      <c r="B70" s="1" t="s">
        <v>277</v>
      </c>
      <c r="C70" s="1" t="s">
        <v>278</v>
      </c>
      <c r="D70" s="2" t="str">
        <f>HYPERLINK("https://papers.ssrn.com/sol3/papers.cfm?abstract_id=4764972")</f>
        <v>https://papers.ssrn.com/sol3/papers.cfm?abstract_id=4764972</v>
      </c>
      <c r="E70" s="1" t="s">
        <v>279</v>
      </c>
      <c r="F70" s="1" t="s">
        <v>280</v>
      </c>
    </row>
    <row r="71" ht="15.75" customHeight="1">
      <c r="A71" s="1">
        <v>70.0</v>
      </c>
      <c r="B71" s="1" t="s">
        <v>281</v>
      </c>
      <c r="C71" s="1" t="s">
        <v>282</v>
      </c>
      <c r="D71" s="2" t="str">
        <f>HYPERLINK("https://webthesis.biblio.polito.it/29315/")</f>
        <v>https://webthesis.biblio.polito.it/29315/</v>
      </c>
      <c r="E71" s="1" t="s">
        <v>283</v>
      </c>
      <c r="F71" s="1" t="s">
        <v>284</v>
      </c>
    </row>
    <row r="72" ht="15.75" customHeight="1">
      <c r="A72" s="1">
        <v>71.0</v>
      </c>
      <c r="B72" s="1" t="s">
        <v>285</v>
      </c>
      <c r="C72" s="1" t="s">
        <v>286</v>
      </c>
      <c r="D72" s="2" t="str">
        <f>HYPERLINK("https://www.diva-portal.org/smash/record.jsf?pid=diva2:1613189")</f>
        <v>https://www.diva-portal.org/smash/record.jsf?pid=diva2:1613189</v>
      </c>
      <c r="E72" s="1" t="s">
        <v>287</v>
      </c>
      <c r="F72" s="1" t="s">
        <v>288</v>
      </c>
    </row>
    <row r="73" ht="15.75" customHeight="1">
      <c r="A73" s="1">
        <v>72.0</v>
      </c>
      <c r="B73" s="1" t="s">
        <v>379</v>
      </c>
      <c r="C73" s="1" t="s">
        <v>290</v>
      </c>
      <c r="D73" s="2" t="str">
        <f>HYPERLINK("https://ageconsearch.umn.edu/record/135368/files/PR099.pdf#page=163")</f>
        <v>https://ageconsearch.umn.edu/record/135368/files/PR099.pdf#page=163</v>
      </c>
      <c r="E73" s="1" t="s">
        <v>291</v>
      </c>
      <c r="F73" s="1" t="s">
        <v>292</v>
      </c>
    </row>
    <row r="74" ht="15.75" customHeight="1">
      <c r="A74" s="1">
        <v>73.0</v>
      </c>
      <c r="B74" s="1" t="s">
        <v>293</v>
      </c>
      <c r="C74" s="1" t="s">
        <v>294</v>
      </c>
      <c r="D74" s="2" t="str">
        <f>HYPERLINK("https://dl.acm.org/doi/abs/10.1145/1543137.1543181")</f>
        <v>https://dl.acm.org/doi/abs/10.1145/1543137.1543181</v>
      </c>
      <c r="E74" s="1" t="s">
        <v>295</v>
      </c>
      <c r="F74" s="1" t="s">
        <v>296</v>
      </c>
    </row>
    <row r="75" ht="15.75" customHeight="1">
      <c r="A75" s="1">
        <v>74.0</v>
      </c>
      <c r="B75" s="1" t="s">
        <v>297</v>
      </c>
      <c r="C75" s="1" t="s">
        <v>298</v>
      </c>
      <c r="D75" s="2" t="str">
        <f>HYPERLINK("https://dl.acm.org/doi/abs/10.1145/3639443")</f>
        <v>https://dl.acm.org/doi/abs/10.1145/3639443</v>
      </c>
      <c r="E75" s="1" t="s">
        <v>299</v>
      </c>
      <c r="F75" s="1" t="s">
        <v>300</v>
      </c>
    </row>
    <row r="76" ht="15.75" customHeight="1">
      <c r="A76" s="1">
        <v>75.0</v>
      </c>
      <c r="B76" s="1" t="s">
        <v>380</v>
      </c>
      <c r="C76" s="1" t="s">
        <v>302</v>
      </c>
      <c r="D76" s="2" t="str">
        <f>HYPERLINK("https://aclanthology.org/1987.mtsummit-1.17.pdf")</f>
        <v>https://aclanthology.org/1987.mtsummit-1.17.pdf</v>
      </c>
      <c r="E76" s="1" t="s">
        <v>303</v>
      </c>
      <c r="F76" s="1" t="s">
        <v>304</v>
      </c>
    </row>
    <row r="77" ht="15.75" customHeight="1">
      <c r="A77" s="1">
        <v>76.0</v>
      </c>
      <c r="B77" s="1" t="s">
        <v>305</v>
      </c>
      <c r="C77" s="1" t="s">
        <v>306</v>
      </c>
      <c r="D77" s="2" t="str">
        <f>HYPERLINK("https://aaltodoc.aalto.fi/handle/123456789/109664")</f>
        <v>https://aaltodoc.aalto.fi/handle/123456789/109664</v>
      </c>
      <c r="E77" s="1" t="s">
        <v>307</v>
      </c>
      <c r="F77" s="1" t="s">
        <v>308</v>
      </c>
    </row>
    <row r="78" ht="15.75" customHeight="1">
      <c r="A78" s="1">
        <v>77.0</v>
      </c>
      <c r="B78" s="1" t="s">
        <v>381</v>
      </c>
      <c r="C78" s="1" t="s">
        <v>310</v>
      </c>
      <c r="D78" s="1" t="s">
        <v>311</v>
      </c>
      <c r="E78" s="1" t="s">
        <v>312</v>
      </c>
      <c r="F78" s="1" t="s">
        <v>313</v>
      </c>
    </row>
    <row r="79" ht="15.75" customHeight="1">
      <c r="A79" s="1">
        <v>80.0</v>
      </c>
      <c r="B79" s="1" t="s">
        <v>382</v>
      </c>
      <c r="C79" s="1" t="s">
        <v>323</v>
      </c>
      <c r="D79" s="2" t="str">
        <f>HYPERLINK("https://dl.acm.org/doi/fullHtml/10.1145/3610285")</f>
        <v>https://dl.acm.org/doi/fullHtml/10.1145/3610285</v>
      </c>
      <c r="E79" s="1" t="s">
        <v>324</v>
      </c>
      <c r="F79" s="1" t="s">
        <v>325</v>
      </c>
    </row>
    <row r="80" ht="15.75" customHeight="1">
      <c r="A80" s="1">
        <v>81.0</v>
      </c>
      <c r="B80" s="1" t="s">
        <v>326</v>
      </c>
      <c r="C80" s="1" t="s">
        <v>327</v>
      </c>
      <c r="D80" s="2" t="str">
        <f>HYPERLINK("https://koasas.kaist.ac.kr/handle/10203/267003")</f>
        <v>https://koasas.kaist.ac.kr/handle/10203/267003</v>
      </c>
      <c r="E80" s="1" t="s">
        <v>328</v>
      </c>
      <c r="F80" s="1" t="s">
        <v>329</v>
      </c>
    </row>
    <row r="81" ht="15.75" customHeight="1">
      <c r="A81" s="1">
        <v>83.0</v>
      </c>
      <c r="B81" s="1" t="s">
        <v>383</v>
      </c>
      <c r="C81" s="1" t="s">
        <v>335</v>
      </c>
      <c r="D81" s="2" t="str">
        <f>HYPERLINK("https://drops.dagstuhl.de/storage/04dagstuhl-reports/volume11/issue04/21201/DagRep.11.4.34/DagRep.11.4.34.pdf#page=12")</f>
        <v>https://drops.dagstuhl.de/storage/04dagstuhl-reports/volume11/issue04/21201/DagRep.11.4.34/DagRep.11.4.34.pdf#page=12</v>
      </c>
      <c r="E81" s="1" t="s">
        <v>336</v>
      </c>
      <c r="F81" s="1" t="s">
        <v>337</v>
      </c>
    </row>
    <row r="82" ht="15.75" customHeight="1">
      <c r="A82" s="1">
        <v>84.0</v>
      </c>
      <c r="B82" s="1" t="s">
        <v>384</v>
      </c>
      <c r="C82" s="1" t="s">
        <v>339</v>
      </c>
      <c r="D82" s="2" t="str">
        <f>HYPERLINK("https://books.google.com/books?hl=en&amp;lr=&amp;id=64cPRm5aCqcC&amp;oi=fnd&amp;pg=PA147&amp;dq=%22developer+experience%22+OR+%22DevEx%22+OR+(%22DEx%22+%22developer+experience%22)+OR+(%22DX%22+%22developer+experience%22)&amp;ots=oBEXUCrgkw&amp;sig=ZjK4T3VC4qDQ-2TseVJIv8rgwqU")</f>
        <v>https://books.google.com/books?hl=en&amp;lr=&amp;id=64cPRm5aCqcC&amp;oi=fnd&amp;pg=PA147&amp;dq=%22developer+experience%22+OR+%22DevEx%22+OR+(%22DEx%22+%22developer+experience%22)+OR+(%22DX%22+%22developer+experience%22)&amp;ots=oBEXUCrgkw&amp;sig=ZjK4T3VC4qDQ-2TseVJIv8rgwqU</v>
      </c>
      <c r="E82" s="1" t="s">
        <v>340</v>
      </c>
      <c r="F82" s="1" t="s">
        <v>304</v>
      </c>
    </row>
    <row r="83" ht="15.75" customHeight="1">
      <c r="A83" s="1">
        <v>85.0</v>
      </c>
      <c r="B83" s="1" t="s">
        <v>385</v>
      </c>
      <c r="C83" s="1" t="s">
        <v>342</v>
      </c>
      <c r="D83" s="2" t="str">
        <f>HYPERLINK("https://www.joyk.com/dig/detail/1684629220209234")</f>
        <v>https://www.joyk.com/dig/detail/1684629220209234</v>
      </c>
      <c r="E83" s="1" t="s">
        <v>343</v>
      </c>
      <c r="F83" s="1" t="s">
        <v>344</v>
      </c>
    </row>
    <row r="84" ht="15.75" customHeight="1">
      <c r="A84" s="1">
        <v>86.0</v>
      </c>
      <c r="B84" s="1" t="s">
        <v>345</v>
      </c>
      <c r="C84" s="1" t="s">
        <v>346</v>
      </c>
      <c r="D84" s="2" t="str">
        <f>HYPERLINK("https://www.diva-portal.org/smash/record.jsf?pid=diva2:308087")</f>
        <v>https://www.diva-portal.org/smash/record.jsf?pid=diva2:308087</v>
      </c>
      <c r="E84" s="1" t="s">
        <v>347</v>
      </c>
      <c r="F84" s="1" t="s">
        <v>348</v>
      </c>
    </row>
    <row r="85" ht="15.75" customHeight="1">
      <c r="A85" s="1">
        <v>87.0</v>
      </c>
      <c r="B85" s="1" t="s">
        <v>349</v>
      </c>
      <c r="C85" s="1" t="s">
        <v>350</v>
      </c>
      <c r="D85" s="2" t="str">
        <f>HYPERLINK("https://researchspace.auckland.ac.nz/handle/2292/64785")</f>
        <v>https://researchspace.auckland.ac.nz/handle/2292/64785</v>
      </c>
      <c r="E85" s="1" t="s">
        <v>351</v>
      </c>
      <c r="F85" s="1" t="s">
        <v>352</v>
      </c>
    </row>
    <row r="86" ht="15.75" customHeight="1">
      <c r="A86" s="1">
        <v>88.0</v>
      </c>
      <c r="B86" s="1" t="s">
        <v>353</v>
      </c>
      <c r="C86" s="1" t="s">
        <v>354</v>
      </c>
      <c r="D86" s="2" t="str">
        <f>HYPERLINK("https://repositorio.ufms.br/handle/123456789/6289")</f>
        <v>https://repositorio.ufms.br/handle/123456789/6289</v>
      </c>
      <c r="E86" s="1" t="s">
        <v>355</v>
      </c>
      <c r="F86" s="1" t="s">
        <v>356</v>
      </c>
    </row>
    <row r="87" ht="15.75" customHeight="1">
      <c r="A87" s="1">
        <v>89.0</v>
      </c>
      <c r="B87" s="1" t="s">
        <v>357</v>
      </c>
      <c r="C87" s="1" t="s">
        <v>358</v>
      </c>
      <c r="D87" s="2" t="str">
        <f>HYPERLINK("https://oa.upm.es/id/eprint/71446")</f>
        <v>https://oa.upm.es/id/eprint/71446</v>
      </c>
      <c r="E87" s="1" t="s">
        <v>359</v>
      </c>
      <c r="F87" s="1" t="s">
        <v>360</v>
      </c>
    </row>
    <row r="88" ht="15.75" customHeight="1">
      <c r="D88" s="1" t="str">
        <f>HYPERLINK("")</f>
        <v/>
      </c>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27.44"/>
    <col customWidth="1" min="3" max="3" width="12.11"/>
    <col customWidth="1" min="4" max="4" width="22.0"/>
    <col customWidth="1" min="5" max="5" width="21.67"/>
    <col customWidth="1" min="6" max="9" width="26.11"/>
    <col customWidth="1" min="10" max="10" width="9.67"/>
    <col customWidth="1" min="11" max="11" width="12.11"/>
    <col customWidth="1" min="12" max="12" width="22.33"/>
    <col customWidth="1" min="13" max="14" width="29.78"/>
    <col customWidth="1" min="15" max="15" width="78.11"/>
    <col customWidth="1" min="16" max="16" width="70.67"/>
    <col customWidth="1" min="17" max="27" width="10.56"/>
  </cols>
  <sheetData>
    <row r="1" ht="15.75" customHeight="1">
      <c r="A1" s="3" t="s">
        <v>0</v>
      </c>
      <c r="B1" s="3" t="s">
        <v>1</v>
      </c>
      <c r="C1" s="3" t="s">
        <v>386</v>
      </c>
      <c r="D1" s="3" t="s">
        <v>387</v>
      </c>
      <c r="E1" s="3" t="s">
        <v>388</v>
      </c>
      <c r="F1" s="3" t="s">
        <v>389</v>
      </c>
      <c r="G1" s="3" t="s">
        <v>390</v>
      </c>
      <c r="H1" s="3" t="s">
        <v>391</v>
      </c>
      <c r="I1" s="3" t="s">
        <v>392</v>
      </c>
      <c r="J1" s="3" t="s">
        <v>393</v>
      </c>
      <c r="K1" s="3" t="s">
        <v>394</v>
      </c>
      <c r="L1" s="3" t="s">
        <v>395</v>
      </c>
      <c r="M1" s="4" t="s">
        <v>396</v>
      </c>
      <c r="N1" s="3" t="s">
        <v>397</v>
      </c>
      <c r="O1" s="3" t="s">
        <v>2</v>
      </c>
      <c r="P1" s="3" t="s">
        <v>4</v>
      </c>
    </row>
    <row r="2" ht="15.75" hidden="1" customHeight="1">
      <c r="A2" s="3">
        <v>1.0</v>
      </c>
      <c r="B2" s="3" t="s">
        <v>5</v>
      </c>
      <c r="C2" s="3" t="s">
        <v>398</v>
      </c>
      <c r="D2" s="3">
        <v>1.0</v>
      </c>
      <c r="E2" s="3">
        <v>1.0</v>
      </c>
      <c r="F2" s="3">
        <v>1.0</v>
      </c>
      <c r="G2" s="3">
        <v>0.0</v>
      </c>
      <c r="H2" s="3">
        <v>0.0</v>
      </c>
      <c r="I2" s="3">
        <v>0.0</v>
      </c>
      <c r="J2" s="3">
        <f>IF(AND(SUM('scholar export clean 2'!$D2:$E2)&gt;=1,SUM('scholar export clean 2'!$F2:$I2)=0),1,0)</f>
        <v>0</v>
      </c>
      <c r="K2" s="3"/>
      <c r="L2" s="3"/>
      <c r="M2" s="3"/>
      <c r="N2" s="3" t="s">
        <v>399</v>
      </c>
      <c r="O2" s="5" t="s">
        <v>6</v>
      </c>
      <c r="P2" s="3" t="s">
        <v>8</v>
      </c>
    </row>
    <row r="3" ht="15.75" customHeight="1">
      <c r="A3" s="3">
        <v>2.0</v>
      </c>
      <c r="B3" s="3" t="s">
        <v>9</v>
      </c>
      <c r="C3" s="3" t="s">
        <v>398</v>
      </c>
      <c r="D3" s="3">
        <v>1.0</v>
      </c>
      <c r="E3" s="3">
        <v>1.0</v>
      </c>
      <c r="F3" s="6">
        <v>0.0</v>
      </c>
      <c r="G3" s="3">
        <v>0.0</v>
      </c>
      <c r="H3" s="3">
        <v>0.0</v>
      </c>
      <c r="I3" s="3">
        <v>0.0</v>
      </c>
      <c r="J3" s="3">
        <f>IF(AND(SUM('scholar export clean 2'!$D3:$E3)&gt;=1,SUM('scholar export clean 2'!$F3:$I3)=0),1,0)</f>
        <v>1</v>
      </c>
      <c r="K3" s="3"/>
      <c r="L3" s="3"/>
      <c r="M3" s="3"/>
      <c r="N3" s="3" t="s">
        <v>400</v>
      </c>
      <c r="O3" s="5" t="s">
        <v>10</v>
      </c>
      <c r="P3" s="3" t="s">
        <v>12</v>
      </c>
    </row>
    <row r="4" ht="15.75" hidden="1" customHeight="1">
      <c r="A4" s="3">
        <v>3.0</v>
      </c>
      <c r="B4" s="3" t="s">
        <v>13</v>
      </c>
      <c r="C4" s="3" t="s">
        <v>398</v>
      </c>
      <c r="D4" s="3">
        <v>1.0</v>
      </c>
      <c r="E4" s="3">
        <v>0.0</v>
      </c>
      <c r="F4" s="3">
        <v>1.0</v>
      </c>
      <c r="G4" s="3">
        <v>0.0</v>
      </c>
      <c r="H4" s="3">
        <v>0.0</v>
      </c>
      <c r="I4" s="3">
        <v>0.0</v>
      </c>
      <c r="J4" s="3">
        <f>IF(AND(SUM('scholar export clean 2'!$D4:$E4)&gt;=1,SUM('scholar export clean 2'!$F4:$I4)=0),1,0)</f>
        <v>0</v>
      </c>
      <c r="K4" s="3"/>
      <c r="L4" s="3"/>
      <c r="M4" s="3"/>
      <c r="N4" s="3" t="s">
        <v>399</v>
      </c>
      <c r="O4" s="5" t="s">
        <v>14</v>
      </c>
      <c r="P4" s="3" t="s">
        <v>16</v>
      </c>
    </row>
    <row r="5" ht="15.75" customHeight="1">
      <c r="A5" s="3">
        <v>4.0</v>
      </c>
      <c r="B5" s="3" t="s">
        <v>17</v>
      </c>
      <c r="C5" s="3" t="s">
        <v>398</v>
      </c>
      <c r="D5" s="3">
        <v>1.0</v>
      </c>
      <c r="E5" s="3">
        <v>1.0</v>
      </c>
      <c r="F5" s="3">
        <v>0.0</v>
      </c>
      <c r="G5" s="3">
        <v>0.0</v>
      </c>
      <c r="H5" s="3">
        <v>0.0</v>
      </c>
      <c r="I5" s="3">
        <v>0.0</v>
      </c>
      <c r="J5" s="3">
        <f>IF(AND(SUM('scholar export clean 2'!$D5:$E5)&gt;=1,SUM('scholar export clean 2'!$F5:$I5)=0),1,0)</f>
        <v>1</v>
      </c>
      <c r="K5" s="3"/>
      <c r="L5" s="3"/>
      <c r="M5" s="3"/>
      <c r="N5" s="3" t="s">
        <v>400</v>
      </c>
      <c r="O5" s="5" t="s">
        <v>18</v>
      </c>
      <c r="P5" s="3" t="s">
        <v>20</v>
      </c>
    </row>
    <row r="6" ht="15.75" customHeight="1">
      <c r="A6" s="6">
        <v>5.0</v>
      </c>
      <c r="B6" s="6" t="s">
        <v>361</v>
      </c>
      <c r="C6" s="3" t="s">
        <v>398</v>
      </c>
      <c r="D6" s="6">
        <v>1.0</v>
      </c>
      <c r="E6" s="6">
        <v>1.0</v>
      </c>
      <c r="F6" s="6">
        <v>0.0</v>
      </c>
      <c r="G6" s="6">
        <v>0.0</v>
      </c>
      <c r="H6" s="6">
        <v>0.0</v>
      </c>
      <c r="I6" s="6">
        <v>0.0</v>
      </c>
      <c r="J6" s="6">
        <f>IF(AND(SUM('scholar export clean 2'!$D6:$E6)&gt;=1,SUM('scholar export clean 2'!$F6:$I6)=0),1,0)</f>
        <v>1</v>
      </c>
      <c r="K6" s="6"/>
      <c r="L6" s="6"/>
      <c r="M6" s="6"/>
      <c r="N6" s="6" t="s">
        <v>401</v>
      </c>
      <c r="O6" s="5" t="s">
        <v>22</v>
      </c>
      <c r="P6" s="6" t="s">
        <v>24</v>
      </c>
      <c r="Q6" s="7"/>
      <c r="R6" s="7"/>
      <c r="S6" s="7"/>
      <c r="T6" s="7"/>
      <c r="U6" s="7"/>
      <c r="V6" s="7"/>
      <c r="W6" s="7"/>
      <c r="X6" s="7"/>
      <c r="Y6" s="7"/>
      <c r="Z6" s="7"/>
      <c r="AA6" s="7"/>
    </row>
    <row r="7" ht="15.75" hidden="1" customHeight="1">
      <c r="A7" s="3">
        <v>6.0</v>
      </c>
      <c r="B7" s="3" t="s">
        <v>25</v>
      </c>
      <c r="C7" s="3" t="s">
        <v>398</v>
      </c>
      <c r="D7" s="3">
        <v>1.0</v>
      </c>
      <c r="E7" s="3">
        <v>0.0</v>
      </c>
      <c r="F7" s="3">
        <v>1.0</v>
      </c>
      <c r="G7" s="3">
        <v>0.0</v>
      </c>
      <c r="H7" s="3">
        <v>0.0</v>
      </c>
      <c r="I7" s="3">
        <v>0.0</v>
      </c>
      <c r="J7" s="3">
        <f>IF(AND(SUM('scholar export clean 2'!$D7:$E7)&gt;=1,SUM('scholar export clean 2'!$F7:$I7)=0),1,0)</f>
        <v>0</v>
      </c>
      <c r="K7" s="3"/>
      <c r="L7" s="3"/>
      <c r="M7" s="3"/>
      <c r="N7" s="3" t="s">
        <v>399</v>
      </c>
      <c r="O7" s="5" t="s">
        <v>26</v>
      </c>
      <c r="P7" s="3" t="s">
        <v>28</v>
      </c>
    </row>
    <row r="8" ht="15.75" hidden="1" customHeight="1">
      <c r="A8" s="3">
        <v>7.0</v>
      </c>
      <c r="B8" s="3" t="s">
        <v>29</v>
      </c>
      <c r="C8" s="3" t="s">
        <v>398</v>
      </c>
      <c r="D8" s="3" t="s">
        <v>402</v>
      </c>
      <c r="E8" s="3" t="s">
        <v>402</v>
      </c>
      <c r="F8" s="3">
        <v>0.0</v>
      </c>
      <c r="G8" s="3" t="s">
        <v>402</v>
      </c>
      <c r="H8" s="3" t="s">
        <v>402</v>
      </c>
      <c r="I8" s="3" t="s">
        <v>402</v>
      </c>
      <c r="J8" s="3">
        <f>IF(AND(SUM('scholar export clean 2'!$D8:$E8)&gt;=1,SUM('scholar export clean 2'!$F8:$I8)=0),1,0)</f>
        <v>0</v>
      </c>
      <c r="K8" s="3">
        <v>2015.0</v>
      </c>
      <c r="L8" s="3" t="s">
        <v>403</v>
      </c>
      <c r="M8" s="3"/>
      <c r="N8" s="3" t="s">
        <v>404</v>
      </c>
      <c r="O8" s="5" t="s">
        <v>30</v>
      </c>
      <c r="P8" s="3" t="s">
        <v>32</v>
      </c>
    </row>
    <row r="9" ht="15.75" customHeight="1">
      <c r="A9" s="3">
        <v>8.0</v>
      </c>
      <c r="B9" s="3" t="s">
        <v>362</v>
      </c>
      <c r="C9" s="3" t="s">
        <v>386</v>
      </c>
      <c r="D9" s="3">
        <v>1.0</v>
      </c>
      <c r="E9" s="3">
        <v>1.0</v>
      </c>
      <c r="F9" s="3">
        <v>0.0</v>
      </c>
      <c r="G9" s="3">
        <v>0.0</v>
      </c>
      <c r="H9" s="3">
        <v>0.0</v>
      </c>
      <c r="I9" s="3">
        <v>0.0</v>
      </c>
      <c r="J9" s="3">
        <f>IF(AND(SUM('scholar export clean 2'!$D9:$E9)&gt;=1,SUM('scholar export clean 2'!$F9:$I9)=0),1,0)</f>
        <v>1</v>
      </c>
      <c r="K9" s="3">
        <v>2021.0</v>
      </c>
      <c r="L9" s="3"/>
      <c r="M9" s="3"/>
      <c r="N9" s="3"/>
      <c r="O9" s="5" t="s">
        <v>34</v>
      </c>
      <c r="P9" s="3" t="s">
        <v>36</v>
      </c>
    </row>
    <row r="10" ht="15.75" hidden="1" customHeight="1">
      <c r="A10" s="3">
        <v>9.0</v>
      </c>
      <c r="B10" s="3" t="s">
        <v>37</v>
      </c>
      <c r="C10" s="3" t="s">
        <v>398</v>
      </c>
      <c r="D10" s="3">
        <v>0.0</v>
      </c>
      <c r="E10" s="3">
        <v>0.0</v>
      </c>
      <c r="F10" s="3">
        <v>0.0</v>
      </c>
      <c r="G10" s="3">
        <v>0.0</v>
      </c>
      <c r="H10" s="3">
        <v>0.0</v>
      </c>
      <c r="I10" s="3">
        <v>1.0</v>
      </c>
      <c r="J10" s="3">
        <f>IF(AND(SUM('scholar export clean 2'!$D10:$E10)&gt;=1,SUM('scholar export clean 2'!$F10:$I10)=0),1,0)</f>
        <v>0</v>
      </c>
      <c r="K10" s="3">
        <v>2018.0</v>
      </c>
      <c r="L10" s="3" t="s">
        <v>405</v>
      </c>
      <c r="M10" s="3"/>
      <c r="N10" s="3" t="s">
        <v>406</v>
      </c>
      <c r="O10" s="5" t="s">
        <v>38</v>
      </c>
      <c r="P10" s="3" t="s">
        <v>40</v>
      </c>
    </row>
    <row r="11" ht="15.75" hidden="1" customHeight="1">
      <c r="A11" s="3">
        <v>10.0</v>
      </c>
      <c r="B11" s="3" t="s">
        <v>41</v>
      </c>
      <c r="C11" s="3" t="s">
        <v>398</v>
      </c>
      <c r="D11" s="3">
        <v>1.0</v>
      </c>
      <c r="E11" s="3">
        <v>0.0</v>
      </c>
      <c r="F11" s="3">
        <v>1.0</v>
      </c>
      <c r="G11" s="3">
        <v>0.0</v>
      </c>
      <c r="H11" s="3">
        <v>0.0</v>
      </c>
      <c r="I11" s="3">
        <v>0.0</v>
      </c>
      <c r="J11" s="3">
        <f>IF(AND(SUM('scholar export clean 2'!$D11:$E11)&gt;=1,SUM('scholar export clean 2'!$F11:$I11)=0),1,0)</f>
        <v>0</v>
      </c>
      <c r="K11" s="3">
        <v>2021.0</v>
      </c>
      <c r="L11" s="3" t="s">
        <v>407</v>
      </c>
      <c r="M11" s="3"/>
      <c r="N11" s="3" t="s">
        <v>408</v>
      </c>
      <c r="O11" s="5" t="s">
        <v>42</v>
      </c>
      <c r="P11" s="3" t="s">
        <v>44</v>
      </c>
    </row>
    <row r="12" ht="15.75" hidden="1" customHeight="1">
      <c r="A12" s="3">
        <v>11.0</v>
      </c>
      <c r="B12" s="3" t="s">
        <v>45</v>
      </c>
      <c r="C12" s="3" t="s">
        <v>398</v>
      </c>
      <c r="D12" s="3">
        <v>1.0</v>
      </c>
      <c r="E12" s="3">
        <v>1.0</v>
      </c>
      <c r="F12" s="3">
        <v>0.0</v>
      </c>
      <c r="G12" s="3">
        <v>1.0</v>
      </c>
      <c r="H12" s="3">
        <v>0.0</v>
      </c>
      <c r="I12" s="3">
        <v>0.0</v>
      </c>
      <c r="J12" s="3">
        <f>IF(AND(SUM('scholar export clean 2'!$D12:$E12)&gt;=1,SUM('scholar export clean 2'!$F12:$I12)=0),1,0)</f>
        <v>0</v>
      </c>
      <c r="K12" s="3">
        <v>2022.0</v>
      </c>
      <c r="L12" s="3" t="s">
        <v>409</v>
      </c>
      <c r="M12" s="3"/>
      <c r="N12" s="3" t="s">
        <v>410</v>
      </c>
      <c r="O12" s="5" t="s">
        <v>46</v>
      </c>
      <c r="P12" s="3" t="s">
        <v>48</v>
      </c>
    </row>
    <row r="13" ht="15.75" customHeight="1">
      <c r="A13" s="6">
        <v>12.0</v>
      </c>
      <c r="B13" s="6" t="s">
        <v>363</v>
      </c>
      <c r="C13" s="3" t="s">
        <v>398</v>
      </c>
      <c r="D13" s="6">
        <v>1.0</v>
      </c>
      <c r="E13" s="6">
        <v>1.0</v>
      </c>
      <c r="F13" s="6">
        <v>0.0</v>
      </c>
      <c r="G13" s="6">
        <v>0.0</v>
      </c>
      <c r="H13" s="6">
        <v>0.0</v>
      </c>
      <c r="I13" s="6">
        <v>0.0</v>
      </c>
      <c r="J13" s="6">
        <f>IF(AND(SUM('scholar export clean 2'!$D13:$E13)&gt;=1,SUM('scholar export clean 2'!$F13:$I13)=0),1,0)</f>
        <v>1</v>
      </c>
      <c r="K13" s="6">
        <v>2024.0</v>
      </c>
      <c r="L13" s="6" t="s">
        <v>411</v>
      </c>
      <c r="M13" s="6"/>
      <c r="N13" s="6" t="s">
        <v>412</v>
      </c>
      <c r="O13" s="5" t="s">
        <v>50</v>
      </c>
      <c r="P13" s="6" t="s">
        <v>52</v>
      </c>
      <c r="Q13" s="7"/>
      <c r="R13" s="7"/>
      <c r="S13" s="7"/>
      <c r="T13" s="7"/>
      <c r="U13" s="7"/>
      <c r="V13" s="7"/>
      <c r="W13" s="7"/>
      <c r="X13" s="7"/>
      <c r="Y13" s="7"/>
      <c r="Z13" s="7"/>
      <c r="AA13" s="7"/>
    </row>
    <row r="14" ht="15.75" customHeight="1">
      <c r="A14" s="6">
        <v>13.0</v>
      </c>
      <c r="B14" s="6" t="s">
        <v>53</v>
      </c>
      <c r="C14" s="3" t="s">
        <v>398</v>
      </c>
      <c r="D14" s="6">
        <v>1.0</v>
      </c>
      <c r="E14" s="6">
        <v>1.0</v>
      </c>
      <c r="F14" s="6">
        <v>0.0</v>
      </c>
      <c r="G14" s="6">
        <v>0.0</v>
      </c>
      <c r="H14" s="6">
        <v>0.0</v>
      </c>
      <c r="I14" s="6">
        <v>0.0</v>
      </c>
      <c r="J14" s="6">
        <f>IF(AND(SUM('scholar export clean 2'!$D14:$E14)&gt;=1,SUM('scholar export clean 2'!$F14:$I14)=0),1,0)</f>
        <v>1</v>
      </c>
      <c r="K14" s="6">
        <v>2020.0</v>
      </c>
      <c r="L14" s="6" t="s">
        <v>413</v>
      </c>
      <c r="M14" s="6"/>
      <c r="N14" s="6" t="s">
        <v>414</v>
      </c>
      <c r="O14" s="5" t="s">
        <v>54</v>
      </c>
      <c r="P14" s="6" t="s">
        <v>56</v>
      </c>
      <c r="Q14" s="7"/>
      <c r="R14" s="7"/>
      <c r="S14" s="7"/>
      <c r="T14" s="7"/>
      <c r="U14" s="7"/>
      <c r="V14" s="7"/>
      <c r="W14" s="7"/>
      <c r="X14" s="7"/>
      <c r="Y14" s="7"/>
      <c r="Z14" s="7"/>
      <c r="AA14" s="7"/>
    </row>
    <row r="15" ht="15.75" hidden="1" customHeight="1">
      <c r="A15" s="3">
        <v>14.0</v>
      </c>
      <c r="B15" s="3" t="s">
        <v>364</v>
      </c>
      <c r="C15" s="3" t="s">
        <v>398</v>
      </c>
      <c r="D15" s="3">
        <v>1.0</v>
      </c>
      <c r="E15" s="3">
        <v>0.0</v>
      </c>
      <c r="F15" s="3">
        <v>1.0</v>
      </c>
      <c r="G15" s="3">
        <v>0.0</v>
      </c>
      <c r="H15" s="3">
        <v>0.0</v>
      </c>
      <c r="I15" s="3">
        <v>0.0</v>
      </c>
      <c r="J15" s="3">
        <f>IF(AND(SUM('scholar export clean 2'!$D15:$E15)&gt;=1,SUM('scholar export clean 2'!$F15:$I15)=0),1,0)</f>
        <v>0</v>
      </c>
      <c r="K15" s="3">
        <v>2022.0</v>
      </c>
      <c r="L15" s="3" t="s">
        <v>415</v>
      </c>
      <c r="M15" s="3"/>
      <c r="N15" s="3" t="s">
        <v>399</v>
      </c>
      <c r="O15" s="5" t="s">
        <v>58</v>
      </c>
      <c r="P15" s="3" t="s">
        <v>60</v>
      </c>
    </row>
    <row r="16" ht="15.75" customHeight="1">
      <c r="A16" s="6">
        <v>15.0</v>
      </c>
      <c r="B16" s="6" t="s">
        <v>61</v>
      </c>
      <c r="C16" s="3" t="s">
        <v>398</v>
      </c>
      <c r="D16" s="6">
        <v>1.0</v>
      </c>
      <c r="E16" s="6">
        <v>1.0</v>
      </c>
      <c r="F16" s="6">
        <v>0.0</v>
      </c>
      <c r="G16" s="6">
        <v>0.0</v>
      </c>
      <c r="H16" s="6">
        <v>0.0</v>
      </c>
      <c r="I16" s="6">
        <v>0.0</v>
      </c>
      <c r="J16" s="6">
        <f>IF(AND(SUM('scholar export clean 2'!$D16:$E16)&gt;=1,SUM('scholar export clean 2'!$F16:$I16)=0),1,0)</f>
        <v>1</v>
      </c>
      <c r="K16" s="6">
        <v>2011.0</v>
      </c>
      <c r="L16" s="6" t="s">
        <v>416</v>
      </c>
      <c r="M16" s="6"/>
      <c r="N16" s="6" t="s">
        <v>417</v>
      </c>
      <c r="O16" s="5" t="s">
        <v>62</v>
      </c>
      <c r="P16" s="6" t="s">
        <v>64</v>
      </c>
      <c r="Q16" s="7"/>
      <c r="R16" s="7"/>
      <c r="S16" s="7"/>
      <c r="T16" s="7"/>
      <c r="U16" s="7"/>
      <c r="V16" s="7"/>
      <c r="W16" s="7"/>
      <c r="X16" s="7"/>
      <c r="Y16" s="7"/>
      <c r="Z16" s="7"/>
      <c r="AA16" s="7"/>
    </row>
    <row r="17" ht="15.0" customHeight="1">
      <c r="A17" s="6">
        <v>16.0</v>
      </c>
      <c r="B17" s="6" t="s">
        <v>65</v>
      </c>
      <c r="C17" s="3" t="s">
        <v>398</v>
      </c>
      <c r="D17" s="6">
        <v>1.0</v>
      </c>
      <c r="E17" s="6">
        <v>1.0</v>
      </c>
      <c r="F17" s="6">
        <v>0.0</v>
      </c>
      <c r="G17" s="6">
        <v>0.0</v>
      </c>
      <c r="H17" s="6">
        <v>0.0</v>
      </c>
      <c r="I17" s="6">
        <v>0.0</v>
      </c>
      <c r="J17" s="6">
        <f>IF(AND(SUM('scholar export clean 2'!$D17:$E17)&gt;=1,SUM('scholar export clean 2'!$F17:$I17)=0),1,0)</f>
        <v>1</v>
      </c>
      <c r="K17" s="6">
        <v>2021.0</v>
      </c>
      <c r="L17" s="6" t="s">
        <v>418</v>
      </c>
      <c r="M17" s="8"/>
      <c r="N17" s="8" t="s">
        <v>419</v>
      </c>
      <c r="O17" s="5" t="s">
        <v>66</v>
      </c>
      <c r="P17" s="6" t="s">
        <v>68</v>
      </c>
      <c r="Q17" s="7"/>
      <c r="R17" s="7"/>
      <c r="S17" s="7"/>
      <c r="T17" s="7"/>
      <c r="U17" s="7"/>
      <c r="V17" s="7"/>
      <c r="W17" s="7"/>
      <c r="X17" s="7"/>
      <c r="Y17" s="7"/>
      <c r="Z17" s="7"/>
      <c r="AA17" s="7"/>
    </row>
    <row r="18" ht="15.75" customHeight="1">
      <c r="A18" s="3">
        <v>17.0</v>
      </c>
      <c r="B18" s="3" t="s">
        <v>69</v>
      </c>
      <c r="C18" s="3" t="s">
        <v>398</v>
      </c>
      <c r="D18" s="3">
        <v>1.0</v>
      </c>
      <c r="E18" s="3">
        <v>1.0</v>
      </c>
      <c r="F18" s="3">
        <v>0.0</v>
      </c>
      <c r="G18" s="3">
        <v>0.0</v>
      </c>
      <c r="H18" s="3">
        <v>0.0</v>
      </c>
      <c r="I18" s="3">
        <v>0.0</v>
      </c>
      <c r="J18" s="3">
        <f>IF(AND(SUM('scholar export clean 2'!$D18:$E18)&gt;=1,SUM('scholar export clean 2'!$F18:$I18)=0),1,0)</f>
        <v>1</v>
      </c>
      <c r="K18" s="3">
        <v>2023.0</v>
      </c>
      <c r="L18" s="3" t="s">
        <v>420</v>
      </c>
      <c r="M18" s="3"/>
      <c r="N18" s="3" t="s">
        <v>421</v>
      </c>
      <c r="O18" s="5" t="s">
        <v>70</v>
      </c>
      <c r="P18" s="3" t="s">
        <v>72</v>
      </c>
    </row>
    <row r="19" ht="15.75" hidden="1" customHeight="1">
      <c r="A19" s="3">
        <v>18.0</v>
      </c>
      <c r="B19" s="3" t="s">
        <v>365</v>
      </c>
      <c r="C19" s="3" t="s">
        <v>398</v>
      </c>
      <c r="D19" s="3">
        <v>1.0</v>
      </c>
      <c r="E19" s="3">
        <v>1.0</v>
      </c>
      <c r="F19" s="3">
        <v>1.0</v>
      </c>
      <c r="G19" s="3">
        <v>0.0</v>
      </c>
      <c r="H19" s="3">
        <v>0.0</v>
      </c>
      <c r="I19" s="3">
        <v>0.0</v>
      </c>
      <c r="J19" s="3">
        <f>IF(AND(SUM('scholar export clean 2'!$D19:$E19)&gt;=1,SUM('scholar export clean 2'!$F19:$I19)=0),1,0)</f>
        <v>0</v>
      </c>
      <c r="K19" s="3">
        <v>2015.0</v>
      </c>
      <c r="L19" s="3" t="s">
        <v>422</v>
      </c>
      <c r="M19" s="8"/>
      <c r="N19" s="8" t="s">
        <v>423</v>
      </c>
      <c r="O19" s="5" t="s">
        <v>74</v>
      </c>
      <c r="P19" s="3" t="s">
        <v>76</v>
      </c>
    </row>
    <row r="20" ht="15.75" customHeight="1">
      <c r="A20" s="3">
        <v>19.0</v>
      </c>
      <c r="B20" s="3" t="s">
        <v>77</v>
      </c>
      <c r="C20" s="3" t="s">
        <v>398</v>
      </c>
      <c r="D20" s="3">
        <v>1.0</v>
      </c>
      <c r="E20" s="3">
        <v>1.0</v>
      </c>
      <c r="F20" s="3">
        <v>0.0</v>
      </c>
      <c r="G20" s="3">
        <v>0.0</v>
      </c>
      <c r="H20" s="3">
        <v>0.0</v>
      </c>
      <c r="I20" s="3">
        <v>0.0</v>
      </c>
      <c r="J20" s="3">
        <f>IF(AND(SUM('scholar export clean 2'!$D20:$E20)&gt;=1,SUM('scholar export clean 2'!$F20:$I20)=0),1,0)</f>
        <v>1</v>
      </c>
      <c r="K20" s="3">
        <v>2016.0</v>
      </c>
      <c r="L20" s="3" t="s">
        <v>424</v>
      </c>
      <c r="M20" s="3"/>
      <c r="N20" s="3" t="s">
        <v>425</v>
      </c>
      <c r="O20" s="5" t="s">
        <v>78</v>
      </c>
      <c r="P20" s="3" t="s">
        <v>80</v>
      </c>
    </row>
    <row r="21" ht="15.75" customHeight="1">
      <c r="A21" s="3">
        <v>20.0</v>
      </c>
      <c r="B21" s="3" t="s">
        <v>81</v>
      </c>
      <c r="C21" s="3" t="s">
        <v>398</v>
      </c>
      <c r="D21" s="3">
        <v>1.0</v>
      </c>
      <c r="E21" s="3">
        <v>1.0</v>
      </c>
      <c r="F21" s="3">
        <v>0.0</v>
      </c>
      <c r="G21" s="3">
        <v>0.0</v>
      </c>
      <c r="H21" s="3">
        <v>0.0</v>
      </c>
      <c r="I21" s="3">
        <v>0.0</v>
      </c>
      <c r="J21" s="3">
        <f>IF(AND(SUM('scholar export clean 2'!$D21:$E21)&gt;=1,SUM('scholar export clean 2'!$F21:$I21)=0),1,0)</f>
        <v>1</v>
      </c>
      <c r="K21" s="3">
        <v>2015.0</v>
      </c>
      <c r="L21" s="3" t="s">
        <v>426</v>
      </c>
      <c r="M21" s="3"/>
      <c r="N21" s="3" t="s">
        <v>427</v>
      </c>
      <c r="O21" s="5" t="s">
        <v>82</v>
      </c>
      <c r="P21" s="3" t="s">
        <v>84</v>
      </c>
    </row>
    <row r="22" ht="15.75" hidden="1" customHeight="1">
      <c r="A22" s="3">
        <v>21.0</v>
      </c>
      <c r="B22" s="3" t="s">
        <v>366</v>
      </c>
      <c r="C22" s="3" t="s">
        <v>398</v>
      </c>
      <c r="D22" s="3">
        <v>1.0</v>
      </c>
      <c r="E22" s="3">
        <v>1.0</v>
      </c>
      <c r="F22" s="3">
        <v>1.0</v>
      </c>
      <c r="G22" s="3">
        <v>0.0</v>
      </c>
      <c r="H22" s="3">
        <v>0.0</v>
      </c>
      <c r="I22" s="3">
        <v>0.0</v>
      </c>
      <c r="J22" s="3">
        <f>IF(AND(SUM('scholar export clean 2'!$D22:$E22)&gt;=1,SUM('scholar export clean 2'!$F22:$I22)=0),1,0)</f>
        <v>0</v>
      </c>
      <c r="K22" s="3">
        <v>2023.0</v>
      </c>
      <c r="L22" s="3" t="s">
        <v>428</v>
      </c>
      <c r="M22" s="3"/>
      <c r="N22" s="3" t="s">
        <v>429</v>
      </c>
      <c r="O22" s="5" t="s">
        <v>86</v>
      </c>
      <c r="P22" s="3" t="s">
        <v>88</v>
      </c>
    </row>
    <row r="23" ht="15.75" customHeight="1">
      <c r="A23" s="3">
        <v>22.0</v>
      </c>
      <c r="B23" s="3" t="s">
        <v>89</v>
      </c>
      <c r="C23" s="3" t="s">
        <v>398</v>
      </c>
      <c r="D23" s="3">
        <v>1.0</v>
      </c>
      <c r="E23" s="3">
        <v>1.0</v>
      </c>
      <c r="F23" s="3">
        <v>0.0</v>
      </c>
      <c r="G23" s="3">
        <v>0.0</v>
      </c>
      <c r="H23" s="3">
        <v>0.0</v>
      </c>
      <c r="I23" s="3">
        <v>0.0</v>
      </c>
      <c r="J23" s="3">
        <f>IF(AND(SUM('scholar export clean 2'!$D23:$E23)&gt;=1,SUM('scholar export clean 2'!$F23:$I23)=0),1,0)</f>
        <v>1</v>
      </c>
      <c r="K23" s="3">
        <v>2022.0</v>
      </c>
      <c r="L23" s="3" t="s">
        <v>430</v>
      </c>
      <c r="M23" s="3"/>
      <c r="N23" s="3" t="s">
        <v>431</v>
      </c>
      <c r="O23" s="5" t="s">
        <v>90</v>
      </c>
      <c r="P23" s="3" t="s">
        <v>92</v>
      </c>
    </row>
    <row r="24" ht="15.75" customHeight="1">
      <c r="A24" s="6">
        <v>23.0</v>
      </c>
      <c r="B24" s="6" t="s">
        <v>93</v>
      </c>
      <c r="C24" s="3" t="s">
        <v>398</v>
      </c>
      <c r="D24" s="6">
        <v>0.0</v>
      </c>
      <c r="E24" s="6">
        <v>1.0</v>
      </c>
      <c r="F24" s="6">
        <v>0.0</v>
      </c>
      <c r="G24" s="6">
        <v>0.0</v>
      </c>
      <c r="H24" s="6">
        <v>0.0</v>
      </c>
      <c r="I24" s="6">
        <v>0.0</v>
      </c>
      <c r="J24" s="6">
        <f>IF(AND(SUM('scholar export clean 2'!$D24:$E24)&gt;=1,SUM('scholar export clean 2'!$F24:$I24)=0),1,0)</f>
        <v>1</v>
      </c>
      <c r="K24" s="6">
        <v>2022.0</v>
      </c>
      <c r="L24" s="6" t="s">
        <v>432</v>
      </c>
      <c r="M24" s="6"/>
      <c r="N24" s="6" t="s">
        <v>400</v>
      </c>
      <c r="O24" s="5" t="s">
        <v>94</v>
      </c>
      <c r="P24" s="6" t="s">
        <v>96</v>
      </c>
      <c r="Q24" s="7"/>
      <c r="R24" s="7"/>
      <c r="S24" s="7"/>
      <c r="T24" s="7"/>
      <c r="U24" s="7"/>
      <c r="V24" s="7"/>
      <c r="W24" s="7"/>
      <c r="X24" s="7"/>
      <c r="Y24" s="7"/>
      <c r="Z24" s="7"/>
      <c r="AA24" s="7"/>
    </row>
    <row r="25" ht="15.75" customHeight="1">
      <c r="A25" s="3">
        <v>24.0</v>
      </c>
      <c r="B25" s="3" t="s">
        <v>97</v>
      </c>
      <c r="C25" s="3" t="s">
        <v>398</v>
      </c>
      <c r="D25" s="3">
        <v>0.0</v>
      </c>
      <c r="E25" s="3">
        <v>1.0</v>
      </c>
      <c r="F25" s="3">
        <v>0.0</v>
      </c>
      <c r="G25" s="3">
        <v>0.0</v>
      </c>
      <c r="H25" s="3">
        <v>0.0</v>
      </c>
      <c r="I25" s="3">
        <v>0.0</v>
      </c>
      <c r="J25" s="3">
        <f>IF(AND(SUM('scholar export clean 2'!$D25:$E25)&gt;=1,SUM('scholar export clean 2'!$F25:$I25)=0),1,0)</f>
        <v>1</v>
      </c>
      <c r="K25" s="3">
        <v>2017.0</v>
      </c>
      <c r="L25" s="3" t="s">
        <v>433</v>
      </c>
      <c r="M25" s="3"/>
      <c r="N25" s="3" t="s">
        <v>434</v>
      </c>
      <c r="O25" s="5" t="s">
        <v>98</v>
      </c>
      <c r="P25" s="3" t="s">
        <v>100</v>
      </c>
    </row>
    <row r="26" ht="15.75" customHeight="1">
      <c r="A26" s="3">
        <v>25.0</v>
      </c>
      <c r="B26" s="3" t="s">
        <v>101</v>
      </c>
      <c r="C26" s="3" t="s">
        <v>398</v>
      </c>
      <c r="D26" s="3">
        <v>1.0</v>
      </c>
      <c r="E26" s="3">
        <v>1.0</v>
      </c>
      <c r="F26" s="3">
        <v>0.0</v>
      </c>
      <c r="G26" s="3">
        <v>0.0</v>
      </c>
      <c r="H26" s="3">
        <v>0.0</v>
      </c>
      <c r="I26" s="3">
        <v>0.0</v>
      </c>
      <c r="J26" s="3">
        <f>IF(AND(SUM('scholar export clean 2'!$D26:$E26)&gt;=1,SUM('scholar export clean 2'!$F26:$I26)=0),1,0)</f>
        <v>1</v>
      </c>
      <c r="K26" s="3">
        <v>2015.0</v>
      </c>
      <c r="L26" s="3" t="s">
        <v>435</v>
      </c>
      <c r="M26" s="3"/>
      <c r="N26" s="3" t="s">
        <v>431</v>
      </c>
      <c r="O26" s="5" t="s">
        <v>102</v>
      </c>
      <c r="P26" s="3" t="s">
        <v>104</v>
      </c>
    </row>
    <row r="27" ht="15.75" hidden="1" customHeight="1">
      <c r="A27" s="3">
        <v>26.0</v>
      </c>
      <c r="B27" s="3" t="s">
        <v>367</v>
      </c>
      <c r="C27" s="3" t="s">
        <v>398</v>
      </c>
      <c r="D27" s="3">
        <v>0.0</v>
      </c>
      <c r="E27" s="3">
        <v>0.0</v>
      </c>
      <c r="F27" s="3">
        <v>1.0</v>
      </c>
      <c r="G27" s="3">
        <v>0.0</v>
      </c>
      <c r="H27" s="3">
        <v>0.0</v>
      </c>
      <c r="I27" s="3">
        <v>1.0</v>
      </c>
      <c r="J27" s="3">
        <f>IF(AND(SUM('scholar export clean 2'!$D27:$E27)&gt;=1,SUM('scholar export clean 2'!$F27:$I27)=0),1,0)</f>
        <v>0</v>
      </c>
      <c r="K27" s="3">
        <v>2011.0</v>
      </c>
      <c r="L27" s="3" t="s">
        <v>436</v>
      </c>
      <c r="M27" s="3"/>
      <c r="N27" s="3" t="s">
        <v>429</v>
      </c>
      <c r="O27" s="5" t="s">
        <v>106</v>
      </c>
      <c r="P27" s="3" t="s">
        <v>108</v>
      </c>
    </row>
    <row r="28" ht="15.75" hidden="1" customHeight="1">
      <c r="A28" s="3">
        <v>27.0</v>
      </c>
      <c r="B28" s="3" t="s">
        <v>368</v>
      </c>
      <c r="C28" s="3" t="s">
        <v>398</v>
      </c>
      <c r="D28" s="3">
        <v>0.0</v>
      </c>
      <c r="E28" s="3">
        <v>1.0</v>
      </c>
      <c r="F28" s="3">
        <v>1.0</v>
      </c>
      <c r="G28" s="3">
        <v>0.0</v>
      </c>
      <c r="H28" s="3">
        <v>0.0</v>
      </c>
      <c r="I28" s="3">
        <v>0.0</v>
      </c>
      <c r="J28" s="3">
        <f>IF(AND(SUM('scholar export clean 2'!$D28:$E28)&gt;=1,SUM('scholar export clean 2'!$F28:$I28)=0),1,0)</f>
        <v>0</v>
      </c>
      <c r="K28" s="3">
        <v>2023.0</v>
      </c>
      <c r="L28" s="3" t="s">
        <v>437</v>
      </c>
      <c r="M28" s="3"/>
      <c r="N28" s="3" t="s">
        <v>438</v>
      </c>
      <c r="O28" s="5" t="s">
        <v>110</v>
      </c>
      <c r="P28" s="3" t="s">
        <v>112</v>
      </c>
    </row>
    <row r="29" ht="15.75" hidden="1" customHeight="1">
      <c r="A29" s="3">
        <v>28.0</v>
      </c>
      <c r="B29" s="3" t="s">
        <v>113</v>
      </c>
      <c r="C29" s="3" t="s">
        <v>398</v>
      </c>
      <c r="D29" s="3">
        <v>0.0</v>
      </c>
      <c r="E29" s="3">
        <v>0.0</v>
      </c>
      <c r="F29" s="3">
        <v>0.0</v>
      </c>
      <c r="G29" s="3">
        <v>0.0</v>
      </c>
      <c r="H29" s="3">
        <v>0.0</v>
      </c>
      <c r="I29" s="3">
        <v>1.0</v>
      </c>
      <c r="J29" s="3">
        <f>IF(AND(SUM('scholar export clean 2'!$D29:$E29)&gt;=1,SUM('scholar export clean 2'!$F29:$I29)=0),1,0)</f>
        <v>0</v>
      </c>
      <c r="K29" s="3"/>
      <c r="L29" s="3"/>
      <c r="M29" s="3"/>
      <c r="N29" s="3"/>
      <c r="O29" s="5" t="s">
        <v>114</v>
      </c>
      <c r="P29" s="3" t="s">
        <v>116</v>
      </c>
    </row>
    <row r="30" ht="15.75" customHeight="1">
      <c r="A30" s="3">
        <v>29.0</v>
      </c>
      <c r="B30" s="3" t="s">
        <v>117</v>
      </c>
      <c r="C30" s="3" t="s">
        <v>398</v>
      </c>
      <c r="D30" s="3">
        <v>1.0</v>
      </c>
      <c r="E30" s="3">
        <v>1.0</v>
      </c>
      <c r="F30" s="3">
        <v>0.0</v>
      </c>
      <c r="G30" s="3">
        <v>0.0</v>
      </c>
      <c r="H30" s="3">
        <v>0.0</v>
      </c>
      <c r="I30" s="3">
        <v>0.0</v>
      </c>
      <c r="J30" s="3">
        <f>IF(AND(SUM('scholar export clean 2'!$D30:$E30)&gt;=1,SUM('scholar export clean 2'!$F30:$I30)=0),1,0)</f>
        <v>1</v>
      </c>
      <c r="K30" s="3">
        <v>2023.0</v>
      </c>
      <c r="L30" s="3" t="s">
        <v>439</v>
      </c>
      <c r="M30" s="3"/>
      <c r="N30" s="3" t="s">
        <v>440</v>
      </c>
      <c r="O30" s="5" t="s">
        <v>118</v>
      </c>
      <c r="P30" s="3" t="s">
        <v>120</v>
      </c>
    </row>
    <row r="31" ht="15.75" hidden="1" customHeight="1">
      <c r="A31" s="3">
        <v>30.0</v>
      </c>
      <c r="B31" s="3" t="s">
        <v>121</v>
      </c>
      <c r="C31" s="3" t="s">
        <v>398</v>
      </c>
      <c r="D31" s="3">
        <v>0.0</v>
      </c>
      <c r="E31" s="3">
        <v>0.0</v>
      </c>
      <c r="F31" s="3">
        <v>0.0</v>
      </c>
      <c r="G31" s="3">
        <v>0.0</v>
      </c>
      <c r="H31" s="3">
        <v>0.0</v>
      </c>
      <c r="I31" s="3">
        <v>1.0</v>
      </c>
      <c r="J31" s="3">
        <f>IF(AND(SUM('scholar export clean 2'!$D31:$E31)&gt;=1,SUM('scholar export clean 2'!$F31:$I31)=0),1,0)</f>
        <v>0</v>
      </c>
      <c r="K31" s="3"/>
      <c r="L31" s="3"/>
      <c r="M31" s="3"/>
      <c r="N31" s="3"/>
      <c r="O31" s="5" t="s">
        <v>122</v>
      </c>
      <c r="P31" s="3" t="s">
        <v>124</v>
      </c>
    </row>
    <row r="32" ht="15.75" hidden="1" customHeight="1">
      <c r="A32" s="3">
        <v>31.0</v>
      </c>
      <c r="B32" s="3" t="s">
        <v>125</v>
      </c>
      <c r="C32" s="3" t="s">
        <v>398</v>
      </c>
      <c r="D32" s="3">
        <v>1.0</v>
      </c>
      <c r="E32" s="3">
        <v>1.0</v>
      </c>
      <c r="F32" s="3">
        <v>1.0</v>
      </c>
      <c r="G32" s="3">
        <v>0.0</v>
      </c>
      <c r="H32" s="3">
        <v>0.0</v>
      </c>
      <c r="I32" s="3">
        <v>1.0</v>
      </c>
      <c r="J32" s="3">
        <f>IF(AND(SUM('scholar export clean 2'!$D32:$E32)&gt;=1,SUM('scholar export clean 2'!$F32:$I32)=0),1,0)</f>
        <v>0</v>
      </c>
      <c r="K32" s="3"/>
      <c r="L32" s="3"/>
      <c r="M32" s="3"/>
      <c r="N32" s="3"/>
      <c r="O32" s="5" t="s">
        <v>126</v>
      </c>
      <c r="P32" s="3" t="s">
        <v>128</v>
      </c>
    </row>
    <row r="33" ht="15.75" customHeight="1">
      <c r="A33" s="3">
        <v>32.0</v>
      </c>
      <c r="B33" s="3" t="s">
        <v>129</v>
      </c>
      <c r="C33" s="3" t="s">
        <v>398</v>
      </c>
      <c r="D33" s="3">
        <v>1.0</v>
      </c>
      <c r="E33" s="3">
        <v>1.0</v>
      </c>
      <c r="F33" s="3">
        <v>0.0</v>
      </c>
      <c r="G33" s="3">
        <v>0.0</v>
      </c>
      <c r="H33" s="3">
        <v>0.0</v>
      </c>
      <c r="I33" s="3">
        <v>0.0</v>
      </c>
      <c r="J33" s="3">
        <f>IF(AND(SUM('scholar export clean 2'!$D33:$E33)&gt;=1,SUM('scholar export clean 2'!$F33:$I33)=0),1,0)</f>
        <v>1</v>
      </c>
      <c r="K33" s="3">
        <v>2021.0</v>
      </c>
      <c r="L33" s="3" t="s">
        <v>441</v>
      </c>
      <c r="M33" s="3"/>
      <c r="N33" s="3" t="s">
        <v>442</v>
      </c>
      <c r="O33" s="5" t="s">
        <v>130</v>
      </c>
      <c r="P33" s="3" t="s">
        <v>132</v>
      </c>
    </row>
    <row r="34" ht="15.75" hidden="1" customHeight="1">
      <c r="A34" s="3">
        <v>33.0</v>
      </c>
      <c r="B34" s="3" t="s">
        <v>133</v>
      </c>
      <c r="C34" s="3" t="s">
        <v>398</v>
      </c>
      <c r="D34" s="3">
        <v>0.0</v>
      </c>
      <c r="E34" s="3">
        <v>0.0</v>
      </c>
      <c r="F34" s="3">
        <v>0.0</v>
      </c>
      <c r="G34" s="3">
        <v>0.0</v>
      </c>
      <c r="H34" s="3">
        <v>0.0</v>
      </c>
      <c r="I34" s="3">
        <v>1.0</v>
      </c>
      <c r="J34" s="3">
        <f>IF(AND(SUM('scholar export clean 2'!$D34:$E34)&gt;=1,SUM('scholar export clean 2'!$F34:$I34)=0),1,0)</f>
        <v>0</v>
      </c>
      <c r="K34" s="3">
        <v>2022.0</v>
      </c>
      <c r="L34" s="3" t="s">
        <v>443</v>
      </c>
      <c r="M34" s="3"/>
      <c r="N34" s="3" t="s">
        <v>444</v>
      </c>
      <c r="O34" s="5" t="s">
        <v>134</v>
      </c>
      <c r="P34" s="3" t="s">
        <v>136</v>
      </c>
    </row>
    <row r="35" ht="15.75" hidden="1" customHeight="1">
      <c r="A35" s="3">
        <v>34.0</v>
      </c>
      <c r="B35" s="3" t="s">
        <v>137</v>
      </c>
      <c r="C35" s="3" t="s">
        <v>398</v>
      </c>
      <c r="D35" s="3">
        <v>0.0</v>
      </c>
      <c r="E35" s="3">
        <v>0.0</v>
      </c>
      <c r="F35" s="3">
        <v>0.0</v>
      </c>
      <c r="G35" s="3">
        <v>0.0</v>
      </c>
      <c r="H35" s="3">
        <v>0.0</v>
      </c>
      <c r="I35" s="3">
        <v>1.0</v>
      </c>
      <c r="J35" s="3">
        <f>IF(AND(SUM('scholar export clean 2'!$D35:$E35)&gt;=1,SUM('scholar export clean 2'!$F35:$I35)=0),1,0)</f>
        <v>0</v>
      </c>
      <c r="K35" s="3"/>
      <c r="L35" s="3"/>
      <c r="M35" s="3"/>
      <c r="N35" s="3"/>
      <c r="O35" s="5" t="s">
        <v>138</v>
      </c>
      <c r="P35" s="3" t="s">
        <v>140</v>
      </c>
    </row>
    <row r="36" ht="16.5" customHeight="1">
      <c r="A36" s="3">
        <v>35.0</v>
      </c>
      <c r="B36" s="3" t="s">
        <v>141</v>
      </c>
      <c r="C36" s="3" t="s">
        <v>398</v>
      </c>
      <c r="D36" s="3">
        <v>1.0</v>
      </c>
      <c r="E36" s="3">
        <v>1.0</v>
      </c>
      <c r="F36" s="3">
        <v>0.0</v>
      </c>
      <c r="G36" s="3">
        <v>0.0</v>
      </c>
      <c r="H36" s="3">
        <v>0.0</v>
      </c>
      <c r="I36" s="3">
        <v>0.0</v>
      </c>
      <c r="J36" s="3">
        <f>IF(AND(SUM('scholar export clean 2'!$D36:$E36)&gt;=1,SUM('scholar export clean 2'!$F36:$I36)=0),1,0)</f>
        <v>1</v>
      </c>
      <c r="K36" s="3"/>
      <c r="L36" s="3"/>
      <c r="M36" s="3"/>
      <c r="N36" s="3"/>
      <c r="O36" s="5" t="s">
        <v>142</v>
      </c>
      <c r="P36" s="3" t="s">
        <v>144</v>
      </c>
    </row>
    <row r="37" ht="15.75" hidden="1" customHeight="1">
      <c r="A37" s="3">
        <v>36.0</v>
      </c>
      <c r="B37" s="3" t="s">
        <v>145</v>
      </c>
      <c r="C37" s="3" t="s">
        <v>398</v>
      </c>
      <c r="D37" s="3">
        <v>1.0</v>
      </c>
      <c r="E37" s="3">
        <v>1.0</v>
      </c>
      <c r="F37" s="3">
        <v>1.0</v>
      </c>
      <c r="G37" s="3">
        <v>0.0</v>
      </c>
      <c r="H37" s="3">
        <v>0.0</v>
      </c>
      <c r="I37" s="3">
        <v>0.0</v>
      </c>
      <c r="J37" s="3">
        <f>IF(AND(SUM('scholar export clean 2'!$D37:$E37)&gt;=1,SUM('scholar export clean 2'!$F37:$I37)=0),1,0)</f>
        <v>0</v>
      </c>
      <c r="K37" s="3">
        <v>2023.0</v>
      </c>
      <c r="L37" s="3" t="s">
        <v>445</v>
      </c>
      <c r="M37" s="3"/>
      <c r="N37" s="3" t="s">
        <v>401</v>
      </c>
      <c r="O37" s="5" t="s">
        <v>146</v>
      </c>
      <c r="P37" s="3" t="s">
        <v>148</v>
      </c>
    </row>
    <row r="38" ht="15.75" customHeight="1">
      <c r="A38" s="3">
        <v>37.0</v>
      </c>
      <c r="B38" s="3" t="s">
        <v>369</v>
      </c>
      <c r="C38" s="3" t="s">
        <v>398</v>
      </c>
      <c r="D38" s="3">
        <v>1.0</v>
      </c>
      <c r="E38" s="3">
        <v>1.0</v>
      </c>
      <c r="F38" s="3">
        <v>0.0</v>
      </c>
      <c r="G38" s="3">
        <v>0.0</v>
      </c>
      <c r="H38" s="3">
        <v>0.0</v>
      </c>
      <c r="I38" s="3">
        <v>0.0</v>
      </c>
      <c r="J38" s="3">
        <f>IF(AND(SUM('scholar export clean 2'!$D38:$E38)&gt;=1,SUM('scholar export clean 2'!$F38:$I38)=0),1,0)</f>
        <v>1</v>
      </c>
      <c r="K38" s="3">
        <v>2024.0</v>
      </c>
      <c r="L38" s="3" t="s">
        <v>446</v>
      </c>
      <c r="M38" s="3"/>
      <c r="N38" s="3" t="s">
        <v>447</v>
      </c>
      <c r="O38" s="5" t="s">
        <v>150</v>
      </c>
      <c r="P38" s="3" t="s">
        <v>152</v>
      </c>
    </row>
    <row r="39" ht="15.75" hidden="1" customHeight="1">
      <c r="A39" s="3">
        <v>38.0</v>
      </c>
      <c r="B39" s="3" t="s">
        <v>153</v>
      </c>
      <c r="C39" s="3" t="s">
        <v>398</v>
      </c>
      <c r="D39" s="3">
        <v>1.0</v>
      </c>
      <c r="E39" s="3">
        <v>1.0</v>
      </c>
      <c r="F39" s="3">
        <v>1.0</v>
      </c>
      <c r="G39" s="3">
        <v>0.0</v>
      </c>
      <c r="H39" s="3">
        <v>0.0</v>
      </c>
      <c r="I39" s="3">
        <v>0.0</v>
      </c>
      <c r="J39" s="3">
        <f>IF(AND(SUM('scholar export clean 2'!$D39:$E39)&gt;=1,SUM('scholar export clean 2'!$F39:$I39)=0),1,0)</f>
        <v>0</v>
      </c>
      <c r="K39" s="3"/>
      <c r="L39" s="3"/>
      <c r="M39" s="3"/>
      <c r="N39" s="3"/>
      <c r="O39" s="5" t="s">
        <v>154</v>
      </c>
      <c r="P39" s="3" t="s">
        <v>156</v>
      </c>
    </row>
    <row r="40" ht="15.75" hidden="1" customHeight="1">
      <c r="A40" s="3">
        <v>39.0</v>
      </c>
      <c r="B40" s="3" t="s">
        <v>157</v>
      </c>
      <c r="C40" s="3" t="s">
        <v>398</v>
      </c>
      <c r="D40" s="3">
        <v>0.0</v>
      </c>
      <c r="E40" s="3">
        <v>0.0</v>
      </c>
      <c r="F40" s="3">
        <v>0.0</v>
      </c>
      <c r="G40" s="3">
        <v>0.0</v>
      </c>
      <c r="H40" s="3">
        <v>0.0</v>
      </c>
      <c r="I40" s="3">
        <v>1.0</v>
      </c>
      <c r="J40" s="3">
        <f>IF(AND(SUM('scholar export clean 2'!$D40:$E40)&gt;=1,SUM('scholar export clean 2'!$F40:$I40)=0),1,0)</f>
        <v>0</v>
      </c>
      <c r="K40" s="3"/>
      <c r="L40" s="3"/>
      <c r="M40" s="3"/>
      <c r="N40" s="3"/>
      <c r="O40" s="5" t="s">
        <v>158</v>
      </c>
      <c r="P40" s="3" t="s">
        <v>160</v>
      </c>
    </row>
    <row r="41" ht="15.75" hidden="1" customHeight="1">
      <c r="A41" s="3">
        <v>40.0</v>
      </c>
      <c r="B41" s="3" t="s">
        <v>161</v>
      </c>
      <c r="C41" s="3" t="s">
        <v>398</v>
      </c>
      <c r="D41" s="3">
        <v>1.0</v>
      </c>
      <c r="E41" s="3">
        <v>0.0</v>
      </c>
      <c r="F41" s="3">
        <v>1.0</v>
      </c>
      <c r="G41" s="3">
        <v>0.0</v>
      </c>
      <c r="H41" s="3">
        <v>0.0</v>
      </c>
      <c r="I41" s="3">
        <v>0.0</v>
      </c>
      <c r="J41" s="3">
        <f>IF(AND(SUM('scholar export clean 2'!$D41:$E41)&gt;=1,SUM('scholar export clean 2'!$F41:$I41)=0),1,0)</f>
        <v>0</v>
      </c>
      <c r="K41" s="3"/>
      <c r="L41" s="3"/>
      <c r="M41" s="3"/>
      <c r="N41" s="3"/>
      <c r="O41" s="5" t="s">
        <v>162</v>
      </c>
      <c r="P41" s="3" t="s">
        <v>164</v>
      </c>
    </row>
    <row r="42" ht="15.75" customHeight="1">
      <c r="A42" s="3">
        <v>41.0</v>
      </c>
      <c r="B42" s="3" t="s">
        <v>165</v>
      </c>
      <c r="C42" s="3" t="s">
        <v>398</v>
      </c>
      <c r="D42" s="3">
        <v>1.0</v>
      </c>
      <c r="E42" s="3">
        <v>1.0</v>
      </c>
      <c r="F42" s="3">
        <v>0.0</v>
      </c>
      <c r="G42" s="3">
        <v>0.0</v>
      </c>
      <c r="H42" s="3">
        <v>0.0</v>
      </c>
      <c r="I42" s="3">
        <v>0.0</v>
      </c>
      <c r="J42" s="3">
        <f>IF(AND(SUM('scholar export clean 2'!$D42:$E42)&gt;=1,SUM('scholar export clean 2'!$F42:$I42)=0),1,0)</f>
        <v>1</v>
      </c>
      <c r="K42" s="3">
        <v>2019.0</v>
      </c>
      <c r="L42" s="3" t="s">
        <v>448</v>
      </c>
      <c r="M42" s="3"/>
      <c r="N42" s="3" t="s">
        <v>449</v>
      </c>
      <c r="O42" s="5" t="s">
        <v>166</v>
      </c>
      <c r="P42" s="3" t="s">
        <v>168</v>
      </c>
    </row>
    <row r="43" ht="15.75" hidden="1" customHeight="1">
      <c r="A43" s="3">
        <v>42.0</v>
      </c>
      <c r="B43" s="3" t="s">
        <v>169</v>
      </c>
      <c r="C43" s="3" t="s">
        <v>398</v>
      </c>
      <c r="D43" s="3">
        <v>1.0</v>
      </c>
      <c r="E43" s="3">
        <v>0.0</v>
      </c>
      <c r="F43" s="3">
        <v>1.0</v>
      </c>
      <c r="G43" s="3">
        <v>0.0</v>
      </c>
      <c r="H43" s="3">
        <v>0.0</v>
      </c>
      <c r="I43" s="3">
        <v>0.0</v>
      </c>
      <c r="J43" s="3">
        <f>IF(AND(SUM('scholar export clean 2'!$D43:$E43)&gt;=1,SUM('scholar export clean 2'!$F43:$I43)=0),1,0)</f>
        <v>0</v>
      </c>
      <c r="K43" s="3"/>
      <c r="L43" s="3"/>
      <c r="M43" s="3"/>
      <c r="N43" s="3"/>
      <c r="O43" s="5" t="s">
        <v>170</v>
      </c>
      <c r="P43" s="3" t="s">
        <v>172</v>
      </c>
    </row>
    <row r="44" ht="15.75" customHeight="1">
      <c r="A44" s="3">
        <v>43.0</v>
      </c>
      <c r="B44" s="3" t="s">
        <v>370</v>
      </c>
      <c r="C44" s="3" t="s">
        <v>398</v>
      </c>
      <c r="D44" s="3">
        <v>1.0</v>
      </c>
      <c r="E44" s="3">
        <v>1.0</v>
      </c>
      <c r="F44" s="3">
        <v>0.0</v>
      </c>
      <c r="G44" s="3">
        <v>0.0</v>
      </c>
      <c r="H44" s="3">
        <v>0.0</v>
      </c>
      <c r="I44" s="3">
        <v>0.0</v>
      </c>
      <c r="J44" s="3">
        <f>IF(AND(SUM('scholar export clean 2'!$D44:$E44)&gt;=1,SUM('scholar export clean 2'!$F44:$I44)=0),1,0)</f>
        <v>1</v>
      </c>
      <c r="K44" s="3">
        <v>2021.0</v>
      </c>
      <c r="L44" s="3" t="s">
        <v>450</v>
      </c>
      <c r="M44" s="3"/>
      <c r="N44" s="3" t="s">
        <v>451</v>
      </c>
      <c r="O44" s="5" t="s">
        <v>174</v>
      </c>
      <c r="P44" s="3" t="s">
        <v>176</v>
      </c>
    </row>
    <row r="45" ht="15.75" hidden="1" customHeight="1">
      <c r="A45" s="3">
        <v>44.0</v>
      </c>
      <c r="B45" s="3" t="s">
        <v>177</v>
      </c>
      <c r="C45" s="3" t="s">
        <v>398</v>
      </c>
      <c r="D45" s="3">
        <v>1.0</v>
      </c>
      <c r="E45" s="3">
        <v>1.0</v>
      </c>
      <c r="F45" s="3">
        <v>1.0</v>
      </c>
      <c r="G45" s="3">
        <v>0.0</v>
      </c>
      <c r="H45" s="3">
        <v>0.0</v>
      </c>
      <c r="I45" s="3">
        <v>0.0</v>
      </c>
      <c r="J45" s="3">
        <f>IF(AND(SUM('scholar export clean 2'!$D45:$E45)&gt;=1,SUM('scholar export clean 2'!$F45:$I45)=0),1,0)</f>
        <v>0</v>
      </c>
      <c r="K45" s="3">
        <v>2022.0</v>
      </c>
      <c r="L45" s="3" t="s">
        <v>452</v>
      </c>
      <c r="M45" s="3"/>
      <c r="N45" s="3"/>
      <c r="O45" s="5" t="s">
        <v>178</v>
      </c>
      <c r="P45" s="3" t="s">
        <v>180</v>
      </c>
    </row>
    <row r="46" ht="15.75" hidden="1" customHeight="1">
      <c r="A46" s="3">
        <v>45.0</v>
      </c>
      <c r="B46" s="3" t="s">
        <v>181</v>
      </c>
      <c r="C46" s="3" t="s">
        <v>398</v>
      </c>
      <c r="D46" s="3">
        <v>0.0</v>
      </c>
      <c r="E46" s="3">
        <v>0.0</v>
      </c>
      <c r="F46" s="3">
        <v>0.0</v>
      </c>
      <c r="G46" s="3">
        <v>0.0</v>
      </c>
      <c r="H46" s="3">
        <v>0.0</v>
      </c>
      <c r="I46" s="3">
        <v>1.0</v>
      </c>
      <c r="J46" s="3">
        <f>IF(AND(SUM('scholar export clean 2'!$D46:$E46)&gt;=1,SUM('scholar export clean 2'!$F46:$I46)=0),1,0)</f>
        <v>0</v>
      </c>
      <c r="K46" s="3"/>
      <c r="L46" s="3"/>
      <c r="M46" s="3"/>
      <c r="N46" s="3"/>
      <c r="O46" s="5" t="s">
        <v>182</v>
      </c>
      <c r="P46" s="3" t="s">
        <v>184</v>
      </c>
    </row>
    <row r="47" ht="16.5" hidden="1" customHeight="1">
      <c r="A47" s="3">
        <v>46.0</v>
      </c>
      <c r="B47" s="3" t="s">
        <v>185</v>
      </c>
      <c r="C47" s="3" t="s">
        <v>398</v>
      </c>
      <c r="D47" s="3">
        <v>0.0</v>
      </c>
      <c r="E47" s="3">
        <v>0.0</v>
      </c>
      <c r="F47" s="3">
        <v>1.0</v>
      </c>
      <c r="G47" s="3">
        <v>0.0</v>
      </c>
      <c r="H47" s="3">
        <v>0.0</v>
      </c>
      <c r="I47" s="3">
        <v>1.0</v>
      </c>
      <c r="J47" s="3">
        <f>IF(AND(SUM('scholar export clean 2'!$D47:$E47)&gt;=1,SUM('scholar export clean 2'!$F47:$I47)=0),1,0)</f>
        <v>0</v>
      </c>
      <c r="K47" s="3">
        <v>2017.0</v>
      </c>
      <c r="L47" s="3" t="s">
        <v>453</v>
      </c>
      <c r="M47" s="3"/>
      <c r="N47" s="3"/>
      <c r="O47" s="5" t="s">
        <v>186</v>
      </c>
      <c r="P47" s="3" t="s">
        <v>188</v>
      </c>
    </row>
    <row r="48" ht="15.75" hidden="1" customHeight="1">
      <c r="A48" s="3">
        <v>47.0</v>
      </c>
      <c r="B48" s="3" t="s">
        <v>189</v>
      </c>
      <c r="C48" s="3" t="s">
        <v>398</v>
      </c>
      <c r="D48" s="3">
        <v>0.0</v>
      </c>
      <c r="E48" s="3">
        <v>0.0</v>
      </c>
      <c r="F48" s="3">
        <v>0.0</v>
      </c>
      <c r="G48" s="3">
        <v>0.0</v>
      </c>
      <c r="H48" s="3">
        <v>0.0</v>
      </c>
      <c r="I48" s="3">
        <v>1.0</v>
      </c>
      <c r="J48" s="3">
        <f>IF(AND(SUM('scholar export clean 2'!$D48:$E48)&gt;=1,SUM('scholar export clean 2'!$F48:$I48)=0),1,0)</f>
        <v>0</v>
      </c>
      <c r="K48" s="3"/>
      <c r="L48" s="3"/>
      <c r="M48" s="3"/>
      <c r="N48" s="3"/>
      <c r="O48" s="5" t="s">
        <v>190</v>
      </c>
      <c r="P48" s="3" t="s">
        <v>192</v>
      </c>
    </row>
    <row r="49" ht="15.75" hidden="1" customHeight="1">
      <c r="A49" s="3">
        <v>48.0</v>
      </c>
      <c r="B49" s="3" t="s">
        <v>371</v>
      </c>
      <c r="C49" s="3" t="s">
        <v>398</v>
      </c>
      <c r="D49" s="3" t="s">
        <v>402</v>
      </c>
      <c r="E49" s="3" t="s">
        <v>402</v>
      </c>
      <c r="F49" s="3">
        <v>1.0</v>
      </c>
      <c r="G49" s="3" t="s">
        <v>402</v>
      </c>
      <c r="H49" s="3" t="s">
        <v>402</v>
      </c>
      <c r="I49" s="3" t="s">
        <v>402</v>
      </c>
      <c r="J49" s="3">
        <f>IF(AND(SUM('scholar export clean 2'!$D49:$E49)&gt;=1,SUM('scholar export clean 2'!$F49:$I49)=0),1,0)</f>
        <v>0</v>
      </c>
      <c r="K49" s="3">
        <v>1990.0</v>
      </c>
      <c r="L49" s="3" t="s">
        <v>454</v>
      </c>
      <c r="M49" s="3"/>
      <c r="N49" s="3" t="s">
        <v>455</v>
      </c>
      <c r="O49" s="5" t="s">
        <v>194</v>
      </c>
      <c r="P49" s="3" t="s">
        <v>196</v>
      </c>
    </row>
    <row r="50" ht="15.75" hidden="1" customHeight="1">
      <c r="A50" s="3">
        <v>49.0</v>
      </c>
      <c r="B50" s="3" t="s">
        <v>372</v>
      </c>
      <c r="C50" s="3" t="s">
        <v>398</v>
      </c>
      <c r="D50" s="3">
        <v>1.0</v>
      </c>
      <c r="E50" s="3">
        <v>0.0</v>
      </c>
      <c r="F50" s="3">
        <v>1.0</v>
      </c>
      <c r="G50" s="3">
        <v>1.0</v>
      </c>
      <c r="H50" s="3">
        <v>0.0</v>
      </c>
      <c r="I50" s="3">
        <v>0.0</v>
      </c>
      <c r="J50" s="3">
        <f>IF(AND(SUM('scholar export clean 2'!$D50:$E50)&gt;=1,SUM('scholar export clean 2'!$F50:$I50)=0),1,0)</f>
        <v>0</v>
      </c>
      <c r="K50" s="3">
        <v>2019.0</v>
      </c>
      <c r="L50" s="3" t="s">
        <v>456</v>
      </c>
      <c r="M50" s="3"/>
      <c r="N50" s="3" t="s">
        <v>457</v>
      </c>
      <c r="O50" s="5" t="s">
        <v>198</v>
      </c>
      <c r="P50" s="3" t="s">
        <v>200</v>
      </c>
    </row>
    <row r="51" ht="15.75" hidden="1" customHeight="1">
      <c r="A51" s="3">
        <v>50.0</v>
      </c>
      <c r="B51" s="3" t="s">
        <v>373</v>
      </c>
      <c r="C51" s="3" t="s">
        <v>398</v>
      </c>
      <c r="D51" s="3">
        <v>1.0</v>
      </c>
      <c r="E51" s="3">
        <v>1.0</v>
      </c>
      <c r="F51" s="3">
        <v>1.0</v>
      </c>
      <c r="G51" s="3">
        <v>0.0</v>
      </c>
      <c r="H51" s="3">
        <v>0.0</v>
      </c>
      <c r="I51" s="3">
        <v>0.0</v>
      </c>
      <c r="J51" s="3">
        <f>IF(AND(SUM('scholar export clean 2'!$D51:$E51)&gt;=1,SUM('scholar export clean 2'!$F51:$I51)=0),1,0)</f>
        <v>0</v>
      </c>
      <c r="K51" s="3">
        <v>2024.0</v>
      </c>
      <c r="L51" s="3" t="s">
        <v>458</v>
      </c>
      <c r="M51" s="3"/>
      <c r="N51" s="3" t="s">
        <v>459</v>
      </c>
      <c r="O51" s="5" t="s">
        <v>202</v>
      </c>
      <c r="P51" s="3" t="s">
        <v>204</v>
      </c>
    </row>
    <row r="52" ht="15.75" customHeight="1">
      <c r="A52" s="3">
        <v>51.0</v>
      </c>
      <c r="B52" s="3" t="s">
        <v>374</v>
      </c>
      <c r="C52" s="3" t="s">
        <v>398</v>
      </c>
      <c r="D52" s="3">
        <v>1.0</v>
      </c>
      <c r="E52" s="3">
        <v>1.0</v>
      </c>
      <c r="F52" s="3">
        <v>0.0</v>
      </c>
      <c r="G52" s="3">
        <v>0.0</v>
      </c>
      <c r="H52" s="3">
        <v>0.0</v>
      </c>
      <c r="I52" s="3">
        <v>0.0</v>
      </c>
      <c r="J52" s="3">
        <f>IF(AND(SUM('scholar export clean 2'!$D52:$E52)&gt;=1,SUM('scholar export clean 2'!$F52:$I52)=0),1,0)</f>
        <v>1</v>
      </c>
      <c r="K52" s="3">
        <v>2015.0</v>
      </c>
      <c r="L52" s="3" t="s">
        <v>460</v>
      </c>
      <c r="M52" s="3"/>
      <c r="N52" s="3" t="s">
        <v>461</v>
      </c>
      <c r="O52" s="5" t="s">
        <v>206</v>
      </c>
      <c r="P52" s="3" t="s">
        <v>208</v>
      </c>
    </row>
    <row r="53" ht="15.75" hidden="1" customHeight="1">
      <c r="A53" s="3">
        <v>52.0</v>
      </c>
      <c r="B53" s="3" t="s">
        <v>375</v>
      </c>
      <c r="C53" s="3" t="s">
        <v>398</v>
      </c>
      <c r="D53" s="3">
        <v>0.0</v>
      </c>
      <c r="E53" s="3">
        <v>0.0</v>
      </c>
      <c r="F53" s="3">
        <v>1.0</v>
      </c>
      <c r="G53" s="3">
        <v>0.0</v>
      </c>
      <c r="H53" s="3">
        <v>0.0</v>
      </c>
      <c r="I53" s="3">
        <v>1.0</v>
      </c>
      <c r="J53" s="3">
        <f>IF(AND(SUM('scholar export clean 2'!$D53:$E53)&gt;=1,SUM('scholar export clean 2'!$F53:$I53)=0),1,0)</f>
        <v>0</v>
      </c>
      <c r="K53" s="3">
        <v>2022.0</v>
      </c>
      <c r="L53" s="3" t="s">
        <v>462</v>
      </c>
      <c r="M53" s="3"/>
      <c r="N53" s="3" t="s">
        <v>463</v>
      </c>
      <c r="O53" s="5" t="s">
        <v>210</v>
      </c>
      <c r="P53" s="3" t="s">
        <v>212</v>
      </c>
    </row>
    <row r="54" ht="15.75" customHeight="1">
      <c r="A54" s="6">
        <v>53.0</v>
      </c>
      <c r="B54" s="6" t="s">
        <v>213</v>
      </c>
      <c r="C54" s="3" t="s">
        <v>398</v>
      </c>
      <c r="D54" s="6">
        <v>1.0</v>
      </c>
      <c r="E54" s="6">
        <v>1.0</v>
      </c>
      <c r="F54" s="6">
        <v>0.0</v>
      </c>
      <c r="G54" s="6">
        <v>0.0</v>
      </c>
      <c r="H54" s="6">
        <v>0.0</v>
      </c>
      <c r="I54" s="6">
        <v>0.0</v>
      </c>
      <c r="J54" s="6">
        <f>IF(AND(SUM('scholar export clean 2'!$D54:$E54)&gt;=1,SUM('scholar export clean 2'!$F54:$I54)=0),1,0)</f>
        <v>1</v>
      </c>
      <c r="K54" s="6">
        <v>2023.0</v>
      </c>
      <c r="L54" s="6" t="s">
        <v>464</v>
      </c>
      <c r="M54" s="6"/>
      <c r="N54" s="6" t="s">
        <v>447</v>
      </c>
      <c r="O54" s="5" t="s">
        <v>214</v>
      </c>
      <c r="P54" s="6" t="s">
        <v>216</v>
      </c>
      <c r="Q54" s="7"/>
      <c r="R54" s="7"/>
      <c r="S54" s="7"/>
      <c r="T54" s="7"/>
      <c r="U54" s="7"/>
      <c r="V54" s="7"/>
      <c r="W54" s="7"/>
      <c r="X54" s="7"/>
      <c r="Y54" s="7"/>
      <c r="Z54" s="7"/>
      <c r="AA54" s="7"/>
    </row>
    <row r="55" ht="15.75" customHeight="1">
      <c r="A55" s="6">
        <v>54.0</v>
      </c>
      <c r="B55" s="6" t="s">
        <v>217</v>
      </c>
      <c r="C55" s="3" t="s">
        <v>398</v>
      </c>
      <c r="D55" s="6">
        <v>1.0</v>
      </c>
      <c r="E55" s="6">
        <v>1.0</v>
      </c>
      <c r="F55" s="6">
        <v>0.0</v>
      </c>
      <c r="G55" s="6">
        <v>0.0</v>
      </c>
      <c r="H55" s="6">
        <v>0.0</v>
      </c>
      <c r="I55" s="6">
        <v>0.0</v>
      </c>
      <c r="J55" s="6">
        <f>IF(AND(SUM('scholar export clean 2'!$D55:$E55)&gt;=1,SUM('scholar export clean 2'!$F55:$I55)=0),1,0)</f>
        <v>1</v>
      </c>
      <c r="K55" s="6">
        <v>2018.0</v>
      </c>
      <c r="L55" s="6" t="s">
        <v>465</v>
      </c>
      <c r="M55" s="6"/>
      <c r="N55" s="6" t="s">
        <v>466</v>
      </c>
      <c r="O55" s="5" t="s">
        <v>218</v>
      </c>
      <c r="P55" s="6" t="s">
        <v>220</v>
      </c>
      <c r="Q55" s="7"/>
      <c r="R55" s="7"/>
      <c r="S55" s="7"/>
      <c r="T55" s="7"/>
      <c r="U55" s="7"/>
      <c r="V55" s="7"/>
      <c r="W55" s="7"/>
      <c r="X55" s="7"/>
      <c r="Y55" s="7"/>
      <c r="Z55" s="7"/>
      <c r="AA55" s="7"/>
    </row>
    <row r="56" ht="15.75" hidden="1" customHeight="1">
      <c r="A56" s="3">
        <v>55.0</v>
      </c>
      <c r="B56" s="3" t="s">
        <v>376</v>
      </c>
      <c r="C56" s="3" t="s">
        <v>398</v>
      </c>
      <c r="D56" s="3">
        <v>0.0</v>
      </c>
      <c r="E56" s="3">
        <v>0.0</v>
      </c>
      <c r="F56" s="3">
        <v>1.0</v>
      </c>
      <c r="G56" s="3">
        <v>0.0</v>
      </c>
      <c r="H56" s="3">
        <v>0.0</v>
      </c>
      <c r="I56" s="3">
        <v>1.0</v>
      </c>
      <c r="J56" s="3">
        <f>IF(AND(SUM('scholar export clean 2'!$D56:$E56)&gt;=1,SUM('scholar export clean 2'!$F56:$I56)=0),1,0)</f>
        <v>0</v>
      </c>
      <c r="K56" s="3">
        <v>2023.0</v>
      </c>
      <c r="L56" s="3" t="s">
        <v>467</v>
      </c>
      <c r="M56" s="3"/>
      <c r="N56" s="3" t="s">
        <v>468</v>
      </c>
      <c r="O56" s="5" t="s">
        <v>222</v>
      </c>
      <c r="P56" s="3" t="s">
        <v>224</v>
      </c>
    </row>
    <row r="57" ht="16.5" hidden="1" customHeight="1">
      <c r="A57" s="3">
        <v>56.0</v>
      </c>
      <c r="B57" s="3" t="s">
        <v>225</v>
      </c>
      <c r="C57" s="3" t="s">
        <v>398</v>
      </c>
      <c r="D57" s="3">
        <v>0.0</v>
      </c>
      <c r="E57" s="3">
        <v>0.0</v>
      </c>
      <c r="F57" s="3">
        <v>0.0</v>
      </c>
      <c r="G57" s="3">
        <v>0.0</v>
      </c>
      <c r="H57" s="3">
        <v>0.0</v>
      </c>
      <c r="I57" s="3">
        <v>1.0</v>
      </c>
      <c r="J57" s="3">
        <f>IF(AND(SUM('scholar export clean 2'!$D57:$E57)&gt;=1,SUM('scholar export clean 2'!$F57:$I57)=0),1,0)</f>
        <v>0</v>
      </c>
      <c r="K57" s="3"/>
      <c r="L57" s="3"/>
      <c r="M57" s="3"/>
      <c r="N57" s="3"/>
      <c r="O57" s="5" t="s">
        <v>226</v>
      </c>
      <c r="P57" s="3" t="s">
        <v>228</v>
      </c>
    </row>
    <row r="58" ht="15.75" hidden="1" customHeight="1">
      <c r="A58" s="3">
        <v>57.0</v>
      </c>
      <c r="B58" s="3" t="s">
        <v>229</v>
      </c>
      <c r="C58" s="3" t="s">
        <v>398</v>
      </c>
      <c r="D58" s="3">
        <v>0.0</v>
      </c>
      <c r="E58" s="3">
        <v>0.0</v>
      </c>
      <c r="F58" s="3">
        <v>0.0</v>
      </c>
      <c r="G58" s="3">
        <v>0.0</v>
      </c>
      <c r="H58" s="3">
        <v>0.0</v>
      </c>
      <c r="I58" s="3">
        <v>1.0</v>
      </c>
      <c r="J58" s="3">
        <f>IF(AND(SUM('scholar export clean 2'!$D58:$E58)&gt;=1,SUM('scholar export clean 2'!$F58:$I58)=0),1,0)</f>
        <v>0</v>
      </c>
      <c r="K58" s="3">
        <v>2020.0</v>
      </c>
      <c r="L58" s="3" t="s">
        <v>469</v>
      </c>
      <c r="M58" s="3"/>
      <c r="N58" s="3" t="s">
        <v>470</v>
      </c>
      <c r="O58" s="5" t="s">
        <v>230</v>
      </c>
      <c r="P58" s="3" t="s">
        <v>232</v>
      </c>
    </row>
    <row r="59" ht="15.75" hidden="1" customHeight="1">
      <c r="A59" s="3">
        <v>58.0</v>
      </c>
      <c r="B59" s="3" t="s">
        <v>233</v>
      </c>
      <c r="C59" s="3" t="s">
        <v>398</v>
      </c>
      <c r="D59" s="3">
        <v>0.0</v>
      </c>
      <c r="E59" s="3">
        <v>0.0</v>
      </c>
      <c r="F59" s="3">
        <v>1.0</v>
      </c>
      <c r="G59" s="3">
        <v>0.0</v>
      </c>
      <c r="H59" s="3">
        <v>0.0</v>
      </c>
      <c r="I59" s="3">
        <v>1.0</v>
      </c>
      <c r="J59" s="3">
        <f>IF(AND(SUM('scholar export clean 2'!$D59:$E59)&gt;=1,SUM('scholar export clean 2'!$F59:$I59)=0),1,0)</f>
        <v>0</v>
      </c>
      <c r="K59" s="3"/>
      <c r="L59" s="3"/>
      <c r="M59" s="3"/>
      <c r="N59" s="3"/>
      <c r="O59" s="5" t="s">
        <v>234</v>
      </c>
      <c r="P59" s="3" t="s">
        <v>236</v>
      </c>
    </row>
    <row r="60" ht="15.75" hidden="1" customHeight="1">
      <c r="A60" s="3">
        <v>59.0</v>
      </c>
      <c r="B60" s="3" t="s">
        <v>237</v>
      </c>
      <c r="C60" s="3" t="s">
        <v>398</v>
      </c>
      <c r="D60" s="3">
        <v>1.0</v>
      </c>
      <c r="E60" s="3">
        <v>1.0</v>
      </c>
      <c r="F60" s="3">
        <v>1.0</v>
      </c>
      <c r="G60" s="3">
        <v>0.0</v>
      </c>
      <c r="H60" s="3">
        <v>0.0</v>
      </c>
      <c r="I60" s="3">
        <v>0.0</v>
      </c>
      <c r="J60" s="3">
        <f>IF(AND(SUM('scholar export clean 2'!$D60:$E60)&gt;=1,SUM('scholar export clean 2'!$F60:$I60)=0),1,0)</f>
        <v>0</v>
      </c>
      <c r="K60" s="3">
        <v>2021.0</v>
      </c>
      <c r="L60" s="3" t="s">
        <v>471</v>
      </c>
      <c r="M60" s="3"/>
      <c r="N60" s="3" t="s">
        <v>472</v>
      </c>
      <c r="O60" s="5" t="s">
        <v>238</v>
      </c>
      <c r="P60" s="3" t="s">
        <v>240</v>
      </c>
    </row>
    <row r="61" ht="15.75" customHeight="1">
      <c r="A61" s="3">
        <v>60.0</v>
      </c>
      <c r="B61" s="3" t="s">
        <v>241</v>
      </c>
      <c r="C61" s="3" t="s">
        <v>398</v>
      </c>
      <c r="D61" s="3">
        <v>0.0</v>
      </c>
      <c r="E61" s="3">
        <v>1.0</v>
      </c>
      <c r="F61" s="3">
        <v>0.0</v>
      </c>
      <c r="G61" s="3">
        <v>0.0</v>
      </c>
      <c r="H61" s="3">
        <v>0.0</v>
      </c>
      <c r="I61" s="3">
        <v>0.0</v>
      </c>
      <c r="J61" s="3">
        <f>IF(AND(SUM('scholar export clean 2'!$D61:$E61)&gt;=1,SUM('scholar export clean 2'!$F61:$I61)=0),1,0)</f>
        <v>1</v>
      </c>
      <c r="K61" s="3"/>
      <c r="L61" s="3"/>
      <c r="M61" s="3"/>
      <c r="N61" s="3"/>
      <c r="O61" s="5" t="s">
        <v>242</v>
      </c>
      <c r="P61" s="3" t="s">
        <v>244</v>
      </c>
    </row>
    <row r="62" ht="15.75" customHeight="1">
      <c r="A62" s="6">
        <v>61.0</v>
      </c>
      <c r="B62" s="6" t="s">
        <v>245</v>
      </c>
      <c r="C62" s="3" t="s">
        <v>398</v>
      </c>
      <c r="D62" s="6">
        <v>1.0</v>
      </c>
      <c r="E62" s="6">
        <v>1.0</v>
      </c>
      <c r="F62" s="6">
        <v>0.0</v>
      </c>
      <c r="G62" s="6">
        <v>0.0</v>
      </c>
      <c r="H62" s="6">
        <v>0.0</v>
      </c>
      <c r="I62" s="6">
        <v>0.0</v>
      </c>
      <c r="J62" s="6">
        <f>IF(AND(SUM('scholar export clean 2'!$D62:$E62)&gt;=1,SUM('scholar export clean 2'!$F62:$I62)=0),1,0)</f>
        <v>1</v>
      </c>
      <c r="K62" s="6"/>
      <c r="L62" s="6"/>
      <c r="M62" s="6"/>
      <c r="N62" s="6"/>
      <c r="O62" s="5" t="s">
        <v>246</v>
      </c>
      <c r="P62" s="6" t="s">
        <v>248</v>
      </c>
      <c r="Q62" s="7"/>
      <c r="R62" s="7"/>
      <c r="S62" s="7"/>
      <c r="T62" s="7"/>
      <c r="U62" s="7"/>
      <c r="V62" s="7"/>
      <c r="W62" s="7"/>
      <c r="X62" s="7"/>
      <c r="Y62" s="7"/>
      <c r="Z62" s="7"/>
      <c r="AA62" s="7"/>
    </row>
    <row r="63" ht="15.75" hidden="1" customHeight="1">
      <c r="A63" s="3">
        <v>62.0</v>
      </c>
      <c r="B63" s="3" t="s">
        <v>249</v>
      </c>
      <c r="C63" s="3" t="s">
        <v>398</v>
      </c>
      <c r="D63" s="3">
        <v>0.0</v>
      </c>
      <c r="E63" s="3">
        <v>0.0</v>
      </c>
      <c r="F63" s="3">
        <v>1.0</v>
      </c>
      <c r="G63" s="3">
        <v>0.0</v>
      </c>
      <c r="H63" s="3">
        <v>0.0</v>
      </c>
      <c r="I63" s="3">
        <v>1.0</v>
      </c>
      <c r="J63" s="3">
        <f>IF(AND(SUM('scholar export clean 2'!$D63:$E63)&gt;=1,SUM('scholar export clean 2'!$F63:$I63)=0),1,0)</f>
        <v>0</v>
      </c>
      <c r="K63" s="3">
        <v>2013.0</v>
      </c>
      <c r="L63" s="3" t="s">
        <v>473</v>
      </c>
      <c r="M63" s="3"/>
      <c r="N63" s="3" t="s">
        <v>399</v>
      </c>
      <c r="O63" s="5" t="s">
        <v>250</v>
      </c>
      <c r="P63" s="3" t="s">
        <v>252</v>
      </c>
    </row>
    <row r="64" ht="15.75" hidden="1" customHeight="1">
      <c r="A64" s="3">
        <v>63.0</v>
      </c>
      <c r="B64" s="3" t="s">
        <v>377</v>
      </c>
      <c r="C64" s="3" t="s">
        <v>398</v>
      </c>
      <c r="D64" s="3">
        <v>0.0</v>
      </c>
      <c r="E64" s="3">
        <v>0.0</v>
      </c>
      <c r="F64" s="3">
        <v>1.0</v>
      </c>
      <c r="G64" s="3">
        <v>1.0</v>
      </c>
      <c r="H64" s="3">
        <v>1.0</v>
      </c>
      <c r="I64" s="3">
        <v>1.0</v>
      </c>
      <c r="J64" s="3">
        <f>IF(AND(SUM('scholar export clean 2'!$D64:$E64)&gt;=1,SUM('scholar export clean 2'!$F64:$I64)=0),1,0)</f>
        <v>0</v>
      </c>
      <c r="K64" s="3"/>
      <c r="L64" s="3"/>
      <c r="M64" s="3"/>
      <c r="N64" s="3"/>
      <c r="O64" s="5" t="s">
        <v>254</v>
      </c>
      <c r="P64" s="3" t="s">
        <v>256</v>
      </c>
    </row>
    <row r="65" ht="15.75" hidden="1" customHeight="1">
      <c r="A65" s="3">
        <v>64.0</v>
      </c>
      <c r="B65" s="3" t="s">
        <v>257</v>
      </c>
      <c r="C65" s="3" t="s">
        <v>398</v>
      </c>
      <c r="D65" s="3" t="s">
        <v>402</v>
      </c>
      <c r="E65" s="3" t="s">
        <v>402</v>
      </c>
      <c r="F65" s="3">
        <v>1.0</v>
      </c>
      <c r="G65" s="3" t="s">
        <v>402</v>
      </c>
      <c r="H65" s="3" t="s">
        <v>402</v>
      </c>
      <c r="I65" s="3" t="s">
        <v>402</v>
      </c>
      <c r="J65" s="3">
        <f>IF(AND(SUM('scholar export clean 2'!$D65:$E65)&gt;=1,SUM('scholar export clean 2'!$F65:$I65)=0),1,0)</f>
        <v>0</v>
      </c>
      <c r="K65" s="3">
        <v>2023.0</v>
      </c>
      <c r="L65" s="3" t="s">
        <v>474</v>
      </c>
      <c r="M65" s="3"/>
      <c r="N65" s="3" t="s">
        <v>472</v>
      </c>
      <c r="O65" s="5" t="s">
        <v>258</v>
      </c>
      <c r="P65" s="3" t="s">
        <v>260</v>
      </c>
    </row>
    <row r="66" ht="15.75" hidden="1" customHeight="1">
      <c r="A66" s="3">
        <v>65.0</v>
      </c>
      <c r="B66" s="3" t="s">
        <v>378</v>
      </c>
      <c r="C66" s="3" t="s">
        <v>398</v>
      </c>
      <c r="D66" s="3">
        <v>0.0</v>
      </c>
      <c r="E66" s="3">
        <v>0.0</v>
      </c>
      <c r="F66" s="3">
        <v>1.0</v>
      </c>
      <c r="G66" s="3">
        <v>0.0</v>
      </c>
      <c r="H66" s="3">
        <v>0.0</v>
      </c>
      <c r="I66" s="3">
        <v>1.0</v>
      </c>
      <c r="J66" s="3">
        <f>IF(AND(SUM('scholar export clean 2'!$D66:$E66)&gt;=1,SUM('scholar export clean 2'!$F66:$I66)=0),1,0)</f>
        <v>0</v>
      </c>
      <c r="K66" s="3">
        <v>2023.0</v>
      </c>
      <c r="L66" s="3" t="s">
        <v>475</v>
      </c>
      <c r="M66" s="3"/>
      <c r="N66" s="3" t="s">
        <v>429</v>
      </c>
      <c r="O66" s="5" t="s">
        <v>262</v>
      </c>
      <c r="P66" s="3" t="s">
        <v>264</v>
      </c>
    </row>
    <row r="67" ht="15.75" hidden="1" customHeight="1">
      <c r="A67" s="3">
        <v>66.0</v>
      </c>
      <c r="B67" s="3" t="s">
        <v>265</v>
      </c>
      <c r="C67" s="3" t="s">
        <v>398</v>
      </c>
      <c r="D67" s="3">
        <v>0.0</v>
      </c>
      <c r="E67" s="3">
        <v>0.0</v>
      </c>
      <c r="F67" s="3">
        <v>0.0</v>
      </c>
      <c r="G67" s="3">
        <v>0.0</v>
      </c>
      <c r="H67" s="3">
        <v>0.0</v>
      </c>
      <c r="I67" s="3">
        <v>1.0</v>
      </c>
      <c r="J67" s="3">
        <f>IF(AND(SUM('scholar export clean 2'!$D67:$E67)&gt;=1,SUM('scholar export clean 2'!$F67:$I67)=0),1,0)</f>
        <v>0</v>
      </c>
      <c r="K67" s="3"/>
      <c r="L67" s="3"/>
      <c r="M67" s="3"/>
      <c r="N67" s="3"/>
      <c r="O67" s="5" t="s">
        <v>266</v>
      </c>
      <c r="P67" s="3" t="s">
        <v>268</v>
      </c>
    </row>
    <row r="68" ht="15.75" hidden="1" customHeight="1">
      <c r="A68" s="3">
        <v>67.0</v>
      </c>
      <c r="B68" s="3" t="s">
        <v>269</v>
      </c>
      <c r="C68" s="3" t="s">
        <v>398</v>
      </c>
      <c r="D68" s="3">
        <v>0.0</v>
      </c>
      <c r="E68" s="3">
        <v>0.0</v>
      </c>
      <c r="F68" s="3">
        <v>1.0</v>
      </c>
      <c r="G68" s="3">
        <v>0.0</v>
      </c>
      <c r="H68" s="3">
        <v>0.0</v>
      </c>
      <c r="I68" s="3">
        <v>1.0</v>
      </c>
      <c r="J68" s="3">
        <f>IF(AND(SUM('scholar export clean 2'!$D68:$E68)&gt;=1,SUM('scholar export clean 2'!$F68:$I68)=0),1,0)</f>
        <v>0</v>
      </c>
      <c r="K68" s="3"/>
      <c r="L68" s="3"/>
      <c r="M68" s="3"/>
      <c r="N68" s="3"/>
      <c r="O68" s="5" t="s">
        <v>270</v>
      </c>
      <c r="P68" s="3" t="s">
        <v>272</v>
      </c>
    </row>
    <row r="69" ht="15.75" hidden="1" customHeight="1">
      <c r="A69" s="3">
        <v>68.0</v>
      </c>
      <c r="B69" s="3" t="s">
        <v>273</v>
      </c>
      <c r="C69" s="3" t="s">
        <v>398</v>
      </c>
      <c r="D69" s="3">
        <v>0.0</v>
      </c>
      <c r="E69" s="3">
        <v>0.0</v>
      </c>
      <c r="F69" s="3">
        <v>1.0</v>
      </c>
      <c r="G69" s="3">
        <v>0.0</v>
      </c>
      <c r="H69" s="3">
        <v>0.0</v>
      </c>
      <c r="I69" s="3">
        <v>1.0</v>
      </c>
      <c r="J69" s="3">
        <f>IF(AND(SUM('scholar export clean 2'!$D69:$E69)&gt;=1,SUM('scholar export clean 2'!$F69:$I69)=0),1,0)</f>
        <v>0</v>
      </c>
      <c r="K69" s="3">
        <v>2024.0</v>
      </c>
      <c r="L69" s="3" t="s">
        <v>476</v>
      </c>
      <c r="M69" s="3"/>
      <c r="N69" s="3" t="s">
        <v>399</v>
      </c>
      <c r="O69" s="5" t="s">
        <v>274</v>
      </c>
      <c r="P69" s="3" t="s">
        <v>276</v>
      </c>
    </row>
    <row r="70" ht="15.75" hidden="1" customHeight="1">
      <c r="A70" s="3">
        <v>69.0</v>
      </c>
      <c r="B70" s="3" t="s">
        <v>277</v>
      </c>
      <c r="C70" s="3" t="s">
        <v>398</v>
      </c>
      <c r="D70" s="3">
        <v>1.0</v>
      </c>
      <c r="E70" s="3">
        <v>1.0</v>
      </c>
      <c r="F70" s="3">
        <v>1.0</v>
      </c>
      <c r="G70" s="3">
        <v>0.0</v>
      </c>
      <c r="H70" s="3">
        <v>0.0</v>
      </c>
      <c r="I70" s="3">
        <v>1.0</v>
      </c>
      <c r="J70" s="3">
        <f>IF(AND(SUM('scholar export clean 2'!$D70:$E70)&gt;=1,SUM('scholar export clean 2'!$F70:$I70)=0),1,0)</f>
        <v>0</v>
      </c>
      <c r="K70" s="3">
        <v>2024.0</v>
      </c>
      <c r="L70" s="3" t="s">
        <v>477</v>
      </c>
      <c r="M70" s="3"/>
      <c r="N70" s="3" t="s">
        <v>478</v>
      </c>
      <c r="O70" s="5" t="s">
        <v>278</v>
      </c>
      <c r="P70" s="3" t="s">
        <v>280</v>
      </c>
    </row>
    <row r="71" ht="15.75" hidden="1" customHeight="1">
      <c r="A71" s="3">
        <v>70.0</v>
      </c>
      <c r="B71" s="3" t="s">
        <v>281</v>
      </c>
      <c r="C71" s="3" t="s">
        <v>398</v>
      </c>
      <c r="D71" s="3">
        <v>0.0</v>
      </c>
      <c r="E71" s="3">
        <v>0.0</v>
      </c>
      <c r="F71" s="3">
        <v>1.0</v>
      </c>
      <c r="G71" s="3">
        <v>0.0</v>
      </c>
      <c r="H71" s="3">
        <v>0.0</v>
      </c>
      <c r="I71" s="3">
        <v>1.0</v>
      </c>
      <c r="J71" s="3">
        <f>IF(AND(SUM('scholar export clean 2'!$D71:$E71)&gt;=1,SUM('scholar export clean 2'!$F71:$I71)=0),1,0)</f>
        <v>0</v>
      </c>
      <c r="K71" s="3">
        <v>2023.0</v>
      </c>
      <c r="L71" s="3" t="s">
        <v>479</v>
      </c>
      <c r="M71" s="3"/>
      <c r="N71" s="3" t="s">
        <v>480</v>
      </c>
      <c r="O71" s="5" t="s">
        <v>282</v>
      </c>
      <c r="P71" s="3" t="s">
        <v>284</v>
      </c>
    </row>
    <row r="72" ht="15.75" hidden="1" customHeight="1">
      <c r="A72" s="3">
        <v>71.0</v>
      </c>
      <c r="B72" s="3" t="s">
        <v>285</v>
      </c>
      <c r="C72" s="3" t="s">
        <v>398</v>
      </c>
      <c r="D72" s="3">
        <v>0.0</v>
      </c>
      <c r="E72" s="3">
        <v>0.0</v>
      </c>
      <c r="F72" s="3">
        <v>1.0</v>
      </c>
      <c r="G72" s="3">
        <v>0.0</v>
      </c>
      <c r="H72" s="3">
        <v>0.0</v>
      </c>
      <c r="I72" s="3">
        <v>1.0</v>
      </c>
      <c r="J72" s="3">
        <f>IF(AND(SUM('scholar export clean 2'!$D72:$E72)&gt;=1,SUM('scholar export clean 2'!$F72:$I72)=0),1,0)</f>
        <v>0</v>
      </c>
      <c r="K72" s="3"/>
      <c r="L72" s="3"/>
      <c r="M72" s="3"/>
      <c r="N72" s="3"/>
      <c r="O72" s="5" t="s">
        <v>286</v>
      </c>
      <c r="P72" s="3" t="s">
        <v>288</v>
      </c>
    </row>
    <row r="73" ht="15.75" hidden="1" customHeight="1">
      <c r="A73" s="3">
        <v>72.0</v>
      </c>
      <c r="B73" s="3" t="s">
        <v>379</v>
      </c>
      <c r="C73" s="3" t="s">
        <v>398</v>
      </c>
      <c r="D73" s="3">
        <v>0.0</v>
      </c>
      <c r="E73" s="3">
        <v>0.0</v>
      </c>
      <c r="F73" s="3">
        <v>0.0</v>
      </c>
      <c r="G73" s="3">
        <v>0.0</v>
      </c>
      <c r="H73" s="3">
        <v>1.0</v>
      </c>
      <c r="I73" s="3">
        <v>1.0</v>
      </c>
      <c r="J73" s="3">
        <f>IF(AND(SUM('scholar export clean 2'!$D73:$E73)&gt;=1,SUM('scholar export clean 2'!$F73:$I73)=0),1,0)</f>
        <v>0</v>
      </c>
      <c r="K73" s="3"/>
      <c r="L73" s="3"/>
      <c r="M73" s="3"/>
      <c r="N73" s="3"/>
      <c r="O73" s="5" t="s">
        <v>290</v>
      </c>
      <c r="P73" s="3" t="s">
        <v>292</v>
      </c>
    </row>
    <row r="74" ht="15.75" hidden="1" customHeight="1">
      <c r="A74" s="3">
        <v>73.0</v>
      </c>
      <c r="B74" s="3" t="s">
        <v>293</v>
      </c>
      <c r="C74" s="3" t="s">
        <v>398</v>
      </c>
      <c r="D74" s="3">
        <v>0.0</v>
      </c>
      <c r="E74" s="3">
        <v>0.0</v>
      </c>
      <c r="F74" s="3">
        <v>1.0</v>
      </c>
      <c r="G74" s="3">
        <v>0.0</v>
      </c>
      <c r="H74" s="3">
        <v>0.0</v>
      </c>
      <c r="I74" s="3">
        <v>0.0</v>
      </c>
      <c r="J74" s="3">
        <f>IF(AND(SUM('scholar export clean 2'!$D74:$E74)&gt;=1,SUM('scholar export clean 2'!$F74:$I74)=0),1,0)</f>
        <v>0</v>
      </c>
      <c r="K74" s="3">
        <v>2008.0</v>
      </c>
      <c r="L74" s="3" t="s">
        <v>481</v>
      </c>
      <c r="M74" s="3"/>
      <c r="N74" s="3" t="s">
        <v>482</v>
      </c>
      <c r="O74" s="5" t="s">
        <v>294</v>
      </c>
      <c r="P74" s="3" t="s">
        <v>296</v>
      </c>
    </row>
    <row r="75" ht="15.75" hidden="1" customHeight="1">
      <c r="A75" s="3">
        <v>74.0</v>
      </c>
      <c r="B75" s="3" t="s">
        <v>297</v>
      </c>
      <c r="C75" s="3" t="s">
        <v>386</v>
      </c>
      <c r="D75" s="3"/>
      <c r="E75" s="3"/>
      <c r="F75" s="3"/>
      <c r="G75" s="3"/>
      <c r="H75" s="3"/>
      <c r="I75" s="3"/>
      <c r="J75" s="3">
        <f>IF(AND(SUM('scholar export clean 2'!$D75:$E75)&gt;=1,SUM('scholar export clean 2'!$F75:$I75)=0),1,0)</f>
        <v>0</v>
      </c>
      <c r="K75" s="3"/>
      <c r="L75" s="3"/>
      <c r="M75" s="3"/>
      <c r="N75" s="3"/>
      <c r="O75" s="3" t="s">
        <v>298</v>
      </c>
      <c r="P75" s="3" t="s">
        <v>300</v>
      </c>
    </row>
    <row r="76" ht="15.75" hidden="1" customHeight="1">
      <c r="A76" s="3">
        <v>75.0</v>
      </c>
      <c r="B76" s="3" t="s">
        <v>380</v>
      </c>
      <c r="C76" s="3" t="s">
        <v>398</v>
      </c>
      <c r="D76" s="3">
        <v>0.0</v>
      </c>
      <c r="E76" s="3">
        <v>0.0</v>
      </c>
      <c r="F76" s="3">
        <v>0.0</v>
      </c>
      <c r="G76" s="3">
        <v>0.0</v>
      </c>
      <c r="H76" s="3">
        <v>0.0</v>
      </c>
      <c r="I76" s="3">
        <v>1.0</v>
      </c>
      <c r="J76" s="3">
        <f>IF(AND(SUM('scholar export clean 2'!$D76:$E76)&gt;=1,SUM('scholar export clean 2'!$F76:$I76)=0),1,0)</f>
        <v>0</v>
      </c>
      <c r="K76" s="3">
        <v>1987.0</v>
      </c>
      <c r="L76" s="3"/>
      <c r="M76" s="3"/>
      <c r="N76" s="3"/>
      <c r="O76" s="5" t="s">
        <v>302</v>
      </c>
      <c r="P76" s="3" t="s">
        <v>304</v>
      </c>
    </row>
    <row r="77" ht="15.75" hidden="1" customHeight="1">
      <c r="A77" s="3">
        <v>76.0</v>
      </c>
      <c r="B77" s="3" t="s">
        <v>305</v>
      </c>
      <c r="C77" s="3" t="s">
        <v>398</v>
      </c>
      <c r="D77" s="3">
        <v>1.0</v>
      </c>
      <c r="E77" s="3">
        <v>0.0</v>
      </c>
      <c r="F77" s="3">
        <v>1.0</v>
      </c>
      <c r="G77" s="3">
        <v>0.0</v>
      </c>
      <c r="H77" s="3">
        <v>0.0</v>
      </c>
      <c r="I77" s="3">
        <v>0.0</v>
      </c>
      <c r="J77" s="3">
        <f>IF(AND(SUM('scholar export clean 2'!$D77:$E77)&gt;=1,SUM('scholar export clean 2'!$F77:$I77)=0),1,0)</f>
        <v>0</v>
      </c>
      <c r="K77" s="3">
        <v>2021.0</v>
      </c>
      <c r="L77" s="3" t="s">
        <v>483</v>
      </c>
      <c r="M77" s="3"/>
      <c r="N77" s="3" t="s">
        <v>399</v>
      </c>
      <c r="O77" s="5" t="s">
        <v>306</v>
      </c>
      <c r="P77" s="3" t="s">
        <v>308</v>
      </c>
    </row>
    <row r="78" ht="15.75" customHeight="1">
      <c r="A78" s="3">
        <v>77.0</v>
      </c>
      <c r="B78" s="3" t="s">
        <v>381</v>
      </c>
      <c r="C78" s="3" t="s">
        <v>398</v>
      </c>
      <c r="D78" s="3">
        <v>1.0</v>
      </c>
      <c r="E78" s="3">
        <v>1.0</v>
      </c>
      <c r="F78" s="3">
        <v>0.0</v>
      </c>
      <c r="G78" s="3">
        <v>0.0</v>
      </c>
      <c r="H78" s="3">
        <v>0.0</v>
      </c>
      <c r="I78" s="3">
        <v>0.0</v>
      </c>
      <c r="J78" s="3">
        <f>IF(AND(SUM('scholar export clean 2'!$D78:$E78)&gt;=1,SUM('scholar export clean 2'!$F78:$I78)=0),1,0)</f>
        <v>1</v>
      </c>
      <c r="K78" s="3">
        <v>2024.0</v>
      </c>
      <c r="L78" s="3" t="s">
        <v>484</v>
      </c>
      <c r="M78" s="3"/>
      <c r="N78" s="3" t="s">
        <v>485</v>
      </c>
      <c r="O78" s="5" t="s">
        <v>310</v>
      </c>
      <c r="P78" s="3" t="s">
        <v>313</v>
      </c>
    </row>
    <row r="79" ht="15.75" hidden="1" customHeight="1">
      <c r="A79" s="3">
        <v>80.0</v>
      </c>
      <c r="B79" s="3" t="s">
        <v>382</v>
      </c>
      <c r="C79" s="3" t="s">
        <v>386</v>
      </c>
      <c r="D79" s="3"/>
      <c r="E79" s="3"/>
      <c r="F79" s="3"/>
      <c r="G79" s="3"/>
      <c r="H79" s="3"/>
      <c r="I79" s="3"/>
      <c r="J79" s="3">
        <f>IF(AND(SUM('scholar export clean 2'!$D79:$E79)&gt;=1,SUM('scholar export clean 2'!$F79:$I79)=0),1,0)</f>
        <v>0</v>
      </c>
      <c r="K79" s="3"/>
      <c r="L79" s="3"/>
      <c r="M79" s="3"/>
      <c r="N79" s="3"/>
      <c r="O79" s="3" t="s">
        <v>323</v>
      </c>
      <c r="P79" s="3" t="s">
        <v>325</v>
      </c>
    </row>
    <row r="80" ht="15.75" hidden="1" customHeight="1">
      <c r="A80" s="3">
        <v>81.0</v>
      </c>
      <c r="B80" s="3" t="s">
        <v>326</v>
      </c>
      <c r="C80" s="3" t="s">
        <v>386</v>
      </c>
      <c r="D80" s="3"/>
      <c r="E80" s="3"/>
      <c r="F80" s="3"/>
      <c r="G80" s="3"/>
      <c r="H80" s="3"/>
      <c r="I80" s="3"/>
      <c r="J80" s="3">
        <f>IF(AND(SUM('scholar export clean 2'!$D80:$E80)&gt;=1,SUM('scholar export clean 2'!$F80:$I80)=0),1,0)</f>
        <v>0</v>
      </c>
      <c r="K80" s="3"/>
      <c r="L80" s="3"/>
      <c r="M80" s="3"/>
      <c r="N80" s="3"/>
      <c r="O80" s="5" t="s">
        <v>327</v>
      </c>
      <c r="P80" s="3" t="s">
        <v>329</v>
      </c>
    </row>
    <row r="81" ht="15.75" hidden="1" customHeight="1">
      <c r="A81" s="3">
        <v>83.0</v>
      </c>
      <c r="B81" s="3" t="s">
        <v>383</v>
      </c>
      <c r="C81" s="3" t="s">
        <v>398</v>
      </c>
      <c r="D81" s="3">
        <v>0.0</v>
      </c>
      <c r="E81" s="3">
        <v>0.0</v>
      </c>
      <c r="F81" s="3">
        <v>1.0</v>
      </c>
      <c r="G81" s="3">
        <v>0.0</v>
      </c>
      <c r="H81" s="3">
        <v>0.0</v>
      </c>
      <c r="I81" s="3">
        <v>1.0</v>
      </c>
      <c r="J81" s="3">
        <f>IF(AND(SUM('scholar export clean 2'!$D81:$E81)&gt;=1,SUM('scholar export clean 2'!$F81:$I81)=0),1,0)</f>
        <v>0</v>
      </c>
      <c r="K81" s="3"/>
      <c r="L81" s="3"/>
      <c r="M81" s="3"/>
      <c r="N81" s="3"/>
      <c r="O81" s="3" t="s">
        <v>335</v>
      </c>
      <c r="P81" s="3" t="s">
        <v>337</v>
      </c>
    </row>
    <row r="82" ht="15.75" hidden="1" customHeight="1">
      <c r="A82" s="3">
        <v>85.0</v>
      </c>
      <c r="B82" s="3" t="s">
        <v>385</v>
      </c>
      <c r="C82" s="3" t="s">
        <v>386</v>
      </c>
      <c r="D82" s="3"/>
      <c r="E82" s="3"/>
      <c r="F82" s="3"/>
      <c r="G82" s="3"/>
      <c r="H82" s="3"/>
      <c r="I82" s="3"/>
      <c r="J82" s="3">
        <f>IF(AND(SUM('scholar export clean 2'!$D82:$E82)&gt;=1,SUM('scholar export clean 2'!$F82:$I82)=0),1,0)</f>
        <v>0</v>
      </c>
      <c r="K82" s="3"/>
      <c r="L82" s="3"/>
      <c r="M82" s="3"/>
      <c r="N82" s="3"/>
      <c r="O82" s="3" t="s">
        <v>342</v>
      </c>
      <c r="P82" s="3" t="s">
        <v>344</v>
      </c>
    </row>
    <row r="83" ht="15.75" hidden="1" customHeight="1">
      <c r="A83" s="3">
        <v>86.0</v>
      </c>
      <c r="B83" s="3" t="s">
        <v>345</v>
      </c>
      <c r="C83" s="3" t="s">
        <v>398</v>
      </c>
      <c r="D83" s="3">
        <v>0.0</v>
      </c>
      <c r="E83" s="3">
        <v>0.0</v>
      </c>
      <c r="F83" s="3">
        <v>0.0</v>
      </c>
      <c r="G83" s="3">
        <v>0.0</v>
      </c>
      <c r="H83" s="3">
        <v>1.0</v>
      </c>
      <c r="I83" s="3">
        <v>1.0</v>
      </c>
      <c r="J83" s="3">
        <f>IF(AND(SUM('scholar export clean 2'!$D83:$E83)&gt;=1,SUM('scholar export clean 2'!$F83:$I83)=0),1,0)</f>
        <v>0</v>
      </c>
      <c r="K83" s="3"/>
      <c r="L83" s="3"/>
      <c r="M83" s="3"/>
      <c r="N83" s="3"/>
      <c r="O83" s="5" t="s">
        <v>346</v>
      </c>
      <c r="P83" s="3" t="s">
        <v>348</v>
      </c>
    </row>
    <row r="84" ht="15.75" hidden="1" customHeight="1">
      <c r="A84" s="3">
        <v>87.0</v>
      </c>
      <c r="B84" s="3" t="s">
        <v>349</v>
      </c>
      <c r="C84" s="3" t="s">
        <v>398</v>
      </c>
      <c r="D84" s="3">
        <v>0.0</v>
      </c>
      <c r="E84" s="3">
        <v>0.0</v>
      </c>
      <c r="F84" s="3">
        <v>1.0</v>
      </c>
      <c r="G84" s="3">
        <v>0.0</v>
      </c>
      <c r="H84" s="3">
        <v>1.0</v>
      </c>
      <c r="I84" s="3">
        <v>1.0</v>
      </c>
      <c r="J84" s="3">
        <f>IF(AND(SUM('scholar export clean 2'!$D84:$E84)&gt;=1,SUM('scholar export clean 2'!$F84:$I84)=0),1,0)</f>
        <v>0</v>
      </c>
      <c r="K84" s="3"/>
      <c r="L84" s="3"/>
      <c r="M84" s="3"/>
      <c r="N84" s="3"/>
      <c r="O84" s="5" t="s">
        <v>350</v>
      </c>
      <c r="P84" s="3" t="s">
        <v>352</v>
      </c>
    </row>
    <row r="85" ht="15.75" hidden="1" customHeight="1">
      <c r="A85" s="3">
        <v>88.0</v>
      </c>
      <c r="B85" s="3" t="s">
        <v>353</v>
      </c>
      <c r="C85" s="3" t="s">
        <v>398</v>
      </c>
      <c r="D85" s="3">
        <v>1.0</v>
      </c>
      <c r="E85" s="3">
        <v>1.0</v>
      </c>
      <c r="F85" s="3">
        <v>1.0</v>
      </c>
      <c r="G85" s="3">
        <v>1.0</v>
      </c>
      <c r="H85" s="3">
        <v>0.0</v>
      </c>
      <c r="I85" s="3">
        <v>0.0</v>
      </c>
      <c r="J85" s="3">
        <f>IF(AND(SUM('scholar export clean 2'!$D85:$E85)&gt;=1,SUM('scholar export clean 2'!$F85:$I85)=0),1,0)</f>
        <v>0</v>
      </c>
      <c r="K85" s="3">
        <v>2023.0</v>
      </c>
      <c r="L85" s="3" t="s">
        <v>486</v>
      </c>
      <c r="M85" s="3"/>
      <c r="N85" s="3" t="s">
        <v>487</v>
      </c>
      <c r="O85" s="5" t="s">
        <v>354</v>
      </c>
      <c r="P85" s="3" t="s">
        <v>356</v>
      </c>
    </row>
    <row r="86" ht="15.75" hidden="1" customHeight="1">
      <c r="A86" s="3">
        <v>89.0</v>
      </c>
      <c r="B86" s="3" t="s">
        <v>357</v>
      </c>
      <c r="C86" s="3" t="s">
        <v>398</v>
      </c>
      <c r="D86" s="3">
        <v>0.0</v>
      </c>
      <c r="E86" s="3">
        <v>0.0</v>
      </c>
      <c r="F86" s="3">
        <v>1.0</v>
      </c>
      <c r="G86" s="3">
        <v>0.0</v>
      </c>
      <c r="H86" s="3">
        <v>0.0</v>
      </c>
      <c r="I86" s="3">
        <v>1.0</v>
      </c>
      <c r="J86" s="3">
        <f>IF(AND(SUM('scholar export clean 2'!$D86:$E86)&gt;=1,SUM('scholar export clean 2'!$F86:$I86)=0),1,0)</f>
        <v>0</v>
      </c>
      <c r="K86" s="3">
        <v>2022.0</v>
      </c>
      <c r="L86" s="3" t="s">
        <v>488</v>
      </c>
      <c r="M86" s="3"/>
      <c r="N86" s="3" t="s">
        <v>489</v>
      </c>
      <c r="O86" s="5" t="s">
        <v>358</v>
      </c>
      <c r="P86" s="3" t="s">
        <v>360</v>
      </c>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O2"/>
    <hyperlink r:id="rId2" ref="O3"/>
    <hyperlink r:id="rId3" ref="O4"/>
    <hyperlink r:id="rId4" ref="O5"/>
    <hyperlink r:id="rId5" location="page=117"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1"/>
    <hyperlink r:id="rId71" ref="O72"/>
    <hyperlink r:id="rId72" location="page=163" ref="O73"/>
    <hyperlink r:id="rId73" ref="O74"/>
    <hyperlink r:id="rId74" ref="O76"/>
    <hyperlink r:id="rId75" ref="O77"/>
    <hyperlink r:id="rId76" ref="O78"/>
    <hyperlink r:id="rId77" ref="O80"/>
    <hyperlink r:id="rId78" ref="O83"/>
    <hyperlink r:id="rId79" ref="O84"/>
    <hyperlink r:id="rId80" ref="O85"/>
    <hyperlink r:id="rId81" ref="O86"/>
  </hyperlinks>
  <printOptions/>
  <pageMargins bottom="0.75" footer="0.0" header="0.0" left="0.7" right="0.7" top="0.75"/>
  <pageSetup paperSize="9" orientation="portrait"/>
  <drawing r:id="rId82"/>
  <tableParts count="1">
    <tablePart r:id="rId84"/>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2024-04-20T13:16:08Z</dcterms:created>
  <dc:creator>Leandro Filipe Sousa</dc:creator>
</cp:coreProperties>
</file>