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IASATO\Downloads\"/>
    </mc:Choice>
  </mc:AlternateContent>
  <xr:revisionPtr revIDLastSave="0" documentId="13_ncr:1_{6E3ADA5B-EB11-4250-8653-8B62A6D2E117}" xr6:coauthVersionLast="36" xr6:coauthVersionMax="47" xr10:uidLastSave="{00000000-0000-0000-0000-000000000000}"/>
  <bookViews>
    <workbookView xWindow="0" yWindow="0" windowWidth="38400" windowHeight="12105" tabRatio="345" xr2:uid="{D63472A4-8300-4934-9C87-0EC792DCF89D}"/>
  </bookViews>
  <sheets>
    <sheet name="APP" sheetId="1" r:id="rId1"/>
    <sheet name="Planilha2" sheetId="2" state="hidden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<sst xmlns="http://schemas.openxmlformats.org/spreadsheetml/2006/main" count="71" uniqueCount="34">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</sst>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2" fillId="2" borderId="0" xfId="3"/>
    <xf numFmtId="0" fontId="2" fillId="2" borderId="0" xfId="3" applyAlignment="1">
      <alignment horizontal="center"/>
    </xf>
    <xf numFmtId="0" fontId="3" fillId="5" borderId="0" xfId="0" applyFont="1" applyFill="1"/>
    <xf numFmtId="164" fontId="3" fillId="5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 vertical="center"/>
    </xf>
    <xf numFmtId="0" fontId="9" fillId="5" borderId="0" xfId="0" applyFont="1" applyFill="1" applyBorder="1" applyAlignment="1">
      <alignment horizontal="left" indent="3"/>
    </xf>
    <xf numFmtId="0" fontId="9" fillId="5" borderId="5" xfId="0" applyFont="1" applyFill="1" applyBorder="1" applyAlignment="1">
      <alignment horizontal="left" indent="3"/>
    </xf>
    <xf numFmtId="0" fontId="9" fillId="5" borderId="6" xfId="0" applyFont="1" applyFill="1" applyBorder="1" applyAlignment="1">
      <alignment horizontal="left" indent="3"/>
    </xf>
    <xf numFmtId="164" fontId="10" fillId="0" borderId="7" xfId="1" applyNumberFormat="1" applyFont="1" applyBorder="1" applyAlignment="1">
      <alignment horizontal="center"/>
    </xf>
    <xf numFmtId="0" fontId="9" fillId="5" borderId="8" xfId="0" applyFont="1" applyFill="1" applyBorder="1" applyAlignment="1">
      <alignment horizontal="left" indent="3"/>
    </xf>
    <xf numFmtId="10" fontId="10" fillId="0" borderId="9" xfId="0" applyNumberFormat="1" applyFont="1" applyBorder="1" applyAlignment="1">
      <alignment horizontal="center"/>
    </xf>
    <xf numFmtId="0" fontId="9" fillId="5" borderId="10" xfId="0" applyFont="1" applyFill="1" applyBorder="1" applyAlignment="1">
      <alignment horizontal="left" indent="3"/>
    </xf>
    <xf numFmtId="0" fontId="9" fillId="5" borderId="11" xfId="0" applyFont="1" applyFill="1" applyBorder="1" applyAlignment="1">
      <alignment horizontal="left" indent="3"/>
    </xf>
    <xf numFmtId="164" fontId="10" fillId="5" borderId="12" xfId="0" applyNumberFormat="1" applyFont="1" applyFill="1" applyBorder="1" applyAlignment="1">
      <alignment horizontal="center"/>
    </xf>
    <xf numFmtId="164" fontId="10" fillId="4" borderId="0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0" fontId="9" fillId="4" borderId="10" xfId="0" applyFont="1" applyFill="1" applyBorder="1" applyAlignment="1">
      <alignment horizontal="left" indent="3"/>
    </xf>
    <xf numFmtId="164" fontId="10" fillId="4" borderId="11" xfId="0" applyNumberFormat="1" applyFont="1" applyFill="1" applyBorder="1" applyAlignment="1">
      <alignment horizontal="center"/>
    </xf>
    <xf numFmtId="164" fontId="10" fillId="4" borderId="12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left" indent="3"/>
    </xf>
    <xf numFmtId="164" fontId="11" fillId="0" borderId="7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0" fontId="11" fillId="0" borderId="9" xfId="0" applyNumberFormat="1" applyFont="1" applyBorder="1" applyAlignment="1">
      <alignment horizontal="center"/>
    </xf>
    <xf numFmtId="0" fontId="12" fillId="4" borderId="8" xfId="0" applyFont="1" applyFill="1" applyBorder="1" applyAlignment="1">
      <alignment horizontal="left" indent="3"/>
    </xf>
    <xf numFmtId="8" fontId="11" fillId="4" borderId="9" xfId="0" applyNumberFormat="1" applyFont="1" applyFill="1" applyBorder="1" applyAlignment="1">
      <alignment horizontal="center"/>
    </xf>
    <xf numFmtId="0" fontId="12" fillId="4" borderId="10" xfId="0" applyFont="1" applyFill="1" applyBorder="1" applyAlignment="1">
      <alignment horizontal="left" indent="3"/>
    </xf>
    <xf numFmtId="0" fontId="12" fillId="4" borderId="11" xfId="0" applyFont="1" applyFill="1" applyBorder="1" applyAlignment="1">
      <alignment horizontal="left" indent="3"/>
    </xf>
    <xf numFmtId="8" fontId="11" fillId="4" borderId="12" xfId="0" applyNumberFormat="1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A7-4124-A712-840EA59CF6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A7-4124-A712-840EA59CF6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A7-4124-A712-840EA59CF6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A7-4124-A712-840EA59CF6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A7-4124-A712-840EA59CF6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A7-4124-A712-840EA59CF6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3567453</xdr:colOff>
      <xdr:row>6</xdr:row>
      <xdr:rowOff>97106</xdr:rowOff>
    </xdr:from>
    <xdr:to>
      <xdr:col>4</xdr:col>
      <xdr:colOff>8659</xdr:colOff>
      <xdr:row>9</xdr:row>
      <xdr:rowOff>112126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983089" y="1188151"/>
          <a:ext cx="2493911" cy="560543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2"/>
  <sheetViews>
    <sheetView showGridLines="0" tabSelected="1" zoomScale="110" zoomScaleNormal="110" workbookViewId="0">
      <selection activeCell="H18" sqref="H18"/>
    </sheetView>
  </sheetViews>
  <sheetFormatPr defaultColWidth="0" defaultRowHeight="14.25"/>
  <cols>
    <col min="1" max="1" width="5.5" customWidth="1"/>
    <col min="2" max="2" width="46.875" customWidth="1"/>
    <col min="3" max="3" width="17.5" bestFit="1" customWidth="1"/>
    <col min="4" max="4" width="15" customWidth="1"/>
    <col min="5" max="8" width="3.5" customWidth="1"/>
    <col min="9" max="16384" width="8.75" hidden="1"/>
  </cols>
  <sheetData>
    <row r="10" spans="2:4" ht="15" thickBot="1"/>
    <row r="11" spans="2:4" ht="26.25">
      <c r="B11" s="26" t="s">
        <v>15</v>
      </c>
      <c r="C11" s="27"/>
      <c r="D11" s="28"/>
    </row>
    <row r="12" spans="2:4" ht="17.25">
      <c r="B12" s="30" t="s">
        <v>14</v>
      </c>
      <c r="C12" s="31"/>
      <c r="D12" s="32">
        <v>2000</v>
      </c>
    </row>
    <row r="13" spans="2:4" ht="17.25">
      <c r="B13" s="33" t="s">
        <v>13</v>
      </c>
      <c r="C13" s="29"/>
      <c r="D13" s="34">
        <v>6.0000000000000001E-3</v>
      </c>
    </row>
    <row r="14" spans="2:4" ht="17.25">
      <c r="B14" s="35" t="s">
        <v>33</v>
      </c>
      <c r="C14" s="36"/>
      <c r="D14" s="37">
        <f>D12*30%</f>
        <v>600</v>
      </c>
    </row>
    <row r="15" spans="2:4" ht="15" thickBot="1"/>
    <row r="16" spans="2:4" ht="28.5" customHeight="1">
      <c r="B16" s="23" t="s">
        <v>5</v>
      </c>
      <c r="C16" s="24"/>
      <c r="D16" s="25"/>
    </row>
    <row r="17" spans="1:6" ht="17.25">
      <c r="B17" s="30" t="s">
        <v>0</v>
      </c>
      <c r="C17" s="31"/>
      <c r="D17" s="48">
        <v>200</v>
      </c>
    </row>
    <row r="18" spans="1:6" ht="17.25">
      <c r="B18" s="33" t="s">
        <v>1</v>
      </c>
      <c r="C18" s="29"/>
      <c r="D18" s="49">
        <v>5</v>
      </c>
    </row>
    <row r="19" spans="1:6" ht="17.25">
      <c r="B19" s="33" t="s">
        <v>2</v>
      </c>
      <c r="C19" s="29"/>
      <c r="D19" s="50">
        <v>1.0789999999999999E-2</v>
      </c>
    </row>
    <row r="20" spans="1:6" ht="17.25">
      <c r="B20" s="51" t="s">
        <v>3</v>
      </c>
      <c r="C20" s="47"/>
      <c r="D20" s="52">
        <f>FV(taxa_mensal,qtd_anos*12,aporte*-1)</f>
        <v>16755.382799697527</v>
      </c>
    </row>
    <row r="21" spans="1:6" ht="17.25">
      <c r="B21" s="53" t="s">
        <v>4</v>
      </c>
      <c r="C21" s="54"/>
      <c r="D21" s="55">
        <f>patrimonio*rendimento_carteira</f>
        <v>100.53229679818516</v>
      </c>
      <c r="F21" s="3"/>
    </row>
    <row r="22" spans="1:6" ht="15" thickBot="1"/>
    <row r="23" spans="1:6" ht="30.75">
      <c r="B23" s="23" t="s">
        <v>11</v>
      </c>
      <c r="C23" s="24"/>
      <c r="D23" s="5" t="s">
        <v>12</v>
      </c>
    </row>
    <row r="24" spans="1:6" ht="17.25">
      <c r="A24" s="1">
        <v>2</v>
      </c>
      <c r="B24" s="39" t="s">
        <v>6</v>
      </c>
      <c r="C24" s="40">
        <f>FV($D$19,$A24*12,$D$17*-1)</f>
        <v>5445.5254595290435</v>
      </c>
      <c r="D24" s="41">
        <f>C24*rendimento_carteira</f>
        <v>32.673152757174265</v>
      </c>
    </row>
    <row r="25" spans="1:6" ht="17.25">
      <c r="A25" s="1">
        <v>5</v>
      </c>
      <c r="B25" s="42" t="s">
        <v>7</v>
      </c>
      <c r="C25" s="38">
        <f>FV($D$19,$A25*12,$D$17*-1)</f>
        <v>16755.382799697527</v>
      </c>
      <c r="D25" s="43">
        <f>C25*rendimento_carteira</f>
        <v>100.53229679818516</v>
      </c>
    </row>
    <row r="26" spans="1:6" ht="17.25">
      <c r="A26" s="1">
        <v>10</v>
      </c>
      <c r="B26" s="42" t="s">
        <v>8</v>
      </c>
      <c r="C26" s="38">
        <f>FV($D$19,$A26*12,$D$17*-1)</f>
        <v>48656.842506034438</v>
      </c>
      <c r="D26" s="43">
        <f>C26*rendimento_carteira</f>
        <v>291.94105503620665</v>
      </c>
    </row>
    <row r="27" spans="1:6" ht="17.25">
      <c r="A27" s="1">
        <v>20</v>
      </c>
      <c r="B27" s="42" t="s">
        <v>9</v>
      </c>
      <c r="C27" s="38">
        <f>FV($D$19,$A27*12,$D$17*-1)</f>
        <v>225039.68001941612</v>
      </c>
      <c r="D27" s="43">
        <f>C27*rendimento_carteira</f>
        <v>1350.2380801164968</v>
      </c>
    </row>
    <row r="28" spans="1:6" ht="17.25">
      <c r="A28" s="1">
        <v>30</v>
      </c>
      <c r="B28" s="44" t="s">
        <v>10</v>
      </c>
      <c r="C28" s="45">
        <f>FV($D$19,$A28*12,$D$17*-1)</f>
        <v>864433.93100094295</v>
      </c>
      <c r="D28" s="46">
        <f>C28*rendimento_carteira</f>
        <v>5186.6035860056581</v>
      </c>
    </row>
    <row r="32" spans="1:6">
      <c r="B32" s="6" t="s">
        <v>20</v>
      </c>
      <c r="C32" s="7" t="s">
        <v>17</v>
      </c>
      <c r="D32" s="6"/>
    </row>
    <row r="33" spans="2:4" ht="15">
      <c r="B33" s="8" t="s">
        <v>19</v>
      </c>
      <c r="C33" s="9">
        <f>aporte</f>
        <v>200</v>
      </c>
      <c r="D33" s="8"/>
    </row>
    <row r="35" spans="2:4" ht="15">
      <c r="B35" s="10" t="s">
        <v>21</v>
      </c>
      <c r="C35" s="10" t="s">
        <v>22</v>
      </c>
      <c r="D35" s="10" t="s">
        <v>23</v>
      </c>
    </row>
    <row r="36" spans="2:4">
      <c r="B36" s="2" t="s">
        <v>24</v>
      </c>
      <c r="C36" s="4">
        <f>VLOOKUP($C$32&amp;"-"&amp;B36,Planilha2!$A:$D,4,FALSE)</f>
        <v>0.32</v>
      </c>
      <c r="D36" s="13">
        <f>C36*$C$33</f>
        <v>64</v>
      </c>
    </row>
    <row r="37" spans="2:4">
      <c r="B37" s="2" t="s">
        <v>25</v>
      </c>
      <c r="C37" s="4">
        <f>VLOOKUP($C$32&amp;"-"&amp;B37,Planilha2!$A:$D,4,FALSE)</f>
        <v>0.35</v>
      </c>
      <c r="D37" s="13">
        <f t="shared" ref="D37:D41" si="0">C37*$C$33</f>
        <v>70</v>
      </c>
    </row>
    <row r="38" spans="2:4">
      <c r="B38" s="2" t="s">
        <v>26</v>
      </c>
      <c r="C38" s="4">
        <f>VLOOKUP($C$32&amp;"-"&amp;B38,Planilha2!$A:$D,4,FALSE)</f>
        <v>0.08</v>
      </c>
      <c r="D38" s="13">
        <f t="shared" si="0"/>
        <v>16</v>
      </c>
    </row>
    <row r="39" spans="2:4">
      <c r="B39" s="2" t="s">
        <v>27</v>
      </c>
      <c r="C39" s="4">
        <f>VLOOKUP($C$32&amp;"-"&amp;B39,Planilha2!$A:$D,4,FALSE)</f>
        <v>0.05</v>
      </c>
      <c r="D39" s="13">
        <f t="shared" si="0"/>
        <v>10</v>
      </c>
    </row>
    <row r="40" spans="2:4">
      <c r="B40" s="2" t="s">
        <v>28</v>
      </c>
      <c r="C40" s="4">
        <f>VLOOKUP($C$32&amp;"-"&amp;B40,Planilha2!$A:$D,4,FALSE)</f>
        <v>0.1</v>
      </c>
      <c r="D40" s="13">
        <f t="shared" si="0"/>
        <v>20</v>
      </c>
    </row>
    <row r="41" spans="2:4">
      <c r="B41" s="2" t="s">
        <v>29</v>
      </c>
      <c r="C41" s="4">
        <f>VLOOKUP($C$32&amp;"-"&amp;B41,Planilha2!$A:$D,4,FALSE)</f>
        <v>0.1</v>
      </c>
      <c r="D41" s="13">
        <f t="shared" si="0"/>
        <v>20</v>
      </c>
    </row>
    <row r="42" spans="2:4" ht="15">
      <c r="B42" s="11"/>
      <c r="C42" s="11"/>
      <c r="D42" s="12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25"/>
  <cols>
    <col min="1" max="1" width="29.125" bestFit="1" customWidth="1"/>
    <col min="2" max="2" width="11.5" bestFit="1" customWidth="1"/>
    <col min="3" max="3" width="17.75" bestFit="1" customWidth="1"/>
    <col min="7" max="7" width="15.375" bestFit="1" customWidth="1"/>
  </cols>
  <sheetData>
    <row r="2" spans="1:8">
      <c r="A2" s="21" t="s">
        <v>31</v>
      </c>
      <c r="B2" s="21" t="s">
        <v>20</v>
      </c>
      <c r="C2" s="22" t="s">
        <v>21</v>
      </c>
      <c r="D2" s="22" t="s">
        <v>30</v>
      </c>
    </row>
    <row r="3" spans="1:8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6" t="s">
        <v>32</v>
      </c>
      <c r="H4" s="20">
        <f>VLOOKUP(G4,$A:$D,4,FALSE)</f>
        <v>0.35</v>
      </c>
    </row>
    <row r="5" spans="1:8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>
      <c r="A8" s="14" t="str">
        <f t="shared" si="0"/>
        <v>Conservador-HOTELARIAS</v>
      </c>
      <c r="B8" s="14" t="s">
        <v>16</v>
      </c>
      <c r="C8" s="15" t="s">
        <v>29</v>
      </c>
      <c r="D8" s="16">
        <v>0</v>
      </c>
    </row>
    <row r="9" spans="1:8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>
      <c r="A10" s="17" t="str">
        <f t="shared" si="0"/>
        <v>Moderado-TIJOLO</v>
      </c>
      <c r="B10" s="17" t="s">
        <v>17</v>
      </c>
      <c r="C10" s="18" t="s">
        <v>25</v>
      </c>
      <c r="D10" s="19">
        <v>0.35</v>
      </c>
    </row>
    <row r="11" spans="1:8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>
      <c r="A14" s="14" t="str">
        <f t="shared" si="0"/>
        <v>Moderado-HOTELARIAS</v>
      </c>
      <c r="B14" s="14" t="s">
        <v>17</v>
      </c>
      <c r="C14" s="15" t="s">
        <v>29</v>
      </c>
      <c r="D14" s="16">
        <v>0.1</v>
      </c>
    </row>
    <row r="15" spans="1:8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MIASATO</cp:lastModifiedBy>
  <dcterms:created xsi:type="dcterms:W3CDTF">2025-04-16T18:38:03Z</dcterms:created>
  <dcterms:modified xsi:type="dcterms:W3CDTF">2025-06-23T04:09:52Z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