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LBI\Outspoken Market\"/>
    </mc:Choice>
  </mc:AlternateContent>
  <xr:revisionPtr revIDLastSave="0" documentId="13_ncr:1_{9FE4E5AD-A85B-4B5A-90E7-8BD904EDFAB5}" xr6:coauthVersionLast="43" xr6:coauthVersionMax="43" xr10:uidLastSave="{00000000-0000-0000-0000-000000000000}"/>
  <bookViews>
    <workbookView xWindow="-120" yWindow="-120" windowWidth="29040" windowHeight="15840" xr2:uid="{92DD7D88-4AE0-4DB6-BB5D-414C6E2C5587}"/>
  </bookViews>
  <sheets>
    <sheet name="Foglio1" sheetId="1" r:id="rId1"/>
    <sheet name="Foglio2" sheetId="2" r:id="rId2"/>
  </sheets>
  <definedNames>
    <definedName name="solver_adj" localSheetId="0" hidden="1">Foglio1!$D$20:$D$23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Foglio1!$D$17</definedName>
    <definedName name="solver_lhs2" localSheetId="0" hidden="1">Foglio1!$D$24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Foglio1!$I$10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0.15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C15" i="1"/>
  <c r="D24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K9" i="1" l="1"/>
  <c r="D17" i="1"/>
  <c r="L9" i="1"/>
  <c r="J9" i="1"/>
  <c r="I9" i="1"/>
  <c r="I10" i="1" l="1"/>
</calcChain>
</file>

<file path=xl/sharedStrings.xml><?xml version="1.0" encoding="utf-8"?>
<sst xmlns="http://schemas.openxmlformats.org/spreadsheetml/2006/main" count="31" uniqueCount="19">
  <si>
    <t>Otimizaçao de Carteira com Markowitz</t>
  </si>
  <si>
    <t>Matriz de covariancia</t>
  </si>
  <si>
    <t>Leandro Guerra - Outspoken Market</t>
  </si>
  <si>
    <t>PETR4</t>
  </si>
  <si>
    <t>ITUB4</t>
  </si>
  <si>
    <t>Selic</t>
  </si>
  <si>
    <t>Retornos dos ativos da carteira</t>
  </si>
  <si>
    <t>Ativo livre de risco</t>
  </si>
  <si>
    <t>Variancias</t>
  </si>
  <si>
    <t>Variancia da Carteira</t>
  </si>
  <si>
    <t>Media dos retornos</t>
  </si>
  <si>
    <t>Alocaçao otima da carteira</t>
  </si>
  <si>
    <t>Total</t>
  </si>
  <si>
    <t>Valores para mudança no Solver</t>
  </si>
  <si>
    <t>Valor para minimizaçao</t>
  </si>
  <si>
    <t>Restriçoes (Constraints)</t>
  </si>
  <si>
    <t>BBDC4</t>
  </si>
  <si>
    <t>Retorno da Carteira</t>
  </si>
  <si>
    <t>Legenda e guia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</si>
</sst>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2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1" fontId="0" fillId="2" borderId="0" xfId="1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11" fontId="0" fillId="2" borderId="12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1" fontId="0" fillId="2" borderId="13" xfId="1" applyNumberFormat="1" applyFont="1" applyFill="1" applyBorder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0" fillId="5" borderId="12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8" xfId="2" applyNumberFormat="1" applyFon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10" xfId="2" applyNumberFormat="1" applyFon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3" fillId="2" borderId="13" xfId="0" applyNumberFormat="1" applyFont="1" applyFill="1" applyBorder="1" applyAlignment="1">
      <alignment horizontal="center" vertical="center"/>
    </xf>
    <xf numFmtId="10" fontId="3" fillId="2" borderId="14" xfId="0" applyNumberFormat="1" applyFont="1" applyFill="1" applyBorder="1" applyAlignment="1">
      <alignment horizontal="center" vertical="center"/>
    </xf>
    <xf numFmtId="0" fontId="7" fillId="2" borderId="0" xfId="3" applyFont="1" applyFill="1" applyAlignment="1">
      <alignment horizontal="center" vertical="center"/>
    </xf>
    <xf numFmtId="0" fontId="8" fillId="2" borderId="0" xfId="3" applyFont="1" applyFill="1" applyAlignment="1">
      <alignment horizontal="center" vertical="center"/>
    </xf>
  </cellXfs>
  <cellStyles count="4">
    <cellStyle name="Collegamento ipertestuale" xfId="3" builtinId="8"/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outspokenmarket.com/blog/otimizacao-da-carteira-pelo-modelo-de-markowit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0</xdr:rowOff>
    </xdr:from>
    <xdr:to>
      <xdr:col>22</xdr:col>
      <xdr:colOff>277282</xdr:colOff>
      <xdr:row>14</xdr:row>
      <xdr:rowOff>438722</xdr:rowOff>
    </xdr:to>
    <xdr:pic>
      <xdr:nvPicPr>
        <xdr:cNvPr id="6" name="Immagin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FD589-7401-44BF-9ED2-7272FC60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9950" y="0"/>
          <a:ext cx="6030382" cy="3343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utspokenmarket.com/blog/otimizacao-da-carteira-pelo-modelo-de-markowit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B70-8459-47D0-B650-71206B5A8BB4}">
  <dimension ref="B3:R24"/>
  <sheetViews>
    <sheetView tabSelected="1" zoomScaleNormal="100" workbookViewId="0">
      <selection activeCell="R27" sqref="R27"/>
    </sheetView>
  </sheetViews>
  <sheetFormatPr defaultRowHeight="15" x14ac:dyDescent="0.25"/>
  <cols>
    <col min="1" max="1" width="9.140625" style="2"/>
    <col min="2" max="2" width="10.140625" style="2" bestFit="1" customWidth="1"/>
    <col min="3" max="3" width="18.5703125" style="2" bestFit="1" customWidth="1"/>
    <col min="4" max="4" width="9.7109375" style="2" bestFit="1" customWidth="1"/>
    <col min="5" max="5" width="14.85546875" style="2" customWidth="1"/>
    <col min="6" max="6" width="27.28515625" style="2" customWidth="1"/>
    <col min="7" max="7" width="9.140625" style="2"/>
    <col min="8" max="8" width="19.42578125" style="2" bestFit="1" customWidth="1"/>
    <col min="9" max="12" width="10.42578125" style="2" customWidth="1"/>
    <col min="13" max="17" width="9.140625" style="2"/>
    <col min="18" max="18" width="10.7109375" style="2" customWidth="1"/>
    <col min="19" max="16384" width="9.140625" style="2"/>
  </cols>
  <sheetData>
    <row r="3" spans="2:12" ht="29.25" thickBot="1" x14ac:dyDescent="0.3">
      <c r="C3" s="48" t="s">
        <v>0</v>
      </c>
      <c r="D3" s="48"/>
      <c r="E3" s="48"/>
      <c r="F3" s="48"/>
      <c r="H3" s="14" t="s">
        <v>1</v>
      </c>
      <c r="I3" s="14"/>
      <c r="J3" s="14"/>
      <c r="K3" s="14"/>
      <c r="L3" s="14"/>
    </row>
    <row r="4" spans="2:12" x14ac:dyDescent="0.25">
      <c r="C4" s="47" t="s">
        <v>2</v>
      </c>
      <c r="D4" s="47"/>
      <c r="E4" s="47"/>
      <c r="F4" s="47"/>
      <c r="I4" s="8" t="s">
        <v>3</v>
      </c>
      <c r="J4" s="8" t="s">
        <v>4</v>
      </c>
      <c r="K4" s="8" t="s">
        <v>16</v>
      </c>
      <c r="L4" s="8" t="s">
        <v>5</v>
      </c>
    </row>
    <row r="5" spans="2:12" x14ac:dyDescent="0.25">
      <c r="H5" s="8" t="s">
        <v>3</v>
      </c>
      <c r="I5" s="3">
        <f>_xlfn.COVARIANCE.S($C9:$C14,C9:C14)</f>
        <v>0.34362854700000001</v>
      </c>
      <c r="J5" s="3">
        <f>_xlfn.COVARIANCE.S($C9:$C14,D9:D14)</f>
        <v>9.8087784000000025E-2</v>
      </c>
      <c r="K5" s="3">
        <f>_xlfn.COVARIANCE.S($C9:$C14,E9:E14)</f>
        <v>0.15293193900000002</v>
      </c>
      <c r="L5" s="3">
        <f t="shared" ref="L5" si="0">_xlfn.COVARIANCE.S($C9:$C14,F9:F14)</f>
        <v>3.4997990000000022E-3</v>
      </c>
    </row>
    <row r="6" spans="2:12" x14ac:dyDescent="0.25">
      <c r="H6" s="8" t="s">
        <v>4</v>
      </c>
      <c r="I6" s="3">
        <f>_xlfn.COVARIANCE.S($D9:$D14,C9:C14)</f>
        <v>9.8087784000000025E-2</v>
      </c>
      <c r="J6" s="3">
        <f>_xlfn.COVARIANCE.S($D9:$D14,D9:D14)</f>
        <v>4.9371046666666675E-2</v>
      </c>
      <c r="K6" s="3">
        <f>_xlfn.COVARIANCE.S($D9:$D14,E9:E14)</f>
        <v>6.1295140000000012E-2</v>
      </c>
      <c r="L6" s="3">
        <f t="shared" ref="L6" si="1">_xlfn.COVARIANCE.S($C9:$C14,F9:F14)</f>
        <v>3.4997990000000022E-3</v>
      </c>
    </row>
    <row r="7" spans="2:12" ht="15.75" thickBot="1" x14ac:dyDescent="0.3">
      <c r="C7" s="42" t="s">
        <v>6</v>
      </c>
      <c r="D7" s="42"/>
      <c r="E7" s="43"/>
      <c r="F7" s="44" t="s">
        <v>7</v>
      </c>
      <c r="H7" s="8" t="s">
        <v>16</v>
      </c>
      <c r="I7" s="3">
        <f>_xlfn.COVARIANCE.S($E9:$E14,C9:C14)</f>
        <v>0.15293193900000002</v>
      </c>
      <c r="J7" s="3">
        <f>_xlfn.COVARIANCE.S($E9:$E14,D9:D14)</f>
        <v>6.1295140000000012E-2</v>
      </c>
      <c r="K7" s="3">
        <f>_xlfn.COVARIANCE.S($E9:$E14,E9:E14)</f>
        <v>0.11319219100000003</v>
      </c>
      <c r="L7" s="3">
        <f t="shared" ref="L7" si="2">_xlfn.COVARIANCE.S($C9:$C14,F9:F14)</f>
        <v>3.4997990000000022E-3</v>
      </c>
    </row>
    <row r="8" spans="2:12" ht="15.75" thickBot="1" x14ac:dyDescent="0.3">
      <c r="C8" s="6" t="s">
        <v>3</v>
      </c>
      <c r="D8" s="6" t="s">
        <v>4</v>
      </c>
      <c r="E8" s="7" t="s">
        <v>16</v>
      </c>
      <c r="F8" s="6" t="s">
        <v>5</v>
      </c>
      <c r="H8" s="16" t="s">
        <v>5</v>
      </c>
      <c r="I8" s="17">
        <f>_xlfn.COVARIANCE.S($F9:$F14,C9:C14)</f>
        <v>3.4997990000000022E-3</v>
      </c>
      <c r="J8" s="17">
        <f>_xlfn.COVARIANCE.S($F9:$F14,D9:D14)</f>
        <v>1.5215533333333353E-3</v>
      </c>
      <c r="K8" s="17">
        <f>_xlfn.COVARIANCE.S($F9:$F14,E9:E14)</f>
        <v>-2.030200999999998E-3</v>
      </c>
      <c r="L8" s="17">
        <f t="shared" ref="L8" si="3">_xlfn.COVARIANCE.S($C9:$C14,F9:F14)</f>
        <v>3.4997990000000022E-3</v>
      </c>
    </row>
    <row r="9" spans="2:12" ht="16.5" thickTop="1" thickBot="1" x14ac:dyDescent="0.3">
      <c r="B9" s="2">
        <v>2014</v>
      </c>
      <c r="C9" s="33">
        <v>-0.36299999999999999</v>
      </c>
      <c r="D9" s="34">
        <v>0.2379</v>
      </c>
      <c r="E9" s="35">
        <v>0.24560000000000001</v>
      </c>
      <c r="F9" s="33">
        <v>0.1096</v>
      </c>
      <c r="H9" s="18" t="s">
        <v>8</v>
      </c>
      <c r="I9" s="19">
        <f>D20*SUMPRODUCT(D20:D23,I5:I8)</f>
        <v>0</v>
      </c>
      <c r="J9" s="19">
        <f>D21*SUMPRODUCT(D20:D23,J5:J8)</f>
        <v>2.0406885163756624E-3</v>
      </c>
      <c r="K9" s="19">
        <f>D22*SUMPRODUCT(D20:D23,K5:K8)</f>
        <v>6.6012900073573969E-3</v>
      </c>
      <c r="L9" s="19">
        <f>D23*SUMPRODUCT(D20:D23,L5:L8)</f>
        <v>2.3650455254710123E-3</v>
      </c>
    </row>
    <row r="10" spans="2:12" ht="15.75" thickTop="1" x14ac:dyDescent="0.25">
      <c r="B10" s="2">
        <v>2015</v>
      </c>
      <c r="C10" s="36">
        <v>-0.32990000000000003</v>
      </c>
      <c r="D10" s="37">
        <v>-0.129</v>
      </c>
      <c r="E10" s="38">
        <v>-0.3085</v>
      </c>
      <c r="F10" s="36">
        <v>0.13469999999999999</v>
      </c>
      <c r="H10" s="1" t="s">
        <v>9</v>
      </c>
      <c r="I10" s="22">
        <f>SUM(I9:L9)</f>
        <v>1.100702404920407E-2</v>
      </c>
    </row>
    <row r="11" spans="2:12" x14ac:dyDescent="0.25">
      <c r="B11" s="2">
        <v>2016</v>
      </c>
      <c r="C11" s="36">
        <v>1.2118</v>
      </c>
      <c r="D11" s="37">
        <v>0.49070000000000003</v>
      </c>
      <c r="E11" s="38">
        <v>0.72770000000000001</v>
      </c>
      <c r="F11" s="36">
        <v>0.14180000000000001</v>
      </c>
    </row>
    <row r="12" spans="2:12" x14ac:dyDescent="0.25">
      <c r="B12" s="2">
        <v>2017</v>
      </c>
      <c r="C12" s="36">
        <v>8.3099999999999993E-2</v>
      </c>
      <c r="D12" s="37">
        <v>0.29609999999999997</v>
      </c>
      <c r="E12" s="38">
        <v>0.32529999999999998</v>
      </c>
      <c r="F12" s="36">
        <v>0.1011</v>
      </c>
    </row>
    <row r="13" spans="2:12" x14ac:dyDescent="0.25">
      <c r="B13" s="2">
        <v>2018</v>
      </c>
      <c r="C13" s="36">
        <v>0.45900000000000002</v>
      </c>
      <c r="D13" s="37">
        <v>0.32429999999999998</v>
      </c>
      <c r="E13" s="38">
        <v>0.28770000000000001</v>
      </c>
      <c r="F13" s="36">
        <v>6.5799999999999997E-2</v>
      </c>
    </row>
    <row r="14" spans="2:12" ht="15.75" thickBot="1" x14ac:dyDescent="0.3">
      <c r="B14" s="2">
        <v>2019</v>
      </c>
      <c r="C14" s="39">
        <v>7.0900000000000005E-2</v>
      </c>
      <c r="D14" s="40">
        <v>3.1399999999999997E-2</v>
      </c>
      <c r="E14" s="41">
        <v>0.40610000000000002</v>
      </c>
      <c r="F14" s="39">
        <v>3.73E-2</v>
      </c>
    </row>
    <row r="15" spans="2:12" ht="46.5" thickTop="1" thickBot="1" x14ac:dyDescent="0.3">
      <c r="B15" s="15" t="s">
        <v>10</v>
      </c>
      <c r="C15" s="45">
        <f>AVERAGE(C9:C14)</f>
        <v>0.18864999999999998</v>
      </c>
      <c r="D15" s="45">
        <f t="shared" ref="D15:F15" si="4">AVERAGE(D9:D14)</f>
        <v>0.20856666666666668</v>
      </c>
      <c r="E15" s="46">
        <f t="shared" si="4"/>
        <v>0.28065000000000001</v>
      </c>
      <c r="F15" s="45">
        <f t="shared" si="4"/>
        <v>9.8383333333333323E-2</v>
      </c>
    </row>
    <row r="16" spans="2:12" ht="15.75" thickTop="1" x14ac:dyDescent="0.25"/>
    <row r="17" spans="3:18" x14ac:dyDescent="0.25">
      <c r="C17" s="8" t="s">
        <v>17</v>
      </c>
      <c r="D17" s="13">
        <f>C15*D20+D15*D21+E15*D22+F15*D23</f>
        <v>0.15000000050644086</v>
      </c>
    </row>
    <row r="18" spans="3:18" ht="15.75" thickBot="1" x14ac:dyDescent="0.3">
      <c r="C18" s="8"/>
      <c r="D18" s="8"/>
    </row>
    <row r="19" spans="3:18" ht="15.75" thickBot="1" x14ac:dyDescent="0.3">
      <c r="C19" s="9" t="s">
        <v>11</v>
      </c>
      <c r="D19" s="9"/>
      <c r="O19" s="30" t="s">
        <v>18</v>
      </c>
      <c r="P19" s="31"/>
      <c r="Q19" s="31"/>
      <c r="R19" s="32"/>
    </row>
    <row r="20" spans="3:18" ht="15.75" thickTop="1" x14ac:dyDescent="0.25">
      <c r="C20" s="2" t="s">
        <v>3</v>
      </c>
      <c r="D20" s="20">
        <v>0</v>
      </c>
      <c r="O20" s="26"/>
      <c r="P20" s="24" t="s">
        <v>13</v>
      </c>
      <c r="Q20" s="4"/>
      <c r="R20" s="23"/>
    </row>
    <row r="21" spans="3:18" x14ac:dyDescent="0.25">
      <c r="C21" s="10" t="s">
        <v>4</v>
      </c>
      <c r="D21" s="20">
        <v>0.10377384493161051</v>
      </c>
      <c r="O21" s="27"/>
      <c r="P21" s="24" t="s">
        <v>14</v>
      </c>
      <c r="Q21" s="4"/>
      <c r="R21" s="23"/>
    </row>
    <row r="22" spans="3:18" ht="15.75" thickBot="1" x14ac:dyDescent="0.3">
      <c r="C22" s="2" t="s">
        <v>16</v>
      </c>
      <c r="D22" s="20">
        <v>0.22046005332752272</v>
      </c>
      <c r="O22" s="28"/>
      <c r="P22" s="29" t="s">
        <v>15</v>
      </c>
      <c r="Q22" s="5"/>
      <c r="R22" s="25"/>
    </row>
    <row r="23" spans="3:18" ht="15.75" thickBot="1" x14ac:dyDescent="0.3">
      <c r="C23" s="11" t="s">
        <v>5</v>
      </c>
      <c r="D23" s="21">
        <v>0.67576610146198934</v>
      </c>
    </row>
    <row r="24" spans="3:18" ht="15.75" thickTop="1" x14ac:dyDescent="0.25">
      <c r="C24" s="8" t="s">
        <v>12</v>
      </c>
      <c r="D24" s="12">
        <f>SUM(D20:D23)</f>
        <v>0.99999999972112263</v>
      </c>
    </row>
  </sheetData>
  <mergeCells count="6">
    <mergeCell ref="C7:E7"/>
    <mergeCell ref="C3:F3"/>
    <mergeCell ref="C4:F4"/>
    <mergeCell ref="C19:D19"/>
    <mergeCell ref="H3:L3"/>
    <mergeCell ref="O19:R19"/>
  </mergeCells>
  <hyperlinks>
    <hyperlink ref="C3:F4" r:id="rId1" display="Otimizaçao de Carteira com Markowitz" xr:uid="{A011B820-9F9A-4F2A-B8C3-CA9F7EE0892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7A4A-98F2-439E-BE28-43709A18484E}">
  <dimension ref="A1:A7"/>
  <sheetViews>
    <sheetView workbookViewId="0">
      <selection activeCell="D27" sqref="D27"/>
    </sheetView>
  </sheetViews>
  <sheetFormatPr defaultRowHeight="15" x14ac:dyDescent="0.25"/>
  <sheetData>
    <row r="1" spans="1:1" ht="15.75" thickTop="1" x14ac:dyDescent="0.25">
      <c r="A1" s="35">
        <v>9.5200000000000007E-2</v>
      </c>
    </row>
    <row r="2" spans="1:1" x14ac:dyDescent="0.25">
      <c r="A2" s="38">
        <v>-0.70650000000000002</v>
      </c>
    </row>
    <row r="3" spans="1:1" x14ac:dyDescent="0.25">
      <c r="A3" s="38">
        <v>5.0369999999999999</v>
      </c>
    </row>
    <row r="4" spans="1:1" x14ac:dyDescent="0.25">
      <c r="A4" s="38">
        <v>5.1043000000000003</v>
      </c>
    </row>
    <row r="5" spans="1:1" x14ac:dyDescent="0.25">
      <c r="A5" s="38">
        <v>1.2633000000000001</v>
      </c>
    </row>
    <row r="6" spans="1:1" ht="15.75" thickBot="1" x14ac:dyDescent="0.3">
      <c r="A6" s="41">
        <v>0.67979999999999996</v>
      </c>
    </row>
    <row r="7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Leandro Guerra</cp:lastModifiedBy>
  <dcterms:created xsi:type="dcterms:W3CDTF">2019-08-20T13:03:41Z</dcterms:created>
  <dcterms:modified xsi:type="dcterms:W3CDTF">2019-08-20T16:08:05Z</dcterms:modified>
</cp:coreProperties>
</file>