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showInkAnnotation="0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Globis\Docs\PSRs\"/>
    </mc:Choice>
  </mc:AlternateContent>
  <bookViews>
    <workbookView minimized="1" xWindow="0" yWindow="0" windowWidth="20490" windowHeight="7530"/>
  </bookViews>
  <sheets>
    <sheet name="Project Dashboard" sheetId="5" r:id="rId1"/>
    <sheet name="Weekly Data" sheetId="18" r:id="rId2"/>
    <sheet name="RAW Data" sheetId="14" r:id="rId3"/>
    <sheet name="Planning Overview" sheetId="7" state="hidden" r:id="rId4"/>
    <sheet name="Legend" sheetId="2" state="hidden" r:id="rId5"/>
  </sheets>
  <definedNames>
    <definedName name="_xlnm._FilterDatabase" localSheetId="2" hidden="1">'RAW Data'!$A$1:$L$155</definedName>
    <definedName name="ganttSymbols">Legend!$D$3:$D$6</definedName>
    <definedName name="ganttTypes">Legend!$B$3:$B$4</definedName>
    <definedName name="VSTS_ValidationRange_159e1343c65643d6b959d8b856f06fe0" hidden="1">#REF!</definedName>
    <definedName name="VSTS_ValidationRange_1f1b9145e157485d9dcbd015d1aa3de0" hidden="1">#REF!</definedName>
    <definedName name="VSTS_ValidationRange_51ad4948ce7d4762a3dbf122f5b3259e" hidden="1">#REF!</definedName>
    <definedName name="VSTS_ValidationRange_d035960c59df4e418afd5dbff15e7ca8" hidden="1">#REF!</definedName>
  </definedName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J3" i="18" l="1"/>
  <c r="J2" i="18"/>
  <c r="I3" i="18"/>
  <c r="I2" i="18"/>
  <c r="H3" i="18"/>
  <c r="H2" i="18"/>
  <c r="G3" i="18"/>
  <c r="G2" i="18"/>
  <c r="F3" i="18"/>
  <c r="F2" i="18"/>
  <c r="E3" i="18"/>
  <c r="E2" i="18"/>
  <c r="D3" i="18"/>
  <c r="D2" i="18"/>
  <c r="C3" i="18"/>
  <c r="C2" i="18"/>
  <c r="S88" i="18"/>
  <c r="S87" i="18"/>
  <c r="S86" i="18"/>
  <c r="S85" i="18"/>
  <c r="S84" i="18"/>
  <c r="S82" i="18"/>
  <c r="S81" i="18"/>
  <c r="S80" i="18"/>
  <c r="S79" i="18"/>
  <c r="S78" i="18"/>
  <c r="S77" i="18"/>
  <c r="S76" i="18"/>
  <c r="S75" i="18"/>
  <c r="S74" i="18"/>
  <c r="S73" i="18"/>
  <c r="S72" i="18"/>
  <c r="S71" i="18"/>
  <c r="S70" i="18"/>
  <c r="S69" i="18"/>
  <c r="S68" i="18"/>
  <c r="S67" i="18"/>
  <c r="S66" i="18"/>
  <c r="S65" i="18"/>
  <c r="S64" i="18"/>
  <c r="S62" i="18"/>
  <c r="S61" i="18"/>
  <c r="S60" i="18"/>
  <c r="S59" i="18"/>
  <c r="S58" i="18"/>
  <c r="S57" i="18"/>
  <c r="S56" i="18"/>
  <c r="S55" i="18"/>
  <c r="S54" i="18"/>
  <c r="S53" i="18"/>
  <c r="S52" i="18"/>
  <c r="S51" i="18"/>
  <c r="S50" i="18"/>
  <c r="S49" i="18"/>
  <c r="S48" i="18"/>
  <c r="S46" i="18"/>
  <c r="S45" i="18"/>
  <c r="S44" i="18"/>
  <c r="S43" i="18"/>
  <c r="S42" i="18"/>
  <c r="S41" i="18"/>
  <c r="S40" i="18"/>
  <c r="S39" i="18"/>
  <c r="S38" i="18"/>
  <c r="S36" i="18"/>
  <c r="S35" i="18"/>
  <c r="S34" i="18"/>
  <c r="S33" i="18"/>
  <c r="S32" i="18"/>
  <c r="S31" i="18"/>
  <c r="S30" i="18"/>
  <c r="S29" i="18"/>
  <c r="S28" i="18"/>
  <c r="S27" i="18"/>
  <c r="S26" i="18"/>
  <c r="S25" i="18"/>
  <c r="S24" i="18"/>
  <c r="S23" i="18"/>
  <c r="S22" i="18"/>
  <c r="S21" i="18"/>
  <c r="S20" i="18"/>
  <c r="S19" i="18"/>
  <c r="S18" i="18"/>
  <c r="S17" i="18"/>
  <c r="S16" i="18"/>
  <c r="S15" i="18"/>
  <c r="S14" i="18"/>
  <c r="S13" i="18"/>
  <c r="Q84" i="18"/>
  <c r="P84" i="18"/>
  <c r="Q64" i="18"/>
  <c r="P64" i="18"/>
  <c r="Q48" i="18"/>
  <c r="P48" i="18"/>
  <c r="M88" i="18"/>
  <c r="M87" i="18"/>
  <c r="M86" i="18"/>
  <c r="M85" i="18"/>
  <c r="M84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8" i="18"/>
  <c r="M67" i="18"/>
  <c r="M66" i="18"/>
  <c r="M65" i="18"/>
  <c r="M64" i="18"/>
  <c r="M62" i="18"/>
  <c r="M61" i="18"/>
  <c r="M60" i="18"/>
  <c r="M59" i="18"/>
  <c r="M58" i="18"/>
  <c r="M57" i="18"/>
  <c r="M56" i="18"/>
  <c r="M55" i="18"/>
  <c r="M54" i="18"/>
  <c r="M53" i="18"/>
  <c r="M52" i="18"/>
  <c r="M51" i="18"/>
  <c r="M50" i="18"/>
  <c r="M49" i="18"/>
  <c r="M48" i="18"/>
  <c r="L88" i="18"/>
  <c r="L87" i="18"/>
  <c r="L86" i="18"/>
  <c r="L85" i="18"/>
  <c r="L84" i="18"/>
  <c r="L82" i="18"/>
  <c r="L81" i="18"/>
  <c r="L80" i="18"/>
  <c r="L79" i="18"/>
  <c r="L78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Q38" i="18"/>
  <c r="P38" i="18"/>
  <c r="M38" i="18"/>
  <c r="L46" i="18"/>
  <c r="L45" i="18"/>
  <c r="L44" i="18"/>
  <c r="L43" i="18"/>
  <c r="L42" i="18"/>
  <c r="L41" i="18"/>
  <c r="L40" i="18"/>
  <c r="L39" i="18"/>
  <c r="L38" i="18"/>
  <c r="L27" i="18"/>
  <c r="R84" i="18" l="1"/>
  <c r="R64" i="18"/>
  <c r="R48" i="18"/>
  <c r="R38" i="18"/>
  <c r="Q88" i="18"/>
  <c r="Q87" i="18"/>
  <c r="Q86" i="18"/>
  <c r="R86" i="18" s="1"/>
  <c r="Q85" i="18"/>
  <c r="Q82" i="18"/>
  <c r="Q81" i="18"/>
  <c r="R81" i="18" s="1"/>
  <c r="Q80" i="18"/>
  <c r="Q79" i="18"/>
  <c r="Q78" i="18"/>
  <c r="Q77" i="18"/>
  <c r="R77" i="18" s="1"/>
  <c r="Q76" i="18"/>
  <c r="Q75" i="18"/>
  <c r="Q74" i="18"/>
  <c r="Q73" i="18"/>
  <c r="R73" i="18" s="1"/>
  <c r="Q72" i="18"/>
  <c r="Q71" i="18"/>
  <c r="Q70" i="18"/>
  <c r="Q69" i="18"/>
  <c r="R69" i="18" s="1"/>
  <c r="Q68" i="18"/>
  <c r="Q67" i="18"/>
  <c r="Q66" i="18"/>
  <c r="Q65" i="18"/>
  <c r="R65" i="18" s="1"/>
  <c r="Q62" i="18"/>
  <c r="Q61" i="18"/>
  <c r="Q60" i="18"/>
  <c r="R60" i="18" s="1"/>
  <c r="Q59" i="18"/>
  <c r="Q58" i="18"/>
  <c r="Q57" i="18"/>
  <c r="Q56" i="18"/>
  <c r="R56" i="18" s="1"/>
  <c r="Q55" i="18"/>
  <c r="Q54" i="18"/>
  <c r="Q53" i="18"/>
  <c r="Q52" i="18"/>
  <c r="R52" i="18" s="1"/>
  <c r="Q51" i="18"/>
  <c r="Q50" i="18"/>
  <c r="Q49" i="18"/>
  <c r="Q46" i="18"/>
  <c r="Q45" i="18"/>
  <c r="Q44" i="18"/>
  <c r="Q43" i="18"/>
  <c r="R43" i="18" s="1"/>
  <c r="Q42" i="18"/>
  <c r="Q41" i="18"/>
  <c r="Q40" i="18"/>
  <c r="Q39" i="18"/>
  <c r="R39" i="18" s="1"/>
  <c r="Q36" i="18"/>
  <c r="Q35" i="18"/>
  <c r="Q34" i="18"/>
  <c r="R34" i="18" s="1"/>
  <c r="Q33" i="18"/>
  <c r="Q32" i="18"/>
  <c r="Q31" i="18"/>
  <c r="Q30" i="18"/>
  <c r="R30" i="18" s="1"/>
  <c r="Q29" i="18"/>
  <c r="Q28" i="18"/>
  <c r="Q27" i="18"/>
  <c r="Q26" i="18"/>
  <c r="R26" i="18" s="1"/>
  <c r="Q25" i="18"/>
  <c r="Q24" i="18"/>
  <c r="Q23" i="18"/>
  <c r="Q22" i="18"/>
  <c r="R22" i="18" s="1"/>
  <c r="Q21" i="18"/>
  <c r="Q20" i="18"/>
  <c r="Q19" i="18"/>
  <c r="Q18" i="18"/>
  <c r="R18" i="18" s="1"/>
  <c r="Q17" i="18"/>
  <c r="Q16" i="18"/>
  <c r="Q15" i="18"/>
  <c r="Q14" i="18"/>
  <c r="R14" i="18" s="1"/>
  <c r="Q13" i="18"/>
  <c r="P13" i="18"/>
  <c r="P88" i="18"/>
  <c r="P87" i="18"/>
  <c r="P86" i="18"/>
  <c r="P85" i="18"/>
  <c r="P82" i="18"/>
  <c r="P81" i="18"/>
  <c r="P80" i="18"/>
  <c r="P79" i="18"/>
  <c r="P78" i="18"/>
  <c r="P77" i="18"/>
  <c r="P76" i="18"/>
  <c r="P75" i="18"/>
  <c r="P74" i="18"/>
  <c r="P73" i="18"/>
  <c r="P72" i="18"/>
  <c r="P71" i="18"/>
  <c r="P70" i="18"/>
  <c r="P69" i="18"/>
  <c r="P68" i="18"/>
  <c r="P67" i="18"/>
  <c r="P66" i="18"/>
  <c r="P65" i="18"/>
  <c r="P62" i="18"/>
  <c r="P61" i="18"/>
  <c r="P60" i="18"/>
  <c r="P59" i="18"/>
  <c r="P58" i="18"/>
  <c r="P57" i="18"/>
  <c r="P56" i="18"/>
  <c r="P55" i="18"/>
  <c r="P54" i="18"/>
  <c r="P53" i="18"/>
  <c r="P52" i="18"/>
  <c r="P51" i="18"/>
  <c r="P50" i="18"/>
  <c r="P49" i="18"/>
  <c r="P46" i="18"/>
  <c r="P45" i="18"/>
  <c r="P44" i="18"/>
  <c r="P43" i="18"/>
  <c r="P42" i="18"/>
  <c r="P41" i="18"/>
  <c r="P40" i="18"/>
  <c r="P39" i="18"/>
  <c r="P36" i="18"/>
  <c r="P35" i="18"/>
  <c r="P34" i="18"/>
  <c r="P33" i="18"/>
  <c r="P32" i="18"/>
  <c r="P31" i="18"/>
  <c r="P30" i="18"/>
  <c r="P29" i="18"/>
  <c r="P28" i="18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M46" i="18"/>
  <c r="M45" i="18"/>
  <c r="M44" i="18"/>
  <c r="M43" i="18"/>
  <c r="M42" i="18"/>
  <c r="M41" i="18"/>
  <c r="M40" i="18"/>
  <c r="M39" i="18"/>
  <c r="M36" i="18"/>
  <c r="M35" i="18"/>
  <c r="M34" i="18"/>
  <c r="M33" i="18"/>
  <c r="M32" i="18"/>
  <c r="M31" i="18"/>
  <c r="M30" i="18"/>
  <c r="M29" i="18"/>
  <c r="M28" i="18"/>
  <c r="M27" i="18"/>
  <c r="M26" i="18"/>
  <c r="M25" i="18"/>
  <c r="M24" i="18"/>
  <c r="M23" i="18"/>
  <c r="M22" i="18"/>
  <c r="M21" i="18"/>
  <c r="M20" i="18"/>
  <c r="M19" i="18"/>
  <c r="M18" i="18"/>
  <c r="M17" i="18"/>
  <c r="M16" i="18"/>
  <c r="M15" i="18"/>
  <c r="M14" i="18"/>
  <c r="M13" i="18"/>
  <c r="L36" i="18"/>
  <c r="L35" i="18"/>
  <c r="L34" i="18"/>
  <c r="L33" i="18"/>
  <c r="L32" i="18"/>
  <c r="L31" i="18"/>
  <c r="L30" i="18"/>
  <c r="L29" i="18"/>
  <c r="L28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E8" i="18" l="1"/>
  <c r="R16" i="18"/>
  <c r="R20" i="18"/>
  <c r="R24" i="18"/>
  <c r="R28" i="18"/>
  <c r="R32" i="18"/>
  <c r="R36" i="18"/>
  <c r="R41" i="18"/>
  <c r="R45" i="18"/>
  <c r="R50" i="18"/>
  <c r="R54" i="18"/>
  <c r="R58" i="18"/>
  <c r="R62" i="18"/>
  <c r="R67" i="18"/>
  <c r="R71" i="18"/>
  <c r="R75" i="18"/>
  <c r="R79" i="18"/>
  <c r="R88" i="18"/>
  <c r="R17" i="18"/>
  <c r="R21" i="18"/>
  <c r="R25" i="18"/>
  <c r="R29" i="18"/>
  <c r="R33" i="18"/>
  <c r="R42" i="18"/>
  <c r="R46" i="18"/>
  <c r="R51" i="18"/>
  <c r="R55" i="18"/>
  <c r="R59" i="18"/>
  <c r="R68" i="18"/>
  <c r="R72" i="18"/>
  <c r="R76" i="18"/>
  <c r="R80" i="18"/>
  <c r="R15" i="18"/>
  <c r="R19" i="18"/>
  <c r="R23" i="18"/>
  <c r="R27" i="18"/>
  <c r="R31" i="18"/>
  <c r="R35" i="18"/>
  <c r="R40" i="18"/>
  <c r="R44" i="18"/>
  <c r="R53" i="18"/>
  <c r="R57" i="18"/>
  <c r="R61" i="18"/>
  <c r="R66" i="18"/>
  <c r="R70" i="18"/>
  <c r="R74" i="18"/>
  <c r="R78" i="18"/>
  <c r="R82" i="18"/>
  <c r="R87" i="18"/>
  <c r="R85" i="18"/>
  <c r="R49" i="18"/>
  <c r="C7" i="18"/>
  <c r="C8" i="18"/>
  <c r="E7" i="18"/>
  <c r="R13" i="18"/>
  <c r="D7" i="18" l="1"/>
  <c r="D8" i="18"/>
</calcChain>
</file>

<file path=xl/comments1.xml><?xml version="1.0" encoding="utf-8"?>
<comments xmlns="http://schemas.openxmlformats.org/spreadsheetml/2006/main">
  <authors>
    <author>Shaival Trivedi</author>
  </authors>
  <commentList>
    <comment ref="B28" authorId="0" shapeId="0">
      <text>
        <r>
          <rPr>
            <b/>
            <sz val="9"/>
            <color indexed="81"/>
            <rFont val="Tahoma"/>
            <family val="2"/>
          </rPr>
          <t>Shaival Trivedi:</t>
        </r>
        <r>
          <rPr>
            <sz val="9"/>
            <color indexed="81"/>
            <rFont val="Tahoma"/>
            <family val="2"/>
          </rPr>
          <t xml:space="preserve">
User stories estimation &gt; 23 hours 
KPI in RED if estimation &gt; 10% of estimated time.
KPI in GREEN if estimation &lt;= 10% of estimated time
User stories estimation &lt; 23 hours 
KPI in RED if estimation &gt; 5% of estimated time.
KPI in GREEN if estimation &lt;= 5% of estimated time
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Shaival Trivedi:</t>
        </r>
        <r>
          <rPr>
            <sz val="9"/>
            <color indexed="81"/>
            <rFont val="Tahoma"/>
            <family val="2"/>
          </rPr>
          <t xml:space="preserve">
User stories with estimation &gt; 40  hours 
KPI in RED if number of defects &gt; 15  
KPI in ORANGE if number of defects BETWEEN 7 AND 14 
KPI in GREEN if estimation &lt;= 7  
User stories with estimation &gt; 23 hours 
KPI in RED if number of defects &gt; 10  
KPI in ORANGE if number of defects BETWEEN 5 AND 9 
KPI in GREEN if estimation &lt;= 5  
User stories with estimation &gt;  15 and  &lt; 23 hours 
KPI in RED if number of defects &gt; 7  
KPI in ORANGE if number of defects BETWEEN 4 AND 7 
KPI in GREEN if estimation &lt;= 4  
User stories with estimation &lt; 10  
KPI in RED if number of defects &gt; 3  
KPI in GREEN if estimation &lt; =3  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Shaival Trivedi:</t>
        </r>
        <r>
          <rPr>
            <sz val="9"/>
            <color indexed="81"/>
            <rFont val="Tahoma"/>
            <family val="2"/>
          </rPr>
          <t xml:space="preserve">
Critical Bugs/ Total Bugs (critical + non-critical)  per day
-----------------------------------
The defect fixing on the code developed by other developers. 
This will test the defect identification skill as well.  
During initial period, we will keep this as a Performance Indicator rather than Key Performance indicator. We will measure the data for coming week and then define the bench mark to measure the indicator
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Shaival Trivedi:</t>
        </r>
        <r>
          <rPr>
            <sz val="9"/>
            <color indexed="81"/>
            <rFont val="Tahoma"/>
            <family val="2"/>
          </rPr>
          <t xml:space="preserve">
To be measured every 15 days . 
Point 1 to 5  (1 = poor , 5 = excellence) 
1. Measurement will be done during demo. 
2. Measurement will be done while communication with Globis team members. 
</t>
        </r>
      </text>
    </comment>
  </commentList>
</comments>
</file>

<file path=xl/comments2.xml><?xml version="1.0" encoding="utf-8"?>
<comments xmlns="http://schemas.openxmlformats.org/spreadsheetml/2006/main">
  <authors>
    <author>Purna Duggirala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This one lets you disable the completion status</t>
        </r>
      </text>
    </comment>
  </commentList>
</comments>
</file>

<file path=xl/sharedStrings.xml><?xml version="1.0" encoding="utf-8"?>
<sst xmlns="http://schemas.openxmlformats.org/spreadsheetml/2006/main" count="1178" uniqueCount="213">
  <si>
    <t>Planned</t>
  </si>
  <si>
    <t>Actual</t>
  </si>
  <si>
    <t>█</t>
  </si>
  <si>
    <t>Types of Gantt</t>
  </si>
  <si>
    <t>Symbols to be used for % complete</t>
  </si>
  <si>
    <t xml:space="preserve"> </t>
  </si>
  <si>
    <t>Status</t>
  </si>
  <si>
    <t>Project Name:</t>
  </si>
  <si>
    <t>Report Date</t>
  </si>
  <si>
    <t>Project Dashboard</t>
  </si>
  <si>
    <t>Sub-Project</t>
  </si>
  <si>
    <t xml:space="preserve">Highlights </t>
  </si>
  <si>
    <t>DATE</t>
  </si>
  <si>
    <t>Planning Overview</t>
  </si>
  <si>
    <t>Position</t>
  </si>
  <si>
    <t>BASELINE</t>
  </si>
  <si>
    <t>Project Start</t>
  </si>
  <si>
    <t>User Management  (inc Shanghai)</t>
  </si>
  <si>
    <t>Sailing Schedule</t>
  </si>
  <si>
    <t>Warehouse (WHS)</t>
  </si>
  <si>
    <t xml:space="preserve">Tariff </t>
  </si>
  <si>
    <t>Delivery 1</t>
  </si>
  <si>
    <t>Quotation &amp; Request Quote (LCL &amp; FCL only)</t>
  </si>
  <si>
    <t>Delivery 2</t>
  </si>
  <si>
    <t>Booking &amp; quote to booking(LCL &amp; FCL only)</t>
  </si>
  <si>
    <t>Delivery 3</t>
  </si>
  <si>
    <t>Final Delivery</t>
  </si>
  <si>
    <t>Defect Fixing &amp; Hotfix / Release Updates</t>
  </si>
  <si>
    <t>Globtec</t>
  </si>
  <si>
    <t>Rakesh Sharma</t>
  </si>
  <si>
    <t>Bhavesh</t>
  </si>
  <si>
    <t>Name</t>
  </si>
  <si>
    <t>Bhavesh Panchal</t>
  </si>
  <si>
    <t>Sprint 5</t>
  </si>
  <si>
    <t>Current Work On Hand</t>
  </si>
  <si>
    <t>Type</t>
  </si>
  <si>
    <t>Comments</t>
  </si>
  <si>
    <t>Enhancement</t>
  </si>
  <si>
    <t>Nilav</t>
  </si>
  <si>
    <t>Done</t>
  </si>
  <si>
    <t>Issue</t>
  </si>
  <si>
    <t>Rakesh</t>
  </si>
  <si>
    <t>OnHold</t>
  </si>
  <si>
    <t>Multi-select in list selection for grouping in console page.</t>
  </si>
  <si>
    <t>Jay</t>
  </si>
  <si>
    <t>Pramod</t>
  </si>
  <si>
    <t>Enhancements</t>
  </si>
  <si>
    <t>Isssues</t>
  </si>
  <si>
    <t>Total</t>
  </si>
  <si>
    <t>Completed</t>
  </si>
  <si>
    <t>Pending</t>
  </si>
  <si>
    <t>Form Getting Converted</t>
  </si>
  <si>
    <t>%Completed / Status</t>
  </si>
  <si>
    <t>Onsite Team KPIs</t>
  </si>
  <si>
    <t xml:space="preserve">KPI &amp; Team </t>
  </si>
  <si>
    <t>Nilav Patel</t>
  </si>
  <si>
    <t>Promod Sahu</t>
  </si>
  <si>
    <t>Estimated Vs Actual time per user stories</t>
  </si>
  <si>
    <t>Defect ration per user stories</t>
  </si>
  <si>
    <t xml:space="preserve">Defect Removal Efficiency 
</t>
  </si>
  <si>
    <t xml:space="preserve">Communication </t>
  </si>
  <si>
    <t>Open Items</t>
  </si>
  <si>
    <r>
      <t xml:space="preserve">Globis to get back on the KPI benchmark : </t>
    </r>
    <r>
      <rPr>
        <b/>
        <sz val="11"/>
        <color theme="1"/>
        <rFont val="Calibri"/>
        <family val="2"/>
        <scheme val="minor"/>
      </rPr>
      <t>Robrecht and Karel to discussion and propose.</t>
    </r>
  </si>
  <si>
    <t>Binkal</t>
  </si>
  <si>
    <t>Case Type -&gt; Unable to edit in grid (Jasper given)</t>
  </si>
  <si>
    <t>&gt;23 KPI's</t>
  </si>
  <si>
    <t>&lt;23 KPI's</t>
  </si>
  <si>
    <t>KPI 1</t>
  </si>
  <si>
    <t>Working on items</t>
  </si>
  <si>
    <t>For "Fevicon" we need database fields and so pending. Field related details get it done by Robrecht.</t>
  </si>
  <si>
    <t>Change in CSS for disable and check it's functionality</t>
  </si>
  <si>
    <t>Week 8</t>
  </si>
  <si>
    <t>5775 - NG General issues - Upload document</t>
  </si>
  <si>
    <t>5711 - NG General : enhancements for custom views on list forms redirect on single records come by filter</t>
  </si>
  <si>
    <t>NG General - getProgramName issue on click Dashboard from Breadcrumb panel</t>
  </si>
  <si>
    <t>5784 - NG General - application freeze on clicking home button</t>
  </si>
  <si>
    <t>Fixing data dataproviderID related error getting at runtime of globtecdevexcomponents control</t>
  </si>
  <si>
    <t>List Selection (MultiSelect) control checkbox related changes</t>
  </si>
  <si>
    <t>5709- NG Screen Main Groups and sub groups</t>
  </si>
  <si>
    <t>Week 7</t>
  </si>
  <si>
    <t>onDataChange (…) event parameter not getting value at backend for textbox, dropdown and checkbox control and fixed it.</t>
  </si>
  <si>
    <t>Needs to check with Robrecht</t>
  </si>
  <si>
    <t>NG Form Conversion : Financial Plan module into responsive layout</t>
  </si>
  <si>
    <t>InProgress</t>
  </si>
  <si>
    <t>Server MarkUp Id getting same and so cause an issue. As discussed with robrecht put on-hold.</t>
  </si>
  <si>
    <t>5746 - NG Screen Zone</t>
  </si>
  <si>
    <t>5730 - NG General - adjust favicon and html (browser) title</t>
  </si>
  <si>
    <t>CancelRequired field validation for all the controls</t>
  </si>
  <si>
    <t>5832 - NG - General Company Parameter Form conversions</t>
  </si>
  <si>
    <t>Billing and Relations Forms Conversion</t>
  </si>
  <si>
    <t>Financial plan Forms Conversion</t>
  </si>
  <si>
    <t>Article Forms Conversion</t>
  </si>
  <si>
    <t>5824 - Prevent a user to close the ng client or to click back / forward button</t>
  </si>
  <si>
    <t>Phase I</t>
  </si>
  <si>
    <t>5827 - NG  - Product Configurator</t>
  </si>
  <si>
    <t>5718 - NG General issues - pin task bar when scrolling down</t>
  </si>
  <si>
    <t>R &amp; D of cumub io dashboard</t>
  </si>
  <si>
    <t>NG  - Servoy Console Valuelist Error</t>
  </si>
  <si>
    <t>NG  - Removing hover effect on dropdown when disabled</t>
  </si>
  <si>
    <t>Actual Duration</t>
  </si>
  <si>
    <t>Estimation</t>
  </si>
  <si>
    <t>Person Name</t>
  </si>
  <si>
    <t>Activity Description</t>
  </si>
  <si>
    <t>Axosoft Number</t>
  </si>
  <si>
    <t>Week</t>
  </si>
  <si>
    <t>Grand Total</t>
  </si>
  <si>
    <t>Rakesh Total</t>
  </si>
  <si>
    <t>Pramod Total</t>
  </si>
  <si>
    <t>Nilav Total</t>
  </si>
  <si>
    <t>Bhavesh Total</t>
  </si>
  <si>
    <t>Diff</t>
  </si>
  <si>
    <t>Estimated Hrs.</t>
  </si>
  <si>
    <t>Sum of Actual Duration</t>
  </si>
  <si>
    <t>Spent Hours</t>
  </si>
  <si>
    <t>Calculation Purpose Only</t>
  </si>
  <si>
    <t>Employee
Name</t>
  </si>
  <si>
    <t>Database field is pending and needs to be discuss with Robrecht</t>
  </si>
  <si>
    <t>Few links are shared with Robrecht regarding servoy issues and so needs to discuss with servoy team for it.</t>
  </si>
  <si>
    <t>5834 - Dynamic Height</t>
  </si>
  <si>
    <t xml:space="preserve">Week 9 </t>
  </si>
  <si>
    <t>Excise and WebService</t>
  </si>
  <si>
    <t>Date</t>
  </si>
  <si>
    <t>5830 - NG General issues - suggestions attachment functionality</t>
  </si>
  <si>
    <t>5829 - NG General issues - selection of record jumps automatically to another record</t>
  </si>
  <si>
    <t>5835 - NG General - typeahead doesn't show all values</t>
  </si>
  <si>
    <t>5839 - NG General - Change style for Servoy Tabpanel</t>
  </si>
  <si>
    <t>5844 - NG - Contracts - Form Conversion</t>
  </si>
  <si>
    <t>Contracts -&gt; Contract</t>
  </si>
  <si>
    <t>Billing Group, To Invoice, Stock Summary and Location Stock</t>
  </si>
  <si>
    <t>5850 - NG - Company - Concern Parameter Forms conversation</t>
  </si>
  <si>
    <t>Not possible due to 500 records rendering only.</t>
  </si>
  <si>
    <t>Issue 1.</t>
  </si>
  <si>
    <t>5857 - Feneko Portal</t>
  </si>
  <si>
    <t>1. Added role in webshop user
2. Functional understanding</t>
  </si>
  <si>
    <t>Made changes into it as suggested by robrecht
2. Panel height issue also fixed.
3. Worked on first tab which is selected when we are navigating that is fixed now.</t>
  </si>
  <si>
    <t>5875 - Dropdown valuelist related issue</t>
  </si>
  <si>
    <t>5853 - NG - Translation tab's form is not showing</t>
  </si>
  <si>
    <t>5856 - NG - Needs to restrict second popup at the time of logout</t>
  </si>
  <si>
    <t>Concern parameter form is not loading properly as expected due to only detail form.</t>
  </si>
  <si>
    <t>Issue 2.</t>
  </si>
  <si>
    <t>5862 - NG - Panel Related Issues</t>
  </si>
  <si>
    <t>CSS related</t>
  </si>
  <si>
    <t>5852 - NG - Webshop user form conversion</t>
  </si>
  <si>
    <t>Contracts -&gt; Articles, Project and other few forms.</t>
  </si>
  <si>
    <t>Solved dropdown binding issue in purchase order form.</t>
  </si>
  <si>
    <t>Removed scrollbar from the viewer forms.</t>
  </si>
  <si>
    <t>5771 - NG General issues - specific formatters</t>
  </si>
  <si>
    <t xml:space="preserve">
Financial Plan Redesign and Purchase Order Redesign</t>
  </si>
  <si>
    <t>Contracts -&gt; Billing form conversasion related.</t>
  </si>
  <si>
    <t>5880 - NG General - Provide handler for clicking a notification tile</t>
  </si>
  <si>
    <t>Functional Flow Related</t>
  </si>
  <si>
    <t>#Of Issues</t>
  </si>
  <si>
    <t>GOLObject and others</t>
  </si>
  <si>
    <t>KPI 3</t>
  </si>
  <si>
    <t>Feneko Portal</t>
  </si>
  <si>
    <t>Critical issues</t>
  </si>
  <si>
    <t>Week 10</t>
  </si>
  <si>
    <t>5905 - Datagrid multiple record selection</t>
  </si>
  <si>
    <t>5746 - Issue in selection for same grid</t>
  </si>
  <si>
    <t>added typeahead in textbox &amp; change field in price routing type form</t>
  </si>
  <si>
    <t>Preventing Browser to go back, refresh and tab close, restrict when isDeveloper</t>
  </si>
  <si>
    <t>change method for realse version</t>
  </si>
  <si>
    <t>Design changes for textbox</t>
  </si>
  <si>
    <t>NG General - Provide handler for clicking a notification tile</t>
  </si>
  <si>
    <t>change in header tile component for flip functionality</t>
  </si>
  <si>
    <t>5867 - NG General - Extra API to set filters in grid</t>
  </si>
  <si>
    <t>5884 - NG - Contracts - Mandatory Field is not showing</t>
  </si>
  <si>
    <t>5877 - NG - Datagrid UI related</t>
  </si>
  <si>
    <t>5888 - NG - Panel height Related Issue in Article Form and Others</t>
  </si>
  <si>
    <t>Control visibility issue in sales order (warehouse)</t>
  </si>
  <si>
    <t xml:space="preserve">worked on globis portal for dynamic login and menu related stuff </t>
  </si>
  <si>
    <t>Feneko portal : Worked on menu related stuff, displaying menu as  per user role, update menus in database after debugging for console flag.</t>
  </si>
  <si>
    <t>Feneko  portal : worked on sales order details and listing page, fetching data and displaying in grid.</t>
  </si>
  <si>
    <t>Feneko  portal : worked on sales order details and listing page, sales order line listing form.</t>
  </si>
  <si>
    <t>5924 - NG - dataProviderID correction in components</t>
  </si>
  <si>
    <t>setting Validation and tabindex</t>
  </si>
  <si>
    <t>5918 - NG - Warehouse - Warehouse Location, Warehouse Move, Put Rules, To Delivery, etc...</t>
  </si>
  <si>
    <t>5919 - NG - Complaint forms conversion</t>
  </si>
  <si>
    <t xml:space="preserve">Sales order form Redesign </t>
  </si>
  <si>
    <t>5943 - NG - Warehouse - Form conversion for the to pack without tracking, warehouse stock, inventory, etc...</t>
  </si>
  <si>
    <t>5937 - NG - No limitation on data length in a field?</t>
  </si>
  <si>
    <t>NG General issues - bar main functionalities does not move when minimizing the top bar</t>
  </si>
  <si>
    <t>NG - Screen title bar disappears on home (dashboard) screen</t>
  </si>
  <si>
    <t>minucrumb visibility issue when tab change</t>
  </si>
  <si>
    <t>NG - Valuelist type ahead</t>
  </si>
  <si>
    <t>Worked on sales order details page for feneko portal</t>
  </si>
  <si>
    <t>Worked on listing pages for sales order line, sales invoice, sales invoiceline, delivery, delivery line</t>
  </si>
  <si>
    <t>Worked on sales invoice detail and list page, sales invoice line details page,  delivery details page.</t>
  </si>
  <si>
    <t>5900 - Article Type Issue</t>
  </si>
  <si>
    <t>5873 NG General - refresh data behaviour</t>
  </si>
  <si>
    <t>Issue related to refresh + fix for filtering in the viewer form</t>
  </si>
  <si>
    <t>Issue related to refresh + fix for the issue related to Multiselect to delete</t>
  </si>
  <si>
    <t>Issue related to refresh</t>
  </si>
  <si>
    <t>Meeting</t>
  </si>
  <si>
    <t>Meeting + Demo</t>
  </si>
  <si>
    <t>Jay Total</t>
  </si>
  <si>
    <t>5947 - NG General - Bug in expanding tabs when showing same form in different tabs</t>
  </si>
  <si>
    <t>Working on grid issues</t>
  </si>
  <si>
    <t>Tree list control and form conversions</t>
  </si>
  <si>
    <t>Feneko product configurator</t>
  </si>
  <si>
    <t>Working on ware house forms conversions</t>
  </si>
  <si>
    <t>1. Found dataProviderID related changes in all component and completed.</t>
  </si>
  <si>
    <t>2. Team is working on critical issues like 
a. typeahead valuelist related
b. Panel and auto height related issues.</t>
  </si>
  <si>
    <t>3. Given functional demo of relation, article and sales order module.</t>
  </si>
  <si>
    <t>Contracts form conversions</t>
  </si>
  <si>
    <t xml:space="preserve">Warehoulse -&gt; Warehouse Location, Move, </t>
  </si>
  <si>
    <t>Warehoulse -&gt; To delivery, put rules</t>
  </si>
  <si>
    <t>Warehoulse -&gt; Stock, Inventory, tracking</t>
  </si>
  <si>
    <t>KPI 2</t>
  </si>
  <si>
    <t>KPI Type</t>
  </si>
  <si>
    <t>5907 - Textbox with valuelist issue</t>
  </si>
  <si>
    <t>Issue #</t>
  </si>
  <si>
    <t>One issue came from yannik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</si>
</sst>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09]General"/>
    <numFmt numFmtId="165" formatCode="\ dd\-mmm\-yy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rgb="FF1F497D"/>
      <name val="Calibri"/>
      <family val="2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 style="thick">
        <color theme="3"/>
      </top>
      <bottom style="medium">
        <color theme="1" tint="0.499984740745262"/>
      </bottom>
      <diagonal/>
    </border>
    <border>
      <left/>
      <right/>
      <top style="thick">
        <color theme="3"/>
      </top>
      <bottom style="medium">
        <color theme="1" tint="0.499984740745262"/>
      </bottom>
      <diagonal/>
    </border>
    <border>
      <left/>
      <right style="thick">
        <color theme="3"/>
      </right>
      <top style="thick">
        <color theme="3"/>
      </top>
      <bottom style="medium">
        <color theme="1" tint="0.499984740745262"/>
      </bottom>
      <diagonal/>
    </border>
    <border>
      <left style="thick">
        <color theme="3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ck">
        <color theme="3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ck">
        <color theme="3"/>
      </left>
      <right/>
      <top style="thin">
        <color theme="2" tint="-9.9948118533890809E-2"/>
      </top>
      <bottom style="thick">
        <color theme="3"/>
      </bottom>
      <diagonal/>
    </border>
    <border>
      <left/>
      <right/>
      <top style="thin">
        <color theme="2" tint="-9.9948118533890809E-2"/>
      </top>
      <bottom style="thick">
        <color theme="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38">
    <xf numFmtId="0" fontId="0" fillId="0" borderId="0"/>
    <xf numFmtId="0" fontId="39" fillId="0" borderId="10" applyNumberFormat="0" applyFill="0" applyAlignment="0" applyProtection="0"/>
    <xf numFmtId="164" fontId="42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53" fillId="8" borderId="0" applyNumberFormat="0" applyBorder="0" applyAlignment="0" applyProtection="0"/>
    <xf numFmtId="0" fontId="54" fillId="9" borderId="0" applyNumberFormat="0" applyBorder="0" applyAlignment="0" applyProtection="0"/>
    <xf numFmtId="0" fontId="55" fillId="0" borderId="0">
      <alignment vertical="top"/>
    </xf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3" fillId="2" borderId="3" xfId="0" applyFont="1" applyFill="1" applyBorder="1" applyAlignment="1">
      <alignment horizontal="center" wrapText="1"/>
    </xf>
    <xf numFmtId="0" fontId="37" fillId="0" borderId="1" xfId="0" applyFont="1" applyFill="1" applyBorder="1" applyAlignment="1">
      <alignment horizontal="center"/>
    </xf>
    <xf numFmtId="0" fontId="39" fillId="5" borderId="11" xfId="1" applyFill="1" applyBorder="1" applyAlignment="1">
      <alignment horizontal="left" vertical="center" indent="1"/>
    </xf>
    <xf numFmtId="0" fontId="0" fillId="5" borderId="12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0" borderId="0" xfId="0" applyAlignment="1">
      <alignment horizontal="left" vertical="center" indent="2"/>
    </xf>
    <xf numFmtId="0" fontId="40" fillId="6" borderId="14" xfId="0" applyFont="1" applyFill="1" applyBorder="1" applyAlignment="1">
      <alignment horizontal="left" vertical="center" indent="2"/>
    </xf>
    <xf numFmtId="0" fontId="40" fillId="6" borderId="15" xfId="0" applyFont="1" applyFill="1" applyBorder="1" applyAlignment="1">
      <alignment horizontal="left" vertical="center" indent="2"/>
    </xf>
    <xf numFmtId="0" fontId="40" fillId="6" borderId="15" xfId="0" applyFont="1" applyFill="1" applyBorder="1" applyAlignment="1">
      <alignment horizontal="center" vertical="center"/>
    </xf>
    <xf numFmtId="0" fontId="40" fillId="6" borderId="16" xfId="0" applyFont="1" applyFill="1" applyBorder="1" applyAlignment="1">
      <alignment vertical="center"/>
    </xf>
    <xf numFmtId="14" fontId="0" fillId="6" borderId="17" xfId="0" applyNumberFormat="1" applyFill="1" applyBorder="1" applyAlignment="1">
      <alignment horizontal="left" vertical="center" indent="2"/>
    </xf>
    <xf numFmtId="0" fontId="0" fillId="6" borderId="18" xfId="0" applyFill="1" applyBorder="1" applyAlignment="1">
      <alignment horizontal="left" vertical="center" indent="2"/>
    </xf>
    <xf numFmtId="1" fontId="0" fillId="6" borderId="18" xfId="0" applyNumberFormat="1" applyFill="1" applyBorder="1" applyAlignment="1">
      <alignment horizontal="center" vertical="center"/>
    </xf>
    <xf numFmtId="1" fontId="0" fillId="6" borderId="19" xfId="0" applyNumberFormat="1" applyFill="1" applyBorder="1" applyAlignment="1">
      <alignment vertical="center"/>
    </xf>
    <xf numFmtId="14" fontId="0" fillId="6" borderId="20" xfId="0" applyNumberFormat="1" applyFill="1" applyBorder="1" applyAlignment="1">
      <alignment horizontal="left" vertical="center" indent="2"/>
    </xf>
    <xf numFmtId="1" fontId="0" fillId="6" borderId="21" xfId="0" applyNumberFormat="1" applyFill="1" applyBorder="1" applyAlignment="1">
      <alignment horizontal="center" vertical="center"/>
    </xf>
    <xf numFmtId="1" fontId="0" fillId="6" borderId="19" xfId="0" quotePrefix="1" applyNumberFormat="1" applyFill="1" applyBorder="1" applyAlignment="1">
      <alignment vertical="center"/>
    </xf>
    <xf numFmtId="0" fontId="44" fillId="3" borderId="0" xfId="0" applyFont="1" applyFill="1"/>
    <xf numFmtId="0" fontId="44" fillId="0" borderId="0" xfId="0" applyFont="1"/>
    <xf numFmtId="0" fontId="45" fillId="3" borderId="4" xfId="0" applyFont="1" applyFill="1" applyBorder="1" applyAlignment="1">
      <alignment vertical="center"/>
    </xf>
    <xf numFmtId="0" fontId="44" fillId="3" borderId="0" xfId="0" applyFont="1" applyFill="1" applyBorder="1" applyAlignment="1">
      <alignment vertical="center"/>
    </xf>
    <xf numFmtId="0" fontId="44" fillId="3" borderId="5" xfId="0" applyFont="1" applyFill="1" applyBorder="1" applyAlignment="1">
      <alignment vertical="center"/>
    </xf>
    <xf numFmtId="0" fontId="44" fillId="3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4" fillId="0" borderId="4" xfId="0" applyFont="1" applyBorder="1" applyAlignment="1">
      <alignment vertical="top"/>
    </xf>
    <xf numFmtId="14" fontId="44" fillId="0" borderId="0" xfId="0" applyNumberFormat="1" applyFont="1" applyFill="1" applyBorder="1" applyAlignment="1">
      <alignment horizontal="left" vertical="top"/>
    </xf>
    <xf numFmtId="0" fontId="44" fillId="3" borderId="0" xfId="0" applyFont="1" applyFill="1" applyBorder="1" applyAlignment="1">
      <alignment horizontal="left" vertical="top"/>
    </xf>
    <xf numFmtId="0" fontId="44" fillId="3" borderId="0" xfId="0" applyFont="1" applyFill="1" applyBorder="1" applyAlignment="1">
      <alignment vertical="top"/>
    </xf>
    <xf numFmtId="0" fontId="44" fillId="0" borderId="0" xfId="0" applyFont="1" applyBorder="1"/>
    <xf numFmtId="0" fontId="44" fillId="3" borderId="0" xfId="0" applyFont="1" applyFill="1" applyAlignment="1">
      <alignment vertical="top"/>
    </xf>
    <xf numFmtId="0" fontId="44" fillId="0" borderId="0" xfId="0" applyFont="1" applyAlignment="1">
      <alignment vertical="top"/>
    </xf>
    <xf numFmtId="14" fontId="44" fillId="3" borderId="0" xfId="0" applyNumberFormat="1" applyFont="1" applyFill="1" applyBorder="1" applyAlignment="1">
      <alignment horizontal="left" vertical="top"/>
    </xf>
    <xf numFmtId="0" fontId="44" fillId="0" borderId="0" xfId="0" applyFont="1" applyBorder="1" applyAlignment="1">
      <alignment horizontal="left" vertical="top"/>
    </xf>
    <xf numFmtId="0" fontId="44" fillId="3" borderId="4" xfId="0" applyFont="1" applyFill="1" applyBorder="1" applyAlignment="1">
      <alignment vertical="top"/>
    </xf>
    <xf numFmtId="0" fontId="46" fillId="3" borderId="0" xfId="0" applyFont="1" applyFill="1" applyBorder="1" applyAlignment="1">
      <alignment horizontal="left" vertical="top"/>
    </xf>
    <xf numFmtId="0" fontId="44" fillId="3" borderId="4" xfId="0" applyFont="1" applyFill="1" applyBorder="1"/>
    <xf numFmtId="0" fontId="44" fillId="3" borderId="0" xfId="0" applyFont="1" applyFill="1" applyBorder="1"/>
    <xf numFmtId="0" fontId="44" fillId="3" borderId="5" xfId="0" applyFont="1" applyFill="1" applyBorder="1"/>
    <xf numFmtId="2" fontId="44" fillId="3" borderId="0" xfId="0" applyNumberFormat="1" applyFont="1" applyFill="1"/>
    <xf numFmtId="9" fontId="48" fillId="0" borderId="0" xfId="0" applyNumberFormat="1" applyFont="1" applyBorder="1" applyAlignment="1">
      <alignment horizontal="left" vertical="center"/>
    </xf>
    <xf numFmtId="9" fontId="46" fillId="0" borderId="0" xfId="0" applyNumberFormat="1" applyFont="1" applyBorder="1" applyAlignment="1">
      <alignment horizontal="center"/>
    </xf>
    <xf numFmtId="14" fontId="44" fillId="3" borderId="0" xfId="0" applyNumberFormat="1" applyFont="1" applyFill="1"/>
    <xf numFmtId="0" fontId="45" fillId="0" borderId="4" xfId="0" applyFont="1" applyBorder="1" applyAlignment="1">
      <alignment horizontal="left" vertical="top"/>
    </xf>
    <xf numFmtId="0" fontId="44" fillId="3" borderId="0" xfId="0" applyFont="1" applyFill="1" applyBorder="1" applyAlignment="1">
      <alignment horizontal="center"/>
    </xf>
    <xf numFmtId="0" fontId="44" fillId="3" borderId="0" xfId="0" applyFont="1" applyFill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9" fontId="51" fillId="0" borderId="0" xfId="0" applyNumberFormat="1" applyFont="1" applyBorder="1" applyAlignment="1">
      <alignment horizontal="center" vertical="top"/>
    </xf>
    <xf numFmtId="0" fontId="51" fillId="0" borderId="0" xfId="0" applyFont="1" applyBorder="1" applyAlignment="1">
      <alignment horizontal="center" vertical="top"/>
    </xf>
    <xf numFmtId="0" fontId="51" fillId="3" borderId="0" xfId="0" applyFont="1" applyFill="1" applyBorder="1" applyAlignment="1">
      <alignment horizontal="center" vertical="top"/>
    </xf>
    <xf numFmtId="0" fontId="44" fillId="0" borderId="0" xfId="0" applyFont="1" applyBorder="1" applyAlignment="1">
      <alignment horizontal="center"/>
    </xf>
    <xf numFmtId="0" fontId="0" fillId="3" borderId="0" xfId="0" applyFont="1" applyFill="1" applyBorder="1"/>
    <xf numFmtId="0" fontId="44" fillId="0" borderId="4" xfId="0" applyFont="1" applyBorder="1" applyAlignment="1">
      <alignment horizontal="left" vertical="center"/>
    </xf>
    <xf numFmtId="0" fontId="44" fillId="0" borderId="0" xfId="0" applyFont="1" applyBorder="1" applyAlignment="1">
      <alignment horizontal="left" vertical="center"/>
    </xf>
    <xf numFmtId="0" fontId="45" fillId="3" borderId="0" xfId="0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Fill="1" applyBorder="1"/>
    <xf numFmtId="0" fontId="56" fillId="0" borderId="0" xfId="37" applyFont="1" applyAlignment="1">
      <alignment horizontal="left" vertical="top" wrapText="1"/>
    </xf>
    <xf numFmtId="0" fontId="56" fillId="0" borderId="0" xfId="37" applyFont="1" applyAlignment="1">
      <alignment horizontal="right" vertical="top" wrapText="1"/>
    </xf>
    <xf numFmtId="0" fontId="56" fillId="0" borderId="9" xfId="37" applyFont="1" applyBorder="1" applyAlignment="1">
      <alignment horizontal="left" vertical="top" wrapText="1"/>
    </xf>
    <xf numFmtId="0" fontId="44" fillId="0" borderId="9" xfId="37" applyFont="1" applyBorder="1" applyAlignment="1">
      <alignment horizontal="left" vertical="top" wrapText="1"/>
    </xf>
    <xf numFmtId="165" fontId="44" fillId="0" borderId="9" xfId="37" applyNumberFormat="1" applyFont="1" applyBorder="1" applyAlignment="1">
      <alignment horizontal="left" vertical="top" wrapText="1"/>
    </xf>
    <xf numFmtId="165" fontId="56" fillId="0" borderId="9" xfId="37" applyNumberFormat="1" applyFont="1" applyBorder="1" applyAlignment="1">
      <alignment horizontal="left" vertical="top" wrapText="1"/>
    </xf>
    <xf numFmtId="0" fontId="56" fillId="10" borderId="9" xfId="37" applyFont="1" applyFill="1" applyBorder="1" applyAlignment="1">
      <alignment horizontal="left" vertical="top" wrapText="1"/>
    </xf>
    <xf numFmtId="0" fontId="0" fillId="10" borderId="0" xfId="0" applyFill="1" applyBorder="1" applyAlignment="1">
      <alignment horizontal="left" vertical="top" wrapText="1"/>
    </xf>
    <xf numFmtId="0" fontId="56" fillId="0" borderId="0" xfId="37" applyFont="1" applyBorder="1">
      <alignment vertical="top"/>
    </xf>
    <xf numFmtId="0" fontId="56" fillId="0" borderId="0" xfId="37" applyFont="1" applyFill="1" applyBorder="1">
      <alignment vertical="top"/>
    </xf>
    <xf numFmtId="0" fontId="56" fillId="0" borderId="0" xfId="37" applyNumberFormat="1" applyFont="1" applyFill="1" applyBorder="1">
      <alignment vertical="top"/>
    </xf>
    <xf numFmtId="0" fontId="0" fillId="10" borderId="0" xfId="0" applyFont="1" applyFill="1" applyAlignment="1">
      <alignment horizontal="right"/>
    </xf>
    <xf numFmtId="0" fontId="0" fillId="10" borderId="0" xfId="0" applyFont="1" applyFill="1"/>
    <xf numFmtId="0" fontId="56" fillId="10" borderId="0" xfId="37" applyFont="1" applyFill="1" applyAlignment="1">
      <alignment horizontal="right" vertical="top" wrapText="1"/>
    </xf>
    <xf numFmtId="0" fontId="56" fillId="10" borderId="0" xfId="37" applyFont="1" applyFill="1" applyAlignment="1">
      <alignment horizontal="left" vertical="top" wrapText="1"/>
    </xf>
    <xf numFmtId="0" fontId="38" fillId="0" borderId="0" xfId="0" applyFont="1"/>
    <xf numFmtId="0" fontId="44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Font="1" applyFill="1" applyBorder="1" applyAlignment="1">
      <alignment horizontal="left" vertical="top"/>
    </xf>
    <xf numFmtId="0" fontId="44" fillId="0" borderId="5" xfId="0" applyFont="1" applyBorder="1" applyAlignment="1">
      <alignment horizontal="left" vertical="top"/>
    </xf>
    <xf numFmtId="4" fontId="56" fillId="0" borderId="9" xfId="37" applyNumberFormat="1" applyFont="1" applyBorder="1" applyAlignment="1">
      <alignment horizontal="left" vertical="top" wrapText="1"/>
    </xf>
    <xf numFmtId="4" fontId="44" fillId="0" borderId="9" xfId="37" applyNumberFormat="1" applyFont="1" applyBorder="1" applyAlignment="1">
      <alignment horizontal="left" vertical="top" wrapText="1"/>
    </xf>
    <xf numFmtId="0" fontId="0" fillId="0" borderId="9" xfId="37" applyFont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9" fontId="48" fillId="0" borderId="0" xfId="0" applyNumberFormat="1" applyFont="1" applyFill="1" applyBorder="1" applyAlignment="1">
      <alignment horizontal="left" vertical="center"/>
    </xf>
    <xf numFmtId="15" fontId="56" fillId="0" borderId="9" xfId="37" applyNumberFormat="1" applyFont="1" applyBorder="1" applyAlignment="1">
      <alignment horizontal="left" vertical="top" wrapText="1"/>
    </xf>
    <xf numFmtId="0" fontId="56" fillId="7" borderId="0" xfId="37" applyFont="1" applyFill="1" applyAlignment="1">
      <alignment horizontal="center" vertical="top"/>
    </xf>
    <xf numFmtId="0" fontId="55" fillId="0" borderId="0" xfId="37" applyBorder="1" applyAlignment="1">
      <alignment vertical="top" wrapText="1"/>
    </xf>
    <xf numFmtId="0" fontId="56" fillId="10" borderId="0" xfId="37" applyFont="1" applyFill="1" applyBorder="1">
      <alignment vertical="top"/>
    </xf>
    <xf numFmtId="0" fontId="56" fillId="10" borderId="0" xfId="37" applyFont="1" applyFill="1" applyBorder="1" applyAlignment="1">
      <alignment vertical="top" wrapText="1"/>
    </xf>
    <xf numFmtId="0" fontId="43" fillId="4" borderId="4" xfId="0" applyFont="1" applyFill="1" applyBorder="1" applyAlignment="1">
      <alignment horizontal="left" vertical="center"/>
    </xf>
    <xf numFmtId="0" fontId="43" fillId="4" borderId="0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56" fillId="7" borderId="0" xfId="37" applyFont="1" applyFill="1" applyBorder="1">
      <alignment vertical="top"/>
    </xf>
    <xf numFmtId="0" fontId="56" fillId="0" borderId="0" xfId="0" applyFont="1" applyAlignment="1">
      <alignment horizontal="left" vertical="top" wrapText="1"/>
    </xf>
    <xf numFmtId="0" fontId="0" fillId="0" borderId="0" xfId="0"/>
    <xf numFmtId="0" fontId="56" fillId="0" borderId="9" xfId="37" applyFont="1" applyBorder="1" applyAlignment="1">
      <alignment horizontal="left" vertical="top" wrapText="1"/>
    </xf>
    <xf numFmtId="0" fontId="44" fillId="0" borderId="9" xfId="37" applyFont="1" applyBorder="1" applyAlignment="1">
      <alignment horizontal="left" vertical="top" wrapText="1"/>
    </xf>
    <xf numFmtId="4" fontId="44" fillId="0" borderId="9" xfId="37" applyNumberFormat="1" applyFont="1" applyBorder="1" applyAlignment="1">
      <alignment horizontal="left" vertical="top" wrapText="1"/>
    </xf>
    <xf numFmtId="0" fontId="0" fillId="0" borderId="9" xfId="37" applyFont="1" applyBorder="1" applyAlignment="1">
      <alignment horizontal="left" vertical="top" wrapText="1"/>
    </xf>
    <xf numFmtId="15" fontId="56" fillId="0" borderId="9" xfId="37" applyNumberFormat="1" applyFont="1" applyBorder="1" applyAlignment="1">
      <alignment horizontal="left" vertical="top" wrapText="1"/>
    </xf>
    <xf numFmtId="0" fontId="56" fillId="0" borderId="9" xfId="0" applyFont="1" applyBorder="1" applyAlignment="1">
      <alignment horizontal="left" vertical="top" wrapText="1"/>
    </xf>
    <xf numFmtId="0" fontId="56" fillId="0" borderId="9" xfId="37" applyFont="1" applyFill="1" applyBorder="1" applyAlignment="1">
      <alignment horizontal="left" vertical="top" wrapText="1"/>
    </xf>
    <xf numFmtId="0" fontId="0" fillId="0" borderId="9" xfId="0" applyBorder="1"/>
    <xf numFmtId="4" fontId="56" fillId="0" borderId="9" xfId="0" applyNumberFormat="1" applyFont="1" applyBorder="1" applyAlignment="1">
      <alignment horizontal="left" vertical="top" wrapText="1"/>
    </xf>
    <xf numFmtId="9" fontId="0" fillId="10" borderId="0" xfId="0" applyNumberFormat="1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3" borderId="0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top" wrapText="1"/>
    </xf>
    <xf numFmtId="0" fontId="44" fillId="0" borderId="0" xfId="0" applyFont="1" applyBorder="1" applyAlignment="1">
      <alignment horizontal="left" vertical="top" wrapText="1"/>
    </xf>
    <xf numFmtId="0" fontId="44" fillId="0" borderId="5" xfId="0" applyFont="1" applyBorder="1" applyAlignment="1">
      <alignment horizontal="left" vertical="top" wrapText="1"/>
    </xf>
    <xf numFmtId="0" fontId="44" fillId="0" borderId="4" xfId="0" applyFont="1" applyBorder="1" applyAlignment="1">
      <alignment horizontal="left" vertical="center"/>
    </xf>
    <xf numFmtId="0" fontId="44" fillId="0" borderId="0" xfId="0" applyFont="1" applyBorder="1" applyAlignment="1">
      <alignment horizontal="left" vertical="center"/>
    </xf>
    <xf numFmtId="0" fontId="0" fillId="3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" borderId="23" xfId="0" applyFont="1" applyFill="1" applyBorder="1" applyAlignment="1">
      <alignment horizontal="center" vertical="center"/>
    </xf>
    <xf numFmtId="0" fontId="43" fillId="4" borderId="4" xfId="0" applyFont="1" applyFill="1" applyBorder="1" applyAlignment="1">
      <alignment horizontal="left" vertical="center"/>
    </xf>
    <xf numFmtId="0" fontId="43" fillId="4" borderId="0" xfId="0" applyFont="1" applyFill="1" applyBorder="1" applyAlignment="1">
      <alignment horizontal="left" vertical="center"/>
    </xf>
    <xf numFmtId="0" fontId="43" fillId="4" borderId="5" xfId="0" applyFont="1" applyFill="1" applyBorder="1" applyAlignment="1">
      <alignment horizontal="left" vertical="center"/>
    </xf>
    <xf numFmtId="0" fontId="52" fillId="0" borderId="4" xfId="0" applyFont="1" applyBorder="1" applyAlignment="1">
      <alignment horizontal="left" vertical="center" wrapText="1"/>
    </xf>
    <xf numFmtId="0" fontId="52" fillId="0" borderId="0" xfId="0" applyFont="1" applyBorder="1" applyAlignment="1">
      <alignment horizontal="left" vertical="center" wrapText="1"/>
    </xf>
    <xf numFmtId="9" fontId="44" fillId="0" borderId="24" xfId="0" applyNumberFormat="1" applyFont="1" applyFill="1" applyBorder="1" applyAlignment="1">
      <alignment horizontal="center" vertical="center"/>
    </xf>
    <xf numFmtId="9" fontId="44" fillId="0" borderId="26" xfId="0" applyNumberFormat="1" applyFont="1" applyFill="1" applyBorder="1" applyAlignment="1">
      <alignment horizontal="center" vertical="center"/>
    </xf>
    <xf numFmtId="9" fontId="44" fillId="0" borderId="0" xfId="0" applyNumberFormat="1" applyFont="1" applyFill="1" applyBorder="1" applyAlignment="1">
      <alignment horizontal="center" vertical="center"/>
    </xf>
    <xf numFmtId="9" fontId="44" fillId="0" borderId="5" xfId="0" applyNumberFormat="1" applyFont="1" applyFill="1" applyBorder="1" applyAlignment="1">
      <alignment horizontal="center" vertical="center"/>
    </xf>
    <xf numFmtId="0" fontId="50" fillId="4" borderId="25" xfId="0" applyFont="1" applyFill="1" applyBorder="1" applyAlignment="1">
      <alignment horizontal="left" vertical="top"/>
    </xf>
    <xf numFmtId="0" fontId="50" fillId="4" borderId="24" xfId="0" applyFont="1" applyFill="1" applyBorder="1" applyAlignment="1">
      <alignment horizontal="left" vertical="top"/>
    </xf>
    <xf numFmtId="0" fontId="50" fillId="4" borderId="26" xfId="0" applyFont="1" applyFill="1" applyBorder="1" applyAlignment="1">
      <alignment horizontal="left" vertical="top"/>
    </xf>
    <xf numFmtId="9" fontId="0" fillId="0" borderId="0" xfId="0" applyNumberFormat="1" applyFont="1" applyFill="1" applyBorder="1" applyAlignment="1">
      <alignment horizontal="center" vertical="center"/>
    </xf>
    <xf numFmtId="9" fontId="0" fillId="0" borderId="5" xfId="0" applyNumberFormat="1" applyFont="1" applyFill="1" applyBorder="1" applyAlignment="1">
      <alignment horizontal="center" vertical="center"/>
    </xf>
    <xf numFmtId="9" fontId="0" fillId="3" borderId="0" xfId="0" applyNumberFormat="1" applyFont="1" applyFill="1" applyBorder="1" applyAlignment="1">
      <alignment horizontal="center" vertical="center"/>
    </xf>
    <xf numFmtId="9" fontId="0" fillId="3" borderId="5" xfId="0" applyNumberFormat="1" applyFont="1" applyFill="1" applyBorder="1" applyAlignment="1">
      <alignment horizontal="center" vertical="center"/>
    </xf>
    <xf numFmtId="0" fontId="43" fillId="4" borderId="6" xfId="0" applyFont="1" applyFill="1" applyBorder="1" applyAlignment="1">
      <alignment horizontal="center" vertical="center"/>
    </xf>
    <xf numFmtId="0" fontId="43" fillId="4" borderId="7" xfId="0" applyFont="1" applyFill="1" applyBorder="1" applyAlignment="1">
      <alignment horizontal="center" vertical="center"/>
    </xf>
    <xf numFmtId="0" fontId="43" fillId="4" borderId="8" xfId="0" applyFont="1" applyFill="1" applyBorder="1" applyAlignment="1">
      <alignment horizontal="center" vertical="center"/>
    </xf>
    <xf numFmtId="0" fontId="47" fillId="4" borderId="0" xfId="0" applyFont="1" applyFill="1" applyBorder="1" applyAlignment="1">
      <alignment horizontal="left" vertical="center"/>
    </xf>
    <xf numFmtId="0" fontId="47" fillId="4" borderId="5" xfId="0" applyFont="1" applyFill="1" applyBorder="1" applyAlignment="1">
      <alignment horizontal="left" vertical="center"/>
    </xf>
    <xf numFmtId="10" fontId="45" fillId="3" borderId="0" xfId="0" applyNumberFormat="1" applyFont="1" applyFill="1" applyBorder="1" applyAlignment="1">
      <alignment horizontal="left" vertical="center"/>
    </xf>
    <xf numFmtId="0" fontId="45" fillId="3" borderId="0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49" fillId="3" borderId="0" xfId="0" applyFont="1" applyFill="1" applyBorder="1" applyAlignment="1">
      <alignment horizontal="center" vertical="center"/>
    </xf>
    <xf numFmtId="0" fontId="49" fillId="3" borderId="5" xfId="0" applyFont="1" applyFill="1" applyBorder="1" applyAlignment="1">
      <alignment horizontal="center" vertical="center"/>
    </xf>
    <xf numFmtId="0" fontId="49" fillId="3" borderId="27" xfId="0" applyFont="1" applyFill="1" applyBorder="1" applyAlignment="1">
      <alignment horizontal="center" vertical="center"/>
    </xf>
    <xf numFmtId="0" fontId="49" fillId="3" borderId="28" xfId="0" applyFont="1" applyFill="1" applyBorder="1" applyAlignment="1">
      <alignment horizontal="center" vertical="center"/>
    </xf>
  </cellXfs>
  <cellStyles count="38">
    <cellStyle name="Excel Built-in Normal" xfId="2"/>
    <cellStyle name="Good 2" xfId="35"/>
    <cellStyle name="Heading 1" xfId="1" builtinId="16"/>
    <cellStyle name="Neutral 2" xfId="36"/>
    <cellStyle name="Normal" xfId="0" builtinId="0"/>
    <cellStyle name="Normal 10" xfId="11"/>
    <cellStyle name="Normal 11" xfId="12"/>
    <cellStyle name="Normal 12" xfId="13"/>
    <cellStyle name="Normal 13" xfId="14"/>
    <cellStyle name="Normal 14" xfId="15"/>
    <cellStyle name="Normal 15" xfId="16"/>
    <cellStyle name="Normal 16" xfId="17"/>
    <cellStyle name="Normal 17" xfId="18"/>
    <cellStyle name="Normal 18" xfId="19"/>
    <cellStyle name="Normal 19" xfId="20"/>
    <cellStyle name="Normal 2" xfId="3"/>
    <cellStyle name="Normal 20" xfId="21"/>
    <cellStyle name="Normal 21" xfId="22"/>
    <cellStyle name="Normal 22" xfId="23"/>
    <cellStyle name="Normal 23" xfId="24"/>
    <cellStyle name="Normal 24" xfId="25"/>
    <cellStyle name="Normal 25" xfId="26"/>
    <cellStyle name="Normal 26" xfId="27"/>
    <cellStyle name="Normal 27" xfId="28"/>
    <cellStyle name="Normal 28" xfId="29"/>
    <cellStyle name="Normal 29" xfId="30"/>
    <cellStyle name="Normal 3" xfId="4"/>
    <cellStyle name="Normal 30" xfId="31"/>
    <cellStyle name="Normal 31" xfId="32"/>
    <cellStyle name="Normal 32" xfId="33"/>
    <cellStyle name="Normal 33" xfId="34"/>
    <cellStyle name="Normal 34" xfId="37"/>
    <cellStyle name="Normal 4" xfId="5"/>
    <cellStyle name="Normal 5" xfId="6"/>
    <cellStyle name="Normal 6" xfId="7"/>
    <cellStyle name="Normal 7" xfId="8"/>
    <cellStyle name="Normal 8" xfId="9"/>
    <cellStyle name="Normal 9" xfId="10"/>
  </cellStyles>
  <dxfs count="13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color theme="5"/>
      </font>
      <border>
        <bottom style="medium">
          <color theme="1" tint="0.499984740745262"/>
        </bottom>
      </border>
    </dxf>
    <dxf>
      <fill>
        <patternFill>
          <bgColor theme="2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 style="thin">
          <color theme="2" tint="-9.9948118533890809E-2"/>
        </horizontal>
      </border>
    </dxf>
  </dxfs>
  <tableStyles count="1" defaultTableStyle="TableStyleMedium9" defaultPivotStyle="PivotStyleLight16">
    <tableStyle name="Project Timeline" pivot="0" count="2">
      <tableStyleElement type="wholeTable" dxfId="12"/>
      <tableStyleElement type="headerRow" dxfId="11"/>
    </tableStyle>
  </tableStyles>
  <colors>
    <mruColors>
      <color rgb="FFFFABAB"/>
      <color rgb="FFAB7D5D"/>
      <color rgb="FF6FBDFD"/>
      <color rgb="FF4AFCAB"/>
      <color rgb="FF50FA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Issues + Enhancements 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'Weekly Data'!$C$6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D753266-AF92-4CF0-AA9D-742D1C38677E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; </a:t>
                    </a:r>
                    <a:fld id="{5D04A895-8787-4E49-A14D-10346B329CF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BB7-4623-970A-8B9BFEBBC6F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D032A4A-2A06-4586-AA3C-939A70BC7B06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; </a:t>
                    </a:r>
                    <a:fld id="{97D12133-4E59-40C3-90CF-99425C707E3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BB7-4623-970A-8B9BFEBBC6F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'Weekly Data'!$B$7:$B$8</c:f>
              <c:strCache>
                <c:ptCount val="2"/>
                <c:pt idx="0">
                  <c:v>Enhancements</c:v>
                </c:pt>
                <c:pt idx="1">
                  <c:v>Isssues</c:v>
                </c:pt>
              </c:strCache>
            </c:strRef>
          </c:cat>
          <c:val>
            <c:numRef>
              <c:f>'Weekly Data'!$C$7:$C$8</c:f>
              <c:numCache>
                <c:formatCode>General</c:formatCode>
                <c:ptCount val="2"/>
                <c:pt idx="0">
                  <c:v>31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B7-4623-970A-8B9BFEBBC6F5}"/>
            </c:ext>
          </c:extLst>
        </c:ser>
        <c:ser>
          <c:idx val="1"/>
          <c:order val="1"/>
          <c:tx>
            <c:strRef>
              <c:f>'Weekly Data'!$D$6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A707D1F-5E00-4DF8-AF83-AEECCCD59954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; </a:t>
                    </a:r>
                    <a:fld id="{3BF3AA3C-F0F9-4979-A96D-9B57C1CB59B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BB7-4623-970A-8B9BFEBBC6F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2119504-AC27-47C0-BE93-474F2E8CCB3E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; </a:t>
                    </a:r>
                    <a:fld id="{02DEFB78-9FE8-4496-87C5-79984064BAE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BB7-4623-970A-8B9BFEBBC6F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'Weekly Data'!$B$7:$B$8</c:f>
              <c:strCache>
                <c:ptCount val="2"/>
                <c:pt idx="0">
                  <c:v>Enhancements</c:v>
                </c:pt>
                <c:pt idx="1">
                  <c:v>Isssues</c:v>
                </c:pt>
              </c:strCache>
            </c:strRef>
          </c:cat>
          <c:val>
            <c:numRef>
              <c:f>'Weekly Data'!$D$7:$D$8</c:f>
              <c:numCache>
                <c:formatCode>General</c:formatCode>
                <c:ptCount val="2"/>
                <c:pt idx="0">
                  <c:v>6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B7-4623-970A-8B9BFEBBC6F5}"/>
            </c:ext>
          </c:extLst>
        </c:ser>
        <c:ser>
          <c:idx val="2"/>
          <c:order val="2"/>
          <c:tx>
            <c:strRef>
              <c:f>'Weekly Data'!$E$6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C39E2E4-B48A-438F-80D9-6A41E949C6BC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; </a:t>
                    </a:r>
                    <a:fld id="{CD0D6C99-B809-434C-9691-B60BD294674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BB7-4623-970A-8B9BFEBBC6F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F91EA8B-45B6-40B6-9A44-8ACF9513B1D7}" type="SERIESNAME">
                      <a:rPr lang="en-US"/>
                      <a:pPr/>
                      <a:t>[SERIES NAME]</a:t>
                    </a:fld>
                    <a:r>
                      <a:rPr lang="en-US" baseline="0"/>
                      <a:t>; </a:t>
                    </a:r>
                    <a:fld id="{1B3EBFC4-4249-40E6-91C7-5EF1F155F88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BB7-4623-970A-8B9BFEBBC6F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'Weekly Data'!$B$7:$B$8</c:f>
              <c:strCache>
                <c:ptCount val="2"/>
                <c:pt idx="0">
                  <c:v>Enhancements</c:v>
                </c:pt>
                <c:pt idx="1">
                  <c:v>Isssues</c:v>
                </c:pt>
              </c:strCache>
            </c:strRef>
          </c:cat>
          <c:val>
            <c:numRef>
              <c:f>'Weekly Data'!$E$7:$E$8</c:f>
              <c:numCache>
                <c:formatCode>General</c:formatCode>
                <c:ptCount val="2"/>
                <c:pt idx="0">
                  <c:v>37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B7-4623-970A-8B9BFEBBC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60240"/>
        <c:axId val="-208746096"/>
      </c:barChart>
      <c:catAx>
        <c:axId val="-20876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46096"/>
        <c:crosses val="autoZero"/>
        <c:auto val="1"/>
        <c:lblAlgn val="ctr"/>
        <c:lblOffset val="100"/>
        <c:noMultiLvlLbl val="0"/>
      </c:catAx>
      <c:valAx>
        <c:axId val="-2087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6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5443</xdr:colOff>
      <xdr:row>55</xdr:row>
      <xdr:rowOff>108860</xdr:rowOff>
    </xdr:from>
    <xdr:to>
      <xdr:col>1</xdr:col>
      <xdr:colOff>310243</xdr:colOff>
      <xdr:row>57</xdr:row>
      <xdr:rowOff>41365</xdr:rowOff>
    </xdr:to>
    <xdr:pic>
      <xdr:nvPicPr>
        <xdr:cNvPr id="11" name="Picture 10" descr="circle, green icon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529" y="28117803"/>
          <a:ext cx="304800" cy="302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5444</xdr:colOff>
      <xdr:row>53</xdr:row>
      <xdr:rowOff>87086</xdr:rowOff>
    </xdr:from>
    <xdr:to>
      <xdr:col>1</xdr:col>
      <xdr:colOff>310244</xdr:colOff>
      <xdr:row>55</xdr:row>
      <xdr:rowOff>19599</xdr:rowOff>
    </xdr:to>
    <xdr:pic>
      <xdr:nvPicPr>
        <xdr:cNvPr id="12" name="Picture 11" descr="circle, orange icon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530" y="27725915"/>
          <a:ext cx="304800" cy="302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6532</xdr:colOff>
      <xdr:row>51</xdr:row>
      <xdr:rowOff>97973</xdr:rowOff>
    </xdr:from>
    <xdr:to>
      <xdr:col>1</xdr:col>
      <xdr:colOff>311332</xdr:colOff>
      <xdr:row>53</xdr:row>
      <xdr:rowOff>30487</xdr:rowOff>
    </xdr:to>
    <xdr:pic>
      <xdr:nvPicPr>
        <xdr:cNvPr id="15" name="Picture 14" descr="green icon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618" y="27366687"/>
          <a:ext cx="304800" cy="302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16329</xdr:colOff>
      <xdr:row>3</xdr:row>
      <xdr:rowOff>500743</xdr:rowOff>
    </xdr:from>
    <xdr:to>
      <xdr:col>2</xdr:col>
      <xdr:colOff>321129</xdr:colOff>
      <xdr:row>4</xdr:row>
      <xdr:rowOff>212822</xdr:rowOff>
    </xdr:to>
    <xdr:pic>
      <xdr:nvPicPr>
        <xdr:cNvPr id="22" name="Picture 21" descr="green icon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972" y="1494064"/>
          <a:ext cx="304800" cy="297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32657</xdr:colOff>
      <xdr:row>25</xdr:row>
      <xdr:rowOff>326573</xdr:rowOff>
    </xdr:from>
    <xdr:to>
      <xdr:col>1</xdr:col>
      <xdr:colOff>239485</xdr:colOff>
      <xdr:row>26</xdr:row>
      <xdr:rowOff>283029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00743" y="6607630"/>
          <a:ext cx="206828" cy="30479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</xdr:col>
      <xdr:colOff>827314</xdr:colOff>
      <xdr:row>25</xdr:row>
      <xdr:rowOff>54430</xdr:rowOff>
    </xdr:from>
    <xdr:to>
      <xdr:col>1</xdr:col>
      <xdr:colOff>1110343</xdr:colOff>
      <xdr:row>25</xdr:row>
      <xdr:rowOff>315686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95400" y="6335487"/>
          <a:ext cx="283029" cy="2612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oneCellAnchor>
    <xdr:from>
      <xdr:col>3</xdr:col>
      <xdr:colOff>664029</xdr:colOff>
      <xdr:row>28</xdr:row>
      <xdr:rowOff>318408</xdr:rowOff>
    </xdr:from>
    <xdr:ext cx="304800" cy="302630"/>
    <xdr:pic>
      <xdr:nvPicPr>
        <xdr:cNvPr id="25" name="Picture 24" descr="green icon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4208" y="8918122"/>
          <a:ext cx="304800" cy="302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664029</xdr:colOff>
      <xdr:row>31</xdr:row>
      <xdr:rowOff>32657</xdr:rowOff>
    </xdr:from>
    <xdr:ext cx="304800" cy="302630"/>
    <xdr:pic>
      <xdr:nvPicPr>
        <xdr:cNvPr id="26" name="Picture 25" descr="green icon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0343" y="7010400"/>
          <a:ext cx="304800" cy="302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664029</xdr:colOff>
      <xdr:row>33</xdr:row>
      <xdr:rowOff>32657</xdr:rowOff>
    </xdr:from>
    <xdr:ext cx="304800" cy="302630"/>
    <xdr:pic>
      <xdr:nvPicPr>
        <xdr:cNvPr id="27" name="Picture 26" descr="green icon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0343" y="7010400"/>
          <a:ext cx="304800" cy="302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75656</xdr:colOff>
      <xdr:row>29</xdr:row>
      <xdr:rowOff>0</xdr:rowOff>
    </xdr:from>
    <xdr:ext cx="304800" cy="302630"/>
    <xdr:pic>
      <xdr:nvPicPr>
        <xdr:cNvPr id="29" name="Picture 28" descr="green icon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406" y="8939893"/>
          <a:ext cx="304800" cy="302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89263</xdr:colOff>
      <xdr:row>31</xdr:row>
      <xdr:rowOff>0</xdr:rowOff>
    </xdr:from>
    <xdr:ext cx="304800" cy="302630"/>
    <xdr:pic>
      <xdr:nvPicPr>
        <xdr:cNvPr id="31" name="Picture 30" descr="green icon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006" y="6977743"/>
          <a:ext cx="304800" cy="302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89263</xdr:colOff>
      <xdr:row>33</xdr:row>
      <xdr:rowOff>0</xdr:rowOff>
    </xdr:from>
    <xdr:ext cx="304800" cy="302630"/>
    <xdr:pic>
      <xdr:nvPicPr>
        <xdr:cNvPr id="32" name="Picture 31" descr="green icon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006" y="6977743"/>
          <a:ext cx="304800" cy="302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415835</xdr:colOff>
      <xdr:row>28</xdr:row>
      <xdr:rowOff>312965</xdr:rowOff>
    </xdr:from>
    <xdr:ext cx="304800" cy="302630"/>
    <xdr:pic>
      <xdr:nvPicPr>
        <xdr:cNvPr id="39" name="Picture 38" descr="green icon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4371" y="8912679"/>
          <a:ext cx="304800" cy="302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415835</xdr:colOff>
      <xdr:row>31</xdr:row>
      <xdr:rowOff>0</xdr:rowOff>
    </xdr:from>
    <xdr:ext cx="304800" cy="302630"/>
    <xdr:pic>
      <xdr:nvPicPr>
        <xdr:cNvPr id="40" name="Picture 39" descr="green icon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778" y="6977743"/>
          <a:ext cx="304800" cy="302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415835</xdr:colOff>
      <xdr:row>33</xdr:row>
      <xdr:rowOff>0</xdr:rowOff>
    </xdr:from>
    <xdr:ext cx="304800" cy="302630"/>
    <xdr:pic>
      <xdr:nvPicPr>
        <xdr:cNvPr id="41" name="Picture 40" descr="green icon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778" y="6977743"/>
          <a:ext cx="304800" cy="302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429441</xdr:colOff>
      <xdr:row>26</xdr:row>
      <xdr:rowOff>136071</xdr:rowOff>
    </xdr:from>
    <xdr:ext cx="304800" cy="302630"/>
    <xdr:pic>
      <xdr:nvPicPr>
        <xdr:cNvPr id="42" name="Picture 41" descr="green icon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1512" y="8055428"/>
          <a:ext cx="304800" cy="302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415835</xdr:colOff>
      <xdr:row>28</xdr:row>
      <xdr:rowOff>312965</xdr:rowOff>
    </xdr:from>
    <xdr:ext cx="304800" cy="302630"/>
    <xdr:pic>
      <xdr:nvPicPr>
        <xdr:cNvPr id="43" name="Picture 42" descr="green icon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7906" y="8912679"/>
          <a:ext cx="304800" cy="302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415835</xdr:colOff>
      <xdr:row>31</xdr:row>
      <xdr:rowOff>0</xdr:rowOff>
    </xdr:from>
    <xdr:ext cx="304800" cy="302630"/>
    <xdr:pic>
      <xdr:nvPicPr>
        <xdr:cNvPr id="45" name="Picture 44" descr="green icon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778" y="6977743"/>
          <a:ext cx="304800" cy="302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415835</xdr:colOff>
      <xdr:row>33</xdr:row>
      <xdr:rowOff>0</xdr:rowOff>
    </xdr:from>
    <xdr:ext cx="304800" cy="302630"/>
    <xdr:pic>
      <xdr:nvPicPr>
        <xdr:cNvPr id="46" name="Picture 45" descr="green icon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2778" y="6977743"/>
          <a:ext cx="304800" cy="302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195941</xdr:colOff>
      <xdr:row>7</xdr:row>
      <xdr:rowOff>130629</xdr:rowOff>
    </xdr:from>
    <xdr:to>
      <xdr:col>7</xdr:col>
      <xdr:colOff>751114</xdr:colOff>
      <xdr:row>23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81100</xdr:colOff>
      <xdr:row>26</xdr:row>
      <xdr:rowOff>214992</xdr:rowOff>
    </xdr:from>
    <xdr:ext cx="304800" cy="302630"/>
    <xdr:pic>
      <xdr:nvPicPr>
        <xdr:cNvPr id="34" name="Picture 33" descr="green icon">
          <a:extLst>
            <a:ext uri="{FF2B5EF4-FFF2-40B4-BE49-F238E27FC236}">
              <a16:creationId xmlns:a16="http://schemas.microsoft.com/office/drawing/2014/main" id="{AAE5AAA6-2AD6-4E02-AD18-FEAA50B6E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6850" y="7794171"/>
          <a:ext cx="304800" cy="302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</xdr:col>
      <xdr:colOff>653143</xdr:colOff>
      <xdr:row>26</xdr:row>
      <xdr:rowOff>217714</xdr:rowOff>
    </xdr:from>
    <xdr:to>
      <xdr:col>3</xdr:col>
      <xdr:colOff>957943</xdr:colOff>
      <xdr:row>27</xdr:row>
      <xdr:rowOff>191048</xdr:rowOff>
    </xdr:to>
    <xdr:pic>
      <xdr:nvPicPr>
        <xdr:cNvPr id="36" name="Picture 35" descr="circle, orange icon">
          <a:extLst>
            <a:ext uri="{FF2B5EF4-FFF2-40B4-BE49-F238E27FC236}">
              <a16:creationId xmlns:a16="http://schemas.microsoft.com/office/drawing/2014/main" id="{35CA5A8D-5AD2-4B69-93A8-F6DB77A83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3322" y="8137071"/>
          <a:ext cx="304800" cy="313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408215</xdr:colOff>
      <xdr:row>26</xdr:row>
      <xdr:rowOff>163286</xdr:rowOff>
    </xdr:from>
    <xdr:to>
      <xdr:col>10</xdr:col>
      <xdr:colOff>713015</xdr:colOff>
      <xdr:row>27</xdr:row>
      <xdr:rowOff>136620</xdr:rowOff>
    </xdr:to>
    <xdr:pic>
      <xdr:nvPicPr>
        <xdr:cNvPr id="28" name="Picture 27" descr="circle, orange icon">
          <a:extLst>
            <a:ext uri="{FF2B5EF4-FFF2-40B4-BE49-F238E27FC236}">
              <a16:creationId xmlns:a16="http://schemas.microsoft.com/office/drawing/2014/main" id="{13D17505-0068-4548-8140-55D32DB83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1" y="8082643"/>
          <a:ext cx="304800" cy="313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446313</xdr:colOff>
      <xdr:row>32</xdr:row>
      <xdr:rowOff>190500</xdr:rowOff>
    </xdr:from>
    <xdr:to>
      <xdr:col>14</xdr:col>
      <xdr:colOff>136070</xdr:colOff>
      <xdr:row>34</xdr:row>
      <xdr:rowOff>204107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F08CE969-2580-434F-B368-7C15A6877203}"/>
            </a:ext>
          </a:extLst>
        </xdr:cNvPr>
        <xdr:cNvSpPr/>
      </xdr:nvSpPr>
      <xdr:spPr>
        <a:xfrm>
          <a:off x="4596492" y="10314214"/>
          <a:ext cx="11201399" cy="693964"/>
        </a:xfrm>
        <a:prstGeom prst="rect">
          <a:avLst/>
        </a:prstGeom>
        <a:solidFill>
          <a:schemeClr val="accent1">
            <a:alpha val="5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800">
              <a:solidFill>
                <a:srgbClr val="FF0000"/>
              </a:solidFill>
            </a:rPr>
            <a:t>. Communication</a:t>
          </a:r>
          <a:r>
            <a:rPr lang="nl-NL" sz="1800" baseline="0">
              <a:solidFill>
                <a:srgbClr val="FF0000"/>
              </a:solidFill>
            </a:rPr>
            <a:t> data is not available</a:t>
          </a:r>
          <a:endParaRPr lang="nl-NL" sz="1800">
            <a:solidFill>
              <a:srgbClr val="FF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lan Shah" refreshedDate="43170.743279050927" createdVersion="6" refreshedVersion="6" minRefreshableVersion="3" recordCount="154">
  <cacheSource type="worksheet">
    <worksheetSource ref="A1:I155" sheet="RAW Data"/>
  </cacheSource>
  <cacheFields count="9">
    <cacheField name="Week" numFmtId="0">
      <sharedItems count="5">
        <s v="Week 7"/>
        <s v="Week 8"/>
        <s v="Week 9 "/>
        <s v="Week 10"/>
        <s v="Week 10 " u="1"/>
      </sharedItems>
    </cacheField>
    <cacheField name="Axosoft Number" numFmtId="0">
      <sharedItems containsString="0" containsBlank="1" containsNumber="1" containsInteger="1" minValue="5709" maxValue="5947"/>
    </cacheField>
    <cacheField name="Activity Description" numFmtId="0">
      <sharedItems count="68">
        <s v="NG  - Servoy Console Valuelist Error"/>
        <s v="NG  - Removing hover effect on dropdown when disabled"/>
        <s v="R &amp; D of cumub io dashboard"/>
        <s v="5827 - NG  - Product Configurator"/>
        <s v="5718 - NG General issues - pin task bar when scrolling down"/>
        <s v="5824 - Prevent a user to close the ng client or to click back / forward button"/>
        <s v="Article Forms Conversion"/>
        <s v="Financial plan Forms Conversion"/>
        <s v="Billing and Relations Forms Conversion"/>
        <s v="5832 - NG - General Company Parameter Form conversions"/>
        <s v="CancelRequired field validation for all the controls"/>
        <s v="5730 - NG General - adjust favicon and html (browser) title"/>
        <s v="5834 - Dynamic Height"/>
        <s v="5746 - NG Screen Zone"/>
        <s v="NG Form Conversion : Financial Plan module into responsive layout"/>
        <s v="Case Type -&gt; Unable to edit in grid (Jasper given)"/>
        <s v="onDataChange (…) event parameter not getting value at backend for textbox, dropdown and checkbox control and fixed it."/>
        <s v="5709- NG Screen Main Groups and sub groups"/>
        <s v="List Selection (MultiSelect) control checkbox related changes"/>
        <s v="Fixing data dataproviderID related error getting at runtime of globtecdevexcomponents control"/>
        <s v="Multi-select in list selection for grouping in console page."/>
        <s v="5784 - NG General - application freeze on clicking home button"/>
        <s v="NG General - getProgramName issue on click Dashboard from Breadcrumb panel"/>
        <s v="5711 - NG General : enhancements for custom views on list forms redirect on single records come by filter"/>
        <s v="5775 - NG General issues - Upload document"/>
        <s v="Change in CSS for disable and check it's functionality"/>
        <s v="Functional Flow Related"/>
        <s v="5835 - NG General - typeahead doesn't show all values"/>
        <s v="5839 - NG General - Change style for Servoy Tabpanel"/>
        <s v="5829 - NG General issues - selection of record jumps automatically to another record"/>
        <s v="5830 - NG General issues - suggestions attachment functionality"/>
        <s v="5844 - NG - Contracts - Form Conversion"/>
        <s v="5850 - NG - Company - Concern Parameter Forms conversation"/>
        <s v="5857 - Feneko Portal"/>
        <s v="5875 - Dropdown valuelist related issue"/>
        <s v="5853 - NG - Translation tab's form is not showing"/>
        <s v="5856 - NG - Needs to restrict second popup at the time of logout"/>
        <s v="5862 - NG - Panel Related Issues"/>
        <s v="CSS related"/>
        <s v="5852 - NG - Webshop user form conversion"/>
        <s v="5771 - NG General issues - specific formatters"/>
        <s v="5880 - NG General - Provide handler for clicking a notification tile"/>
        <s v="_x000a_Financial Plan Redesign and Purchase Order Redesign"/>
        <s v="5905 - Datagrid multiple record selection"/>
        <s v="5746 - Issue in selection for same grid"/>
        <s v="5867 - NG General - Extra API to set filters in grid"/>
        <s v="5884 - NG - Contracts - Mandatory Field is not showing"/>
        <s v="Preventing Browser to go back, refresh and tab close, restrict when isDeveloper"/>
        <s v="NG General - Provide handler for clicking a notification tile"/>
        <s v="5907 - Textbox with valuelist issue"/>
        <s v="5877 - NG - Datagrid UI related"/>
        <s v="Control visibility issue in sales order (warehouse)"/>
        <s v="5888 - NG - Panel height Related Issue in Article Form and Others"/>
        <s v="5924 - NG - dataProviderID correction in components"/>
        <s v="5918 - NG - Warehouse - Warehouse Location, Warehouse Move, Put Rules, To Delivery, etc..."/>
        <s v="5919 - NG - Complaint forms conversion"/>
        <s v="Sales order form Redesign "/>
        <s v="5943 - NG - Warehouse - Form conversion for the to pack without tracking, warehouse stock, inventory, etc..."/>
        <s v="5937 - NG - No limitation on data length in a field?"/>
        <s v="NG General issues - bar main functionalities does not move when minimizing the top bar"/>
        <s v="NG - Screen title bar disappears on home (dashboard) screen"/>
        <s v="NG - Valuelist type ahead"/>
        <s v="5900 - Article Type Issue"/>
        <s v="5873 NG General - refresh data behaviour"/>
        <s v="Meeting"/>
        <s v="5947 - NG General - Bug in expanding tabs when showing same form in different tabs"/>
        <s v="Textbox with valuelist issue" u="1"/>
        <s v="NG General - typeahead doesn't show all values" u="1"/>
      </sharedItems>
    </cacheField>
    <cacheField name="Person Name" numFmtId="0">
      <sharedItems count="5">
        <s v="Bhavesh"/>
        <s v="Pramod"/>
        <s v="Nilav"/>
        <s v="Rakesh"/>
        <s v="Jay"/>
      </sharedItems>
    </cacheField>
    <cacheField name="Estimation" numFmtId="0">
      <sharedItems containsSemiMixedTypes="0" containsString="0" containsNumber="1" minValue="0" maxValue="128" count="29">
        <n v="30"/>
        <n v="1"/>
        <n v="45"/>
        <n v="4"/>
        <n v="14"/>
        <n v="12"/>
        <n v="13"/>
        <n v="72"/>
        <n v="8"/>
        <n v="54"/>
        <n v="2.5"/>
        <n v="6"/>
        <n v="3"/>
        <n v="5"/>
        <n v="10"/>
        <n v="2"/>
        <n v="18"/>
        <n v="28"/>
        <n v="32"/>
        <n v="128"/>
        <n v="1.5"/>
        <n v="20"/>
        <n v="16"/>
        <n v="26"/>
        <n v="7"/>
        <n v="0.5"/>
        <n v="17"/>
        <n v="0" u="1"/>
        <n v="2.2999999999999998" u="1"/>
      </sharedItems>
    </cacheField>
    <cacheField name="Actual Duration" numFmtId="0">
      <sharedItems containsString="0" containsBlank="1" containsNumber="1" minValue="0.5" maxValue="8"/>
    </cacheField>
    <cacheField name="Comments" numFmtId="0">
      <sharedItems containsBlank="1"/>
    </cacheField>
    <cacheField name="Type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x v="0"/>
    <m/>
    <x v="0"/>
    <x v="0"/>
    <x v="0"/>
    <n v="6.5"/>
    <s v="Server MarkUp Id getting same and so cause an issue. As discussed with robrecht put on-hold."/>
    <s v="Issue"/>
    <s v="OnHold"/>
  </r>
  <r>
    <x v="0"/>
    <m/>
    <x v="0"/>
    <x v="0"/>
    <x v="0"/>
    <n v="1"/>
    <m/>
    <s v="Issue"/>
    <s v="OnHold"/>
  </r>
  <r>
    <x v="0"/>
    <m/>
    <x v="0"/>
    <x v="0"/>
    <x v="0"/>
    <n v="7"/>
    <m/>
    <s v="Issue"/>
    <s v="OnHold"/>
  </r>
  <r>
    <x v="0"/>
    <m/>
    <x v="1"/>
    <x v="0"/>
    <x v="1"/>
    <n v="1"/>
    <m/>
    <s v="Enhancement"/>
    <s v="Done"/>
  </r>
  <r>
    <x v="0"/>
    <m/>
    <x v="0"/>
    <x v="0"/>
    <x v="0"/>
    <n v="8"/>
    <m/>
    <s v="Issue"/>
    <s v="OnHold"/>
  </r>
  <r>
    <x v="0"/>
    <m/>
    <x v="0"/>
    <x v="0"/>
    <x v="0"/>
    <n v="8"/>
    <m/>
    <s v="Issue"/>
    <s v="OnHold"/>
  </r>
  <r>
    <x v="0"/>
    <m/>
    <x v="2"/>
    <x v="0"/>
    <x v="1"/>
    <n v="1"/>
    <m/>
    <s v="Enhancement"/>
    <s v="OnHold"/>
  </r>
  <r>
    <x v="0"/>
    <n v="5827"/>
    <x v="3"/>
    <x v="0"/>
    <x v="2"/>
    <n v="2"/>
    <s v="Phase I"/>
    <s v="Enhancement"/>
    <s v="OnHold"/>
  </r>
  <r>
    <x v="0"/>
    <n v="5827"/>
    <x v="3"/>
    <x v="0"/>
    <x v="2"/>
    <n v="5"/>
    <s v="Phase I"/>
    <s v="Enhancement"/>
    <s v="OnHold"/>
  </r>
  <r>
    <x v="1"/>
    <n v="5827"/>
    <x v="3"/>
    <x v="0"/>
    <x v="2"/>
    <n v="5"/>
    <s v="Phase I"/>
    <s v="Enhancement"/>
    <s v="OnHold"/>
  </r>
  <r>
    <x v="1"/>
    <n v="5718"/>
    <x v="4"/>
    <x v="0"/>
    <x v="3"/>
    <n v="3"/>
    <m/>
    <s v="Enhancement"/>
    <s v="Done"/>
  </r>
  <r>
    <x v="1"/>
    <n v="5718"/>
    <x v="4"/>
    <x v="0"/>
    <x v="3"/>
    <n v="1"/>
    <m/>
    <s v="Enhancement"/>
    <s v="Done"/>
  </r>
  <r>
    <x v="1"/>
    <n v="5827"/>
    <x v="3"/>
    <x v="0"/>
    <x v="2"/>
    <n v="2"/>
    <s v="Phase I"/>
    <s v="Enhancement"/>
    <s v="OnHold"/>
  </r>
  <r>
    <x v="1"/>
    <n v="5827"/>
    <x v="3"/>
    <x v="0"/>
    <x v="2"/>
    <n v="8"/>
    <s v="Phase I"/>
    <s v="Enhancement"/>
    <s v="OnHold"/>
  </r>
  <r>
    <x v="1"/>
    <n v="5827"/>
    <x v="3"/>
    <x v="0"/>
    <x v="2"/>
    <n v="8"/>
    <s v="Phase I"/>
    <s v="Enhancement"/>
    <s v="OnHold"/>
  </r>
  <r>
    <x v="1"/>
    <n v="5824"/>
    <x v="5"/>
    <x v="0"/>
    <x v="4"/>
    <n v="8"/>
    <s v="One issue came from yannik"/>
    <s v="Enhancement"/>
    <s v="InProgress"/>
  </r>
  <r>
    <x v="0"/>
    <m/>
    <x v="6"/>
    <x v="1"/>
    <x v="5"/>
    <n v="8"/>
    <m/>
    <s v="Enhancement"/>
    <s v="Done"/>
  </r>
  <r>
    <x v="0"/>
    <m/>
    <x v="7"/>
    <x v="1"/>
    <x v="6"/>
    <n v="8"/>
    <m/>
    <s v="Enhancement"/>
    <s v="Done"/>
  </r>
  <r>
    <x v="0"/>
    <m/>
    <x v="8"/>
    <x v="1"/>
    <x v="5"/>
    <n v="8"/>
    <m/>
    <s v="Enhancement"/>
    <s v="Done"/>
  </r>
  <r>
    <x v="0"/>
    <n v="5832"/>
    <x v="9"/>
    <x v="1"/>
    <x v="7"/>
    <n v="8"/>
    <m/>
    <s v="Enhancement"/>
    <s v="Done"/>
  </r>
  <r>
    <x v="0"/>
    <n v="5832"/>
    <x v="9"/>
    <x v="1"/>
    <x v="7"/>
    <n v="8"/>
    <m/>
    <s v="Enhancement"/>
    <s v="Done"/>
  </r>
  <r>
    <x v="1"/>
    <n v="5832"/>
    <x v="9"/>
    <x v="1"/>
    <x v="7"/>
    <n v="8"/>
    <m/>
    <s v="Enhancement"/>
    <s v="Done"/>
  </r>
  <r>
    <x v="1"/>
    <n v="5832"/>
    <x v="9"/>
    <x v="1"/>
    <x v="7"/>
    <n v="8"/>
    <m/>
    <s v="Enhancement"/>
    <s v="Done"/>
  </r>
  <r>
    <x v="1"/>
    <n v="5832"/>
    <x v="9"/>
    <x v="1"/>
    <x v="7"/>
    <n v="8"/>
    <m/>
    <s v="Enhancement"/>
    <s v="Done"/>
  </r>
  <r>
    <x v="1"/>
    <n v="5832"/>
    <x v="9"/>
    <x v="1"/>
    <x v="7"/>
    <n v="8"/>
    <m/>
    <s v="Enhancement"/>
    <s v="Done"/>
  </r>
  <r>
    <x v="1"/>
    <n v="5832"/>
    <x v="9"/>
    <x v="1"/>
    <x v="7"/>
    <n v="8"/>
    <m/>
    <s v="Enhancement"/>
    <s v="Done"/>
  </r>
  <r>
    <x v="0"/>
    <m/>
    <x v="10"/>
    <x v="2"/>
    <x v="8"/>
    <n v="8"/>
    <m/>
    <s v="Enhancement"/>
    <s v="Done"/>
  </r>
  <r>
    <x v="0"/>
    <m/>
    <x v="10"/>
    <x v="2"/>
    <x v="8"/>
    <n v="2"/>
    <m/>
    <s v="Enhancement"/>
    <s v="Done"/>
  </r>
  <r>
    <x v="0"/>
    <n v="5730"/>
    <x v="11"/>
    <x v="2"/>
    <x v="8"/>
    <n v="6"/>
    <s v="Database field is pending and needs to be discuss with Robrecht"/>
    <s v="Enhancement"/>
    <s v="OnHold"/>
  </r>
  <r>
    <x v="0"/>
    <n v="5730"/>
    <x v="11"/>
    <x v="2"/>
    <x v="8"/>
    <n v="4"/>
    <s v="Database field is pending and needs to be discuss with Robrecht"/>
    <s v="Enhancement"/>
    <s v="OnHold"/>
  </r>
  <r>
    <x v="0"/>
    <n v="5834"/>
    <x v="12"/>
    <x v="2"/>
    <x v="9"/>
    <n v="2"/>
    <m/>
    <s v="Enhancement"/>
    <s v="Done"/>
  </r>
  <r>
    <x v="0"/>
    <n v="5834"/>
    <x v="12"/>
    <x v="2"/>
    <x v="9"/>
    <n v="8"/>
    <m/>
    <s v="Enhancement"/>
    <s v="Done"/>
  </r>
  <r>
    <x v="0"/>
    <n v="5834"/>
    <x v="12"/>
    <x v="2"/>
    <x v="9"/>
    <n v="8"/>
    <m/>
    <s v="Enhancement"/>
    <s v="Done"/>
  </r>
  <r>
    <x v="1"/>
    <n v="5834"/>
    <x v="12"/>
    <x v="2"/>
    <x v="9"/>
    <n v="4"/>
    <m/>
    <s v="Enhancement"/>
    <s v="Done"/>
  </r>
  <r>
    <x v="1"/>
    <n v="5746"/>
    <x v="13"/>
    <x v="2"/>
    <x v="8"/>
    <n v="4"/>
    <s v="Server MarkUp Id getting same and so cause an issue. As discussed with robrecht put on-hold."/>
    <s v="Issue"/>
    <s v="OnHold"/>
  </r>
  <r>
    <x v="1"/>
    <n v="5746"/>
    <x v="13"/>
    <x v="2"/>
    <x v="8"/>
    <n v="4"/>
    <s v="Server MarkUp Id getting same and so cause an issue. As discussed with robrecht put on-hold."/>
    <s v="Issue"/>
    <s v="OnHold"/>
  </r>
  <r>
    <x v="1"/>
    <n v="5834"/>
    <x v="12"/>
    <x v="2"/>
    <x v="9"/>
    <n v="4"/>
    <m/>
    <s v="Enhancement"/>
    <s v="Done"/>
  </r>
  <r>
    <x v="1"/>
    <n v="5834"/>
    <x v="12"/>
    <x v="2"/>
    <x v="9"/>
    <n v="8"/>
    <m/>
    <s v="Enhancement"/>
    <s v="Done"/>
  </r>
  <r>
    <x v="1"/>
    <n v="5834"/>
    <x v="12"/>
    <x v="2"/>
    <x v="9"/>
    <n v="8"/>
    <m/>
    <s v="Enhancement"/>
    <s v="Done"/>
  </r>
  <r>
    <x v="1"/>
    <n v="5834"/>
    <x v="12"/>
    <x v="2"/>
    <x v="9"/>
    <n v="8"/>
    <m/>
    <s v="Enhancement"/>
    <s v="Done"/>
  </r>
  <r>
    <x v="0"/>
    <m/>
    <x v="14"/>
    <x v="3"/>
    <x v="5"/>
    <n v="6"/>
    <m/>
    <s v="Enhancement"/>
    <s v="Done"/>
  </r>
  <r>
    <x v="0"/>
    <m/>
    <x v="14"/>
    <x v="3"/>
    <x v="5"/>
    <n v="2"/>
    <m/>
    <s v="Enhancement"/>
    <s v="Done"/>
  </r>
  <r>
    <x v="0"/>
    <m/>
    <x v="15"/>
    <x v="3"/>
    <x v="8"/>
    <n v="6"/>
    <s v="Needs to check with Robrecht"/>
    <s v="Issue"/>
    <s v="OnHold"/>
  </r>
  <r>
    <x v="0"/>
    <m/>
    <x v="16"/>
    <x v="3"/>
    <x v="10"/>
    <n v="2.5"/>
    <m/>
    <s v="Issue"/>
    <s v="Done"/>
  </r>
  <r>
    <x v="0"/>
    <m/>
    <x v="15"/>
    <x v="3"/>
    <x v="8"/>
    <n v="4.5"/>
    <m/>
    <s v="Issue"/>
    <s v="OnHold"/>
  </r>
  <r>
    <x v="0"/>
    <n v="5709"/>
    <x v="17"/>
    <x v="3"/>
    <x v="11"/>
    <n v="8"/>
    <m/>
    <s v="Enhancement"/>
    <s v="Done"/>
  </r>
  <r>
    <x v="1"/>
    <m/>
    <x v="18"/>
    <x v="3"/>
    <x v="3"/>
    <n v="4"/>
    <m/>
    <s v="Enhancement"/>
    <s v="Done"/>
  </r>
  <r>
    <x v="1"/>
    <m/>
    <x v="19"/>
    <x v="3"/>
    <x v="12"/>
    <n v="3"/>
    <m/>
    <s v="Issue"/>
    <s v="Done"/>
  </r>
  <r>
    <x v="1"/>
    <m/>
    <x v="20"/>
    <x v="3"/>
    <x v="11"/>
    <n v="4.5"/>
    <m/>
    <s v="Enhancement"/>
    <s v="Done"/>
  </r>
  <r>
    <x v="1"/>
    <m/>
    <x v="20"/>
    <x v="3"/>
    <x v="11"/>
    <n v="5"/>
    <m/>
    <s v="Enhancement"/>
    <s v="Done"/>
  </r>
  <r>
    <x v="1"/>
    <n v="5784"/>
    <x v="21"/>
    <x v="3"/>
    <x v="13"/>
    <n v="5"/>
    <m/>
    <s v="Issue"/>
    <s v="Done"/>
  </r>
  <r>
    <x v="1"/>
    <m/>
    <x v="22"/>
    <x v="3"/>
    <x v="12"/>
    <n v="3"/>
    <m/>
    <s v="Issue"/>
    <s v="Done"/>
  </r>
  <r>
    <x v="1"/>
    <n v="5711"/>
    <x v="23"/>
    <x v="3"/>
    <x v="11"/>
    <n v="6"/>
    <m/>
    <s v="Enhancement"/>
    <s v="Done"/>
  </r>
  <r>
    <x v="1"/>
    <n v="5711"/>
    <x v="23"/>
    <x v="3"/>
    <x v="11"/>
    <n v="3"/>
    <m/>
    <s v="Enhancement"/>
    <s v="Done"/>
  </r>
  <r>
    <x v="1"/>
    <n v="5775"/>
    <x v="24"/>
    <x v="3"/>
    <x v="14"/>
    <n v="2.5"/>
    <s v="GOLObject and others"/>
    <s v="Issue"/>
    <s v="Done"/>
  </r>
  <r>
    <x v="1"/>
    <m/>
    <x v="25"/>
    <x v="3"/>
    <x v="15"/>
    <n v="2"/>
    <m/>
    <s v="Enhancement"/>
    <s v="Done"/>
  </r>
  <r>
    <x v="1"/>
    <m/>
    <x v="26"/>
    <x v="3"/>
    <x v="16"/>
    <n v="6"/>
    <m/>
    <s v="Enhancement"/>
    <s v="Done"/>
  </r>
  <r>
    <x v="2"/>
    <n v="5832"/>
    <x v="9"/>
    <x v="1"/>
    <x v="7"/>
    <m/>
    <s v="Excise and WebService"/>
    <s v="Enhancement"/>
    <s v="Done"/>
  </r>
  <r>
    <x v="2"/>
    <n v="5824"/>
    <x v="5"/>
    <x v="0"/>
    <x v="4"/>
    <n v="3"/>
    <m/>
    <s v="Enhancement"/>
    <s v="Done"/>
  </r>
  <r>
    <x v="2"/>
    <n v="5835"/>
    <x v="27"/>
    <x v="0"/>
    <x v="8"/>
    <n v="3.5"/>
    <s v="Not possible due to 500 records rendering only."/>
    <s v="Issue"/>
    <s v="InProgress"/>
  </r>
  <r>
    <x v="2"/>
    <n v="5839"/>
    <x v="28"/>
    <x v="0"/>
    <x v="15"/>
    <n v="1.5"/>
    <m/>
    <s v="Enhancement"/>
    <s v="Done"/>
  </r>
  <r>
    <x v="2"/>
    <n v="5775"/>
    <x v="24"/>
    <x v="3"/>
    <x v="14"/>
    <n v="4"/>
    <s v="GOLObject and others"/>
    <s v="Enhancement"/>
    <s v="Done"/>
  </r>
  <r>
    <x v="2"/>
    <n v="5829"/>
    <x v="29"/>
    <x v="2"/>
    <x v="14"/>
    <n v="6"/>
    <m/>
    <s v="Issue"/>
    <s v="Done"/>
  </r>
  <r>
    <x v="2"/>
    <n v="5830"/>
    <x v="30"/>
    <x v="3"/>
    <x v="17"/>
    <n v="2.5"/>
    <m/>
    <s v="Enhancement"/>
    <s v="Done"/>
  </r>
  <r>
    <x v="2"/>
    <n v="5775"/>
    <x v="24"/>
    <x v="3"/>
    <x v="14"/>
    <n v="4"/>
    <s v="GOLObject and others"/>
    <s v="Issue"/>
    <s v="Done"/>
  </r>
  <r>
    <x v="2"/>
    <n v="5834"/>
    <x v="12"/>
    <x v="2"/>
    <x v="9"/>
    <n v="2"/>
    <m/>
    <s v="Enhancement"/>
    <s v="Done"/>
  </r>
  <r>
    <x v="2"/>
    <m/>
    <x v="26"/>
    <x v="1"/>
    <x v="16"/>
    <n v="3"/>
    <m/>
    <s v="Enhancement"/>
    <s v="Done"/>
  </r>
  <r>
    <x v="2"/>
    <n v="5832"/>
    <x v="9"/>
    <x v="1"/>
    <x v="7"/>
    <n v="1.5"/>
    <m/>
    <s v="Enhancement"/>
    <s v="Done"/>
  </r>
  <r>
    <x v="2"/>
    <n v="5844"/>
    <x v="31"/>
    <x v="1"/>
    <x v="18"/>
    <n v="3.5"/>
    <s v="Contracts -&gt; Contract"/>
    <s v="Enhancement"/>
    <s v="InProgress"/>
  </r>
  <r>
    <x v="2"/>
    <n v="5844"/>
    <x v="31"/>
    <x v="1"/>
    <x v="18"/>
    <n v="4"/>
    <s v="Billing Group, To Invoice, Stock Summary and Location Stock"/>
    <s v="Enhancement"/>
    <s v="InProgress"/>
  </r>
  <r>
    <x v="2"/>
    <n v="5850"/>
    <x v="32"/>
    <x v="1"/>
    <x v="4"/>
    <n v="5"/>
    <m/>
    <s v="Enhancement"/>
    <s v="Done"/>
  </r>
  <r>
    <x v="2"/>
    <n v="5830"/>
    <x v="30"/>
    <x v="3"/>
    <x v="17"/>
    <n v="8"/>
    <m/>
    <s v="Enhancement"/>
    <s v="Done"/>
  </r>
  <r>
    <x v="2"/>
    <n v="5835"/>
    <x v="27"/>
    <x v="0"/>
    <x v="8"/>
    <n v="3"/>
    <s v="Not possible due to 500 records rendering only."/>
    <s v="Issue"/>
    <s v="InProgress"/>
  </r>
  <r>
    <x v="2"/>
    <n v="5829"/>
    <x v="29"/>
    <x v="0"/>
    <x v="14"/>
    <n v="4.5"/>
    <s v="Issue 1."/>
    <s v="Issue"/>
    <s v="Done"/>
  </r>
  <r>
    <x v="2"/>
    <n v="5857"/>
    <x v="33"/>
    <x v="2"/>
    <x v="19"/>
    <n v="3"/>
    <s v="1. Added role in webshop user_x000a_2. Functional understanding"/>
    <s v="Enhancement"/>
    <s v="InProgress"/>
  </r>
  <r>
    <x v="2"/>
    <n v="5834"/>
    <x v="12"/>
    <x v="2"/>
    <x v="9"/>
    <n v="6"/>
    <s v="Made changes into it as suggested by robrecht_x000a__x000a_2. Panel height issue also fixed._x000a__x000a_3. Worked on first tab which is selected when we are navigating that is fixed now."/>
    <s v="Enhancement"/>
    <s v="Done"/>
  </r>
  <r>
    <x v="2"/>
    <n v="5875"/>
    <x v="34"/>
    <x v="0"/>
    <x v="3"/>
    <n v="1"/>
    <m/>
    <s v="Issue"/>
    <s v="Done"/>
  </r>
  <r>
    <x v="2"/>
    <n v="5824"/>
    <x v="5"/>
    <x v="0"/>
    <x v="4"/>
    <n v="1.5"/>
    <s v="One issue came from yannik"/>
    <s v="Enhancement"/>
    <s v="Done"/>
  </r>
  <r>
    <x v="2"/>
    <n v="5853"/>
    <x v="35"/>
    <x v="0"/>
    <x v="15"/>
    <n v="2"/>
    <m/>
    <s v="Issue"/>
    <s v="Done"/>
  </r>
  <r>
    <x v="2"/>
    <n v="5856"/>
    <x v="36"/>
    <x v="0"/>
    <x v="15"/>
    <n v="2"/>
    <m/>
    <s v="Enhancement"/>
    <s v="Done"/>
  </r>
  <r>
    <x v="2"/>
    <n v="5862"/>
    <x v="37"/>
    <x v="0"/>
    <x v="12"/>
    <n v="2"/>
    <s v="Concern parameter form is not loading properly as expected due to only detail form."/>
    <s v="Issue"/>
    <s v="Done"/>
  </r>
  <r>
    <x v="2"/>
    <n v="5829"/>
    <x v="29"/>
    <x v="2"/>
    <x v="14"/>
    <n v="2"/>
    <s v="Issue 2."/>
    <s v="Issue"/>
    <s v="Done"/>
  </r>
  <r>
    <x v="2"/>
    <n v="5857"/>
    <x v="33"/>
    <x v="2"/>
    <x v="19"/>
    <n v="6"/>
    <m/>
    <s v="Enhancement"/>
    <s v="InProgress"/>
  </r>
  <r>
    <x v="2"/>
    <n v="5857"/>
    <x v="33"/>
    <x v="2"/>
    <x v="19"/>
    <n v="6.5"/>
    <m/>
    <s v="Enhancement"/>
    <s v="InProgress"/>
  </r>
  <r>
    <x v="2"/>
    <m/>
    <x v="38"/>
    <x v="2"/>
    <x v="15"/>
    <n v="1.5"/>
    <m/>
    <s v="Issue"/>
    <s v="Done"/>
  </r>
  <r>
    <x v="2"/>
    <n v="5850"/>
    <x v="32"/>
    <x v="1"/>
    <x v="4"/>
    <n v="5.5"/>
    <m/>
    <s v="Enhancement"/>
    <s v="Done"/>
  </r>
  <r>
    <x v="2"/>
    <n v="5852"/>
    <x v="39"/>
    <x v="1"/>
    <x v="3"/>
    <n v="3"/>
    <m/>
    <s v="Enhancement"/>
    <s v="Done"/>
  </r>
  <r>
    <x v="2"/>
    <n v="5844"/>
    <x v="31"/>
    <x v="1"/>
    <x v="18"/>
    <n v="7"/>
    <s v="Contracts -&gt; Articles, Project and other few forms."/>
    <s v="Enhancement"/>
    <s v="InProgress"/>
  </r>
  <r>
    <x v="2"/>
    <n v="5875"/>
    <x v="34"/>
    <x v="0"/>
    <x v="3"/>
    <n v="2.5"/>
    <s v="Solved dropdown binding issue in purchase order form."/>
    <s v="Issue"/>
    <s v="Done"/>
  </r>
  <r>
    <x v="2"/>
    <n v="5835"/>
    <x v="27"/>
    <x v="0"/>
    <x v="8"/>
    <n v="3.5"/>
    <m/>
    <s v="Issue"/>
    <s v="InProgress"/>
  </r>
  <r>
    <x v="2"/>
    <n v="5862"/>
    <x v="37"/>
    <x v="0"/>
    <x v="12"/>
    <n v="1"/>
    <s v="Removed scrollbar from the viewer forms."/>
    <s v="Issue"/>
    <s v="Done"/>
  </r>
  <r>
    <x v="2"/>
    <n v="5771"/>
    <x v="40"/>
    <x v="0"/>
    <x v="8"/>
    <n v="1"/>
    <m/>
    <s v="Issue"/>
    <s v="InProgress"/>
  </r>
  <r>
    <x v="2"/>
    <n v="5857"/>
    <x v="33"/>
    <x v="2"/>
    <x v="19"/>
    <n v="8"/>
    <m/>
    <s v="Enhancement"/>
    <s v="InProgress"/>
  </r>
  <r>
    <x v="2"/>
    <n v="5835"/>
    <x v="27"/>
    <x v="0"/>
    <x v="8"/>
    <n v="3.5"/>
    <m/>
    <s v="Issue"/>
    <s v="InProgress"/>
  </r>
  <r>
    <x v="2"/>
    <n v="5880"/>
    <x v="41"/>
    <x v="0"/>
    <x v="20"/>
    <n v="1.5"/>
    <m/>
    <s v="Enhancement"/>
    <s v="Done"/>
  </r>
  <r>
    <x v="2"/>
    <n v="5771"/>
    <x v="40"/>
    <x v="0"/>
    <x v="8"/>
    <n v="3"/>
    <m/>
    <s v="Enhancement"/>
    <s v="InProgress"/>
  </r>
  <r>
    <x v="2"/>
    <m/>
    <x v="42"/>
    <x v="1"/>
    <x v="15"/>
    <n v="1"/>
    <m/>
    <s v="Enhancement"/>
    <s v="Done"/>
  </r>
  <r>
    <x v="2"/>
    <n v="5844"/>
    <x v="31"/>
    <x v="1"/>
    <x v="18"/>
    <n v="5"/>
    <s v="Contracts -&gt; Billing form conversasion related."/>
    <s v="Enhancement"/>
    <s v="InProgress"/>
  </r>
  <r>
    <x v="2"/>
    <m/>
    <x v="26"/>
    <x v="1"/>
    <x v="16"/>
    <n v="3"/>
    <m/>
    <s v="Enhancement"/>
    <s v="Done"/>
  </r>
  <r>
    <x v="2"/>
    <n v="5830"/>
    <x v="30"/>
    <x v="3"/>
    <x v="17"/>
    <n v="8"/>
    <m/>
    <s v="Enhancement"/>
    <s v="Done"/>
  </r>
  <r>
    <x v="2"/>
    <n v="5830"/>
    <x v="30"/>
    <x v="3"/>
    <x v="17"/>
    <n v="8"/>
    <m/>
    <s v="Enhancement"/>
    <s v="Done"/>
  </r>
  <r>
    <x v="2"/>
    <n v="5830"/>
    <x v="30"/>
    <x v="3"/>
    <x v="17"/>
    <n v="8"/>
    <m/>
    <s v="Enhancement"/>
    <s v="Done"/>
  </r>
  <r>
    <x v="3"/>
    <n v="5905"/>
    <x v="43"/>
    <x v="4"/>
    <x v="14"/>
    <n v="7.5"/>
    <m/>
    <s v="Enhancement"/>
    <s v="Done"/>
  </r>
  <r>
    <x v="3"/>
    <n v="5745"/>
    <x v="44"/>
    <x v="4"/>
    <x v="13"/>
    <n v="0.5"/>
    <m/>
    <s v="Issue"/>
    <s v="InProgress"/>
  </r>
  <r>
    <x v="3"/>
    <n v="5835"/>
    <x v="27"/>
    <x v="0"/>
    <x v="8"/>
    <n v="2.5"/>
    <s v="added typeahead in textbox &amp; change field in price routing type form"/>
    <s v="Enhancement"/>
    <s v="Done"/>
  </r>
  <r>
    <x v="3"/>
    <n v="5867"/>
    <x v="45"/>
    <x v="0"/>
    <x v="1"/>
    <n v="1"/>
    <m/>
    <s v="Issue"/>
    <s v="OnHold"/>
  </r>
  <r>
    <x v="3"/>
    <n v="5884"/>
    <x v="46"/>
    <x v="0"/>
    <x v="20"/>
    <n v="1.5"/>
    <m/>
    <s v="Issue"/>
    <s v="Done"/>
  </r>
  <r>
    <x v="3"/>
    <n v="5824"/>
    <x v="47"/>
    <x v="0"/>
    <x v="4"/>
    <n v="2"/>
    <s v="change method for realse version"/>
    <s v="Issue"/>
    <s v="Done"/>
  </r>
  <r>
    <x v="3"/>
    <n v="5835"/>
    <x v="27"/>
    <x v="0"/>
    <x v="8"/>
    <n v="1"/>
    <s v="Design changes for textbox"/>
    <s v="Enhancement"/>
    <s v="Done"/>
  </r>
  <r>
    <x v="3"/>
    <n v="5880"/>
    <x v="48"/>
    <x v="0"/>
    <x v="1"/>
    <n v="1"/>
    <s v="change in header tile component for flip functionality"/>
    <s v="Issue"/>
    <s v="Done"/>
  </r>
  <r>
    <x v="3"/>
    <n v="5907"/>
    <x v="49"/>
    <x v="0"/>
    <x v="4"/>
    <n v="7"/>
    <m/>
    <s v="Issue"/>
    <s v="InProgress"/>
  </r>
  <r>
    <x v="3"/>
    <n v="5830"/>
    <x v="30"/>
    <x v="3"/>
    <x v="17"/>
    <n v="4"/>
    <m/>
    <s v="Enhancement"/>
    <s v="Done"/>
  </r>
  <r>
    <x v="3"/>
    <n v="5877"/>
    <x v="50"/>
    <x v="3"/>
    <x v="10"/>
    <n v="2"/>
    <m/>
    <s v="Enhancement"/>
    <s v="Done"/>
  </r>
  <r>
    <x v="3"/>
    <m/>
    <x v="51"/>
    <x v="3"/>
    <x v="20"/>
    <n v="1.5"/>
    <m/>
    <s v="Issue"/>
    <s v="Done"/>
  </r>
  <r>
    <x v="3"/>
    <n v="5888"/>
    <x v="52"/>
    <x v="3"/>
    <x v="21"/>
    <n v="6.5"/>
    <m/>
    <s v="Issue"/>
    <s v="InProgress"/>
  </r>
  <r>
    <x v="3"/>
    <n v="5857"/>
    <x v="33"/>
    <x v="2"/>
    <x v="19"/>
    <n v="8"/>
    <s v="worked on globis portal for dynamic login and menu related stuff "/>
    <s v="Enhancement"/>
    <s v="InProgress"/>
  </r>
  <r>
    <x v="3"/>
    <n v="5888"/>
    <x v="52"/>
    <x v="2"/>
    <x v="22"/>
    <n v="4"/>
    <m/>
    <s v="Issue"/>
    <s v="InProgress"/>
  </r>
  <r>
    <x v="3"/>
    <n v="5857"/>
    <x v="33"/>
    <x v="2"/>
    <x v="19"/>
    <n v="4"/>
    <s v="Feneko portal : Worked on menu related stuff, displaying menu as  per user role, update menus in database after debugging for console flag."/>
    <s v="Enhancement"/>
    <s v="InProgress"/>
  </r>
  <r>
    <x v="3"/>
    <n v="5857"/>
    <x v="33"/>
    <x v="2"/>
    <x v="19"/>
    <n v="4"/>
    <s v="Feneko  portal : worked on sales order details and listing page, fetching data and displaying in grid."/>
    <s v="Enhancement"/>
    <s v="InProgress"/>
  </r>
  <r>
    <x v="3"/>
    <n v="5857"/>
    <x v="33"/>
    <x v="2"/>
    <x v="19"/>
    <n v="6"/>
    <s v="Feneko  portal : worked on sales order details and listing page, sales order line listing form."/>
    <s v="Enhancement"/>
    <s v="InProgress"/>
  </r>
  <r>
    <x v="3"/>
    <n v="5924"/>
    <x v="53"/>
    <x v="2"/>
    <x v="10"/>
    <n v="2"/>
    <m/>
    <s v="Issue"/>
    <s v="Done"/>
  </r>
  <r>
    <x v="3"/>
    <n v="5924"/>
    <x v="53"/>
    <x v="0"/>
    <x v="10"/>
    <n v="2.5"/>
    <m/>
    <s v="Issue"/>
    <s v="Done"/>
  </r>
  <r>
    <x v="3"/>
    <n v="5907"/>
    <x v="49"/>
    <x v="0"/>
    <x v="4"/>
    <n v="5.5"/>
    <s v="setting Validation and tabindex"/>
    <s v="Enhancement"/>
    <s v="Done"/>
  </r>
  <r>
    <x v="3"/>
    <n v="5844"/>
    <x v="31"/>
    <x v="1"/>
    <x v="18"/>
    <n v="3.5"/>
    <m/>
    <s v="Enhancement"/>
    <s v="Done"/>
  </r>
  <r>
    <x v="3"/>
    <n v="5918"/>
    <x v="54"/>
    <x v="1"/>
    <x v="23"/>
    <n v="5"/>
    <m/>
    <s v="Enhancement"/>
    <s v="Done"/>
  </r>
  <r>
    <x v="3"/>
    <n v="5918"/>
    <x v="54"/>
    <x v="1"/>
    <x v="23"/>
    <n v="5"/>
    <m/>
    <s v="Enhancement"/>
    <s v="Done"/>
  </r>
  <r>
    <x v="3"/>
    <n v="5919"/>
    <x v="55"/>
    <x v="1"/>
    <x v="24"/>
    <n v="4"/>
    <m/>
    <s v="Enhancement"/>
    <s v="Done"/>
  </r>
  <r>
    <x v="3"/>
    <m/>
    <x v="56"/>
    <x v="1"/>
    <x v="25"/>
    <n v="0.5"/>
    <m/>
    <s v="Enhancement"/>
    <s v="Done"/>
  </r>
  <r>
    <x v="3"/>
    <n v="5924"/>
    <x v="53"/>
    <x v="1"/>
    <x v="10"/>
    <n v="2.5"/>
    <m/>
    <s v="Enhancement"/>
    <s v="Done"/>
  </r>
  <r>
    <x v="3"/>
    <n v="5918"/>
    <x v="54"/>
    <x v="1"/>
    <x v="23"/>
    <n v="5"/>
    <m/>
    <s v="Enhancement"/>
    <s v="Done"/>
  </r>
  <r>
    <x v="3"/>
    <n v="5943"/>
    <x v="57"/>
    <x v="1"/>
    <x v="26"/>
    <n v="3"/>
    <m/>
    <s v="Enhancement"/>
    <s v="Done"/>
  </r>
  <r>
    <x v="3"/>
    <m/>
    <x v="26"/>
    <x v="1"/>
    <x v="16"/>
    <n v="6"/>
    <m/>
    <s v="Enhancement"/>
    <s v="Done"/>
  </r>
  <r>
    <x v="3"/>
    <n v="5943"/>
    <x v="57"/>
    <x v="1"/>
    <x v="26"/>
    <n v="3.5"/>
    <m/>
    <s v="Enhancement"/>
    <s v="Done"/>
  </r>
  <r>
    <x v="3"/>
    <n v="5937"/>
    <x v="58"/>
    <x v="1"/>
    <x v="5"/>
    <n v="5"/>
    <m/>
    <s v="Enhancement"/>
    <s v="Done"/>
  </r>
  <r>
    <x v="3"/>
    <n v="5917"/>
    <x v="59"/>
    <x v="0"/>
    <x v="13"/>
    <n v="5"/>
    <m/>
    <s v="Issue"/>
    <s v="Done"/>
  </r>
  <r>
    <x v="3"/>
    <n v="5931"/>
    <x v="60"/>
    <x v="0"/>
    <x v="1"/>
    <n v="1"/>
    <s v="minucrumb visibility issue when tab change"/>
    <s v="Issue"/>
    <s v="Done"/>
  </r>
  <r>
    <x v="3"/>
    <n v="5928"/>
    <x v="61"/>
    <x v="0"/>
    <x v="13"/>
    <n v="2"/>
    <m/>
    <s v="Issue"/>
    <s v="Done"/>
  </r>
  <r>
    <x v="3"/>
    <n v="5917"/>
    <x v="59"/>
    <x v="0"/>
    <x v="13"/>
    <n v="5"/>
    <m/>
    <s v="Issue"/>
    <s v="Done"/>
  </r>
  <r>
    <x v="3"/>
    <n v="5928"/>
    <x v="61"/>
    <x v="0"/>
    <x v="13"/>
    <n v="3"/>
    <m/>
    <s v="Issue"/>
    <s v="Done"/>
  </r>
  <r>
    <x v="3"/>
    <n v="5857"/>
    <x v="33"/>
    <x v="2"/>
    <x v="19"/>
    <n v="4"/>
    <s v="Worked on sales order details page for feneko portal"/>
    <s v="Enhancement"/>
    <s v="InProgress"/>
  </r>
  <r>
    <x v="3"/>
    <n v="5857"/>
    <x v="33"/>
    <x v="2"/>
    <x v="19"/>
    <n v="4"/>
    <s v="Worked on listing pages for sales order line, sales invoice, sales invoiceline, delivery, delivery line"/>
    <s v="Enhancement"/>
    <s v="InProgress"/>
  </r>
  <r>
    <x v="3"/>
    <n v="5857"/>
    <x v="33"/>
    <x v="2"/>
    <x v="19"/>
    <n v="8"/>
    <s v="Worked on sales invoice detail and list page, sales invoice line details page,  delivery details page."/>
    <s v="Enhancement"/>
    <s v="InProgress"/>
  </r>
  <r>
    <x v="3"/>
    <n v="5924"/>
    <x v="53"/>
    <x v="3"/>
    <x v="10"/>
    <n v="0.5"/>
    <m/>
    <s v="Issue"/>
    <s v="Done"/>
  </r>
  <r>
    <x v="3"/>
    <n v="5888"/>
    <x v="52"/>
    <x v="3"/>
    <x v="21"/>
    <n v="5"/>
    <m/>
    <s v="Issue"/>
    <s v="InProgress"/>
  </r>
  <r>
    <x v="3"/>
    <n v="5888"/>
    <x v="52"/>
    <x v="3"/>
    <x v="21"/>
    <n v="7"/>
    <m/>
    <s v="Issue"/>
    <s v="InProgress"/>
  </r>
  <r>
    <x v="3"/>
    <n v="5830"/>
    <x v="30"/>
    <x v="3"/>
    <x v="17"/>
    <n v="2"/>
    <m/>
    <s v="Done"/>
    <s v="Done"/>
  </r>
  <r>
    <x v="3"/>
    <n v="5888"/>
    <x v="52"/>
    <x v="3"/>
    <x v="21"/>
    <n v="6"/>
    <m/>
    <s v="Issue"/>
    <s v="InProgress"/>
  </r>
  <r>
    <x v="3"/>
    <n v="5900"/>
    <x v="62"/>
    <x v="4"/>
    <x v="12"/>
    <n v="3.5"/>
    <m/>
    <s v="Issue"/>
    <s v="Done"/>
  </r>
  <r>
    <x v="3"/>
    <n v="5873"/>
    <x v="63"/>
    <x v="4"/>
    <x v="0"/>
    <n v="5.5"/>
    <m/>
    <s v="Issue"/>
    <s v="Done"/>
  </r>
  <r>
    <x v="3"/>
    <n v="5873"/>
    <x v="63"/>
    <x v="4"/>
    <x v="0"/>
    <n v="8"/>
    <s v="Issue related to refresh + fix for filtering in the viewer form"/>
    <s v="Issue"/>
    <s v="InProgress"/>
  </r>
  <r>
    <x v="3"/>
    <n v="5873"/>
    <x v="63"/>
    <x v="4"/>
    <x v="0"/>
    <n v="4"/>
    <s v="Issue related to refresh"/>
    <s v="Issue"/>
    <s v="InProgress"/>
  </r>
  <r>
    <x v="3"/>
    <m/>
    <x v="64"/>
    <x v="4"/>
    <x v="10"/>
    <n v="2.5"/>
    <s v="Meeting + Demo"/>
    <s v="Enhancement"/>
    <s v="Done"/>
  </r>
  <r>
    <x v="3"/>
    <n v="5873"/>
    <x v="63"/>
    <x v="4"/>
    <x v="0"/>
    <n v="8"/>
    <s v="Issue related to refresh + fix for the issue related to Multiselect to delete"/>
    <s v="Issue"/>
    <s v="InProgress"/>
  </r>
  <r>
    <x v="3"/>
    <n v="5947"/>
    <x v="65"/>
    <x v="3"/>
    <x v="8"/>
    <n v="2"/>
    <m/>
    <s v="Issue"/>
    <s v="InProgres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compact="0" compactData="0" gridDropZones="1" multipleFieldFilters="0">
  <location ref="A11:H90" firstHeaderRow="1" firstDataRow="2" firstDataCol="3"/>
  <pivotFields count="9">
    <pivotField axis="axisCol" compact="0" outline="0" showAll="0">
      <items count="6">
        <item x="0"/>
        <item x="1"/>
        <item x="2"/>
        <item x="3"/>
        <item m="1" x="4"/>
        <item t="default"/>
      </items>
    </pivotField>
    <pivotField compact="0" outline="0" showAll="0"/>
    <pivotField axis="axisRow" compact="0" outline="0" showAll="0" defaultSubtotal="0">
      <items count="68">
        <item x="17"/>
        <item x="23"/>
        <item x="4"/>
        <item x="11"/>
        <item x="13"/>
        <item x="24"/>
        <item x="21"/>
        <item x="5"/>
        <item x="3"/>
        <item x="9"/>
        <item x="6"/>
        <item x="8"/>
        <item x="10"/>
        <item x="15"/>
        <item x="25"/>
        <item x="7"/>
        <item x="19"/>
        <item x="18"/>
        <item x="20"/>
        <item x="1"/>
        <item x="0"/>
        <item x="14"/>
        <item x="22"/>
        <item x="16"/>
        <item x="2"/>
        <item x="12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sd="0" m="1" x="67"/>
        <item x="48"/>
        <item x="42"/>
        <item x="41"/>
        <item x="26"/>
        <item x="43"/>
        <item x="44"/>
        <item x="45"/>
        <item x="46"/>
        <item x="47"/>
        <item m="1" x="66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49"/>
      </items>
    </pivotField>
    <pivotField axis="axisRow" compact="0" outline="0" showAll="0">
      <items count="6">
        <item x="0"/>
        <item x="2"/>
        <item x="1"/>
        <item x="3"/>
        <item x="4"/>
        <item t="default"/>
      </items>
    </pivotField>
    <pivotField axis="axisRow" compact="0" outline="0" showAll="0">
      <items count="30">
        <item x="1"/>
        <item x="15"/>
        <item x="10"/>
        <item x="12"/>
        <item x="3"/>
        <item x="13"/>
        <item x="11"/>
        <item x="8"/>
        <item x="5"/>
        <item x="6"/>
        <item x="4"/>
        <item x="0"/>
        <item x="2"/>
        <item x="7"/>
        <item x="9"/>
        <item x="17"/>
        <item x="14"/>
        <item x="19"/>
        <item x="20"/>
        <item x="18"/>
        <item x="24"/>
        <item x="16"/>
        <item x="22"/>
        <item m="1" x="28"/>
        <item x="23"/>
        <item x="25"/>
        <item x="26"/>
        <item m="1" x="27"/>
        <item x="21"/>
        <item t="default"/>
      </items>
    </pivotField>
    <pivotField dataField="1" compact="0" numFmtId="4" outline="0" showAll="0"/>
    <pivotField compact="0" outline="0" showAll="0"/>
    <pivotField compact="0" outline="0" showAll="0"/>
    <pivotField compact="0" outline="0" showAll="0"/>
  </pivotFields>
  <rowFields count="3">
    <field x="3"/>
    <field x="2"/>
    <field x="4"/>
  </rowFields>
  <rowItems count="78">
    <i>
      <x/>
      <x v="2"/>
      <x v="4"/>
    </i>
    <i r="1">
      <x v="7"/>
      <x v="10"/>
    </i>
    <i r="1">
      <x v="8"/>
      <x v="12"/>
    </i>
    <i r="1">
      <x v="19"/>
      <x/>
    </i>
    <i r="1">
      <x v="20"/>
      <x v="11"/>
    </i>
    <i r="1">
      <x v="24"/>
      <x/>
    </i>
    <i r="1">
      <x v="26"/>
      <x v="7"/>
    </i>
    <i r="1">
      <x v="27"/>
      <x v="1"/>
    </i>
    <i r="1">
      <x v="28"/>
      <x v="16"/>
    </i>
    <i r="1">
      <x v="33"/>
      <x v="4"/>
    </i>
    <i r="1">
      <x v="34"/>
      <x v="1"/>
    </i>
    <i r="1">
      <x v="35"/>
      <x v="1"/>
    </i>
    <i r="1">
      <x v="36"/>
      <x v="3"/>
    </i>
    <i r="1">
      <x v="39"/>
      <x v="7"/>
    </i>
    <i r="1">
      <x v="41"/>
      <x/>
    </i>
    <i r="1">
      <x v="43"/>
      <x v="18"/>
    </i>
    <i r="1">
      <x v="47"/>
      <x/>
    </i>
    <i r="1">
      <x v="48"/>
      <x v="18"/>
    </i>
    <i r="1">
      <x v="49"/>
      <x v="10"/>
    </i>
    <i r="1">
      <x v="54"/>
      <x v="2"/>
    </i>
    <i r="1">
      <x v="60"/>
      <x v="5"/>
    </i>
    <i r="1">
      <x v="61"/>
      <x/>
    </i>
    <i r="1">
      <x v="62"/>
      <x v="5"/>
    </i>
    <i r="1">
      <x v="67"/>
      <x v="10"/>
    </i>
    <i t="default">
      <x/>
    </i>
    <i>
      <x v="1"/>
      <x v="3"/>
      <x v="7"/>
    </i>
    <i r="1">
      <x v="4"/>
      <x v="7"/>
    </i>
    <i r="1">
      <x v="12"/>
      <x v="7"/>
    </i>
    <i r="1">
      <x v="25"/>
      <x v="14"/>
    </i>
    <i r="1">
      <x v="28"/>
      <x v="16"/>
    </i>
    <i r="1">
      <x v="32"/>
      <x v="17"/>
    </i>
    <i r="1">
      <x v="37"/>
      <x v="1"/>
    </i>
    <i r="1">
      <x v="53"/>
      <x v="22"/>
    </i>
    <i r="1">
      <x v="54"/>
      <x v="2"/>
    </i>
    <i t="default">
      <x v="1"/>
    </i>
    <i>
      <x v="2"/>
      <x v="9"/>
      <x v="13"/>
    </i>
    <i r="1">
      <x v="10"/>
      <x v="8"/>
    </i>
    <i r="1">
      <x v="11"/>
      <x v="8"/>
    </i>
    <i r="1">
      <x v="15"/>
      <x v="9"/>
    </i>
    <i r="1">
      <x v="30"/>
      <x v="19"/>
    </i>
    <i r="1">
      <x v="31"/>
      <x v="10"/>
    </i>
    <i r="1">
      <x v="38"/>
      <x v="4"/>
    </i>
    <i r="1">
      <x v="42"/>
      <x v="1"/>
    </i>
    <i r="1">
      <x v="44"/>
      <x v="21"/>
    </i>
    <i r="1">
      <x v="54"/>
      <x v="2"/>
    </i>
    <i r="1">
      <x v="55"/>
      <x v="24"/>
    </i>
    <i r="1">
      <x v="56"/>
      <x v="20"/>
    </i>
    <i r="1">
      <x v="57"/>
      <x v="25"/>
    </i>
    <i r="1">
      <x v="58"/>
      <x v="26"/>
    </i>
    <i r="1">
      <x v="59"/>
      <x v="8"/>
    </i>
    <i t="default">
      <x v="2"/>
    </i>
    <i>
      <x v="3"/>
      <x/>
      <x v="6"/>
    </i>
    <i r="1">
      <x v="1"/>
      <x v="6"/>
    </i>
    <i r="1">
      <x v="5"/>
      <x v="16"/>
    </i>
    <i r="1">
      <x v="6"/>
      <x v="5"/>
    </i>
    <i r="1">
      <x v="13"/>
      <x v="7"/>
    </i>
    <i r="1">
      <x v="14"/>
      <x v="1"/>
    </i>
    <i r="1">
      <x v="16"/>
      <x v="3"/>
    </i>
    <i r="1">
      <x v="17"/>
      <x v="4"/>
    </i>
    <i r="1">
      <x v="18"/>
      <x v="6"/>
    </i>
    <i r="1">
      <x v="21"/>
      <x v="8"/>
    </i>
    <i r="1">
      <x v="22"/>
      <x v="3"/>
    </i>
    <i r="1">
      <x v="23"/>
      <x v="2"/>
    </i>
    <i r="1">
      <x v="29"/>
      <x v="15"/>
    </i>
    <i r="1">
      <x v="44"/>
      <x v="21"/>
    </i>
    <i r="1">
      <x v="51"/>
      <x v="2"/>
    </i>
    <i r="1">
      <x v="52"/>
      <x v="18"/>
    </i>
    <i r="1">
      <x v="53"/>
      <x v="28"/>
    </i>
    <i r="1">
      <x v="54"/>
      <x v="2"/>
    </i>
    <i r="1">
      <x v="66"/>
      <x v="7"/>
    </i>
    <i t="default">
      <x v="3"/>
    </i>
    <i>
      <x v="4"/>
      <x v="45"/>
      <x v="16"/>
    </i>
    <i r="1">
      <x v="46"/>
      <x v="5"/>
    </i>
    <i r="1">
      <x v="63"/>
      <x v="3"/>
    </i>
    <i r="1">
      <x v="64"/>
      <x v="11"/>
    </i>
    <i r="1">
      <x v="65"/>
      <x v="2"/>
    </i>
    <i t="default">
      <x v="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Actual Duration" fld="5" baseField="0" baseItem="0"/>
  </dataFields>
  <formats count="11">
    <format dxfId="10">
      <pivotArea dataOnly="0" labelOnly="1" outline="0" fieldPosition="0">
        <references count="1">
          <reference field="3" count="1">
            <x v="0"/>
          </reference>
        </references>
      </pivotArea>
    </format>
    <format dxfId="9">
      <pivotArea dataOnly="0" labelOnly="1" outline="0" fieldPosition="0">
        <references count="1">
          <reference field="3" count="1" defaultSubtotal="1">
            <x v="0"/>
          </reference>
        </references>
      </pivotArea>
    </format>
    <format dxfId="8">
      <pivotArea dataOnly="0" labelOnly="1" outline="0" fieldPosition="0">
        <references count="1">
          <reference field="3" count="1">
            <x v="1"/>
          </reference>
        </references>
      </pivotArea>
    </format>
    <format dxfId="7">
      <pivotArea dataOnly="0" labelOnly="1" outline="0" fieldPosition="0">
        <references count="1">
          <reference field="3" count="1" defaultSubtotal="1">
            <x v="1"/>
          </reference>
        </references>
      </pivotArea>
    </format>
    <format dxfId="6">
      <pivotArea dataOnly="0" labelOnly="1" outline="0" fieldPosition="0">
        <references count="1">
          <reference field="3" count="1">
            <x v="2"/>
          </reference>
        </references>
      </pivotArea>
    </format>
    <format dxfId="5">
      <pivotArea dataOnly="0" labelOnly="1" outline="0" fieldPosition="0">
        <references count="1">
          <reference field="3" count="1" defaultSubtotal="1">
            <x v="2"/>
          </reference>
        </references>
      </pivotArea>
    </format>
    <format dxfId="4">
      <pivotArea dataOnly="0" labelOnly="1" outline="0" fieldPosition="0">
        <references count="1">
          <reference field="3" count="1">
            <x v="3"/>
          </reference>
        </references>
      </pivotArea>
    </format>
    <format dxfId="3">
      <pivotArea dataOnly="0" labelOnly="1" outline="0" fieldPosition="0">
        <references count="2">
          <reference field="2" count="6">
            <x v="2"/>
            <x v="7"/>
            <x v="8"/>
            <x v="19"/>
            <x v="20"/>
            <x v="24"/>
          </reference>
          <reference field="3" count="1" selected="0">
            <x v="0"/>
          </reference>
        </references>
      </pivotArea>
    </format>
    <format dxfId="2">
      <pivotArea dataOnly="0" labelOnly="1" outline="0" fieldPosition="0">
        <references count="2">
          <reference field="2" count="3">
            <x v="3"/>
            <x v="4"/>
            <x v="12"/>
          </reference>
          <reference field="3" count="1" selected="0">
            <x v="1"/>
          </reference>
        </references>
      </pivotArea>
    </format>
    <format dxfId="1">
      <pivotArea dataOnly="0" labelOnly="1" outline="0" fieldPosition="0">
        <references count="2">
          <reference field="2" count="4">
            <x v="9"/>
            <x v="10"/>
            <x v="11"/>
            <x v="15"/>
          </reference>
          <reference field="3" count="1" selected="0">
            <x v="2"/>
          </reference>
        </references>
      </pivotArea>
    </format>
    <format dxfId="0">
      <pivotArea dataOnly="0" labelOnly="1" outline="0" fieldPosition="0">
        <references count="2">
          <reference field="2" count="12">
            <x v="0"/>
            <x v="1"/>
            <x v="5"/>
            <x v="6"/>
            <x v="13"/>
            <x v="14"/>
            <x v="16"/>
            <x v="17"/>
            <x v="18"/>
            <x v="21"/>
            <x v="22"/>
            <x v="23"/>
          </reference>
          <reference field="3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L47"/>
  <sheetViews>
    <sheetView showGridLines="0" tabSelected="1" topLeftCell="A7" zoomScale="70" zoomScaleNormal="70" workbookViewId="0">
      <selection activeCell="B30" sqref="B30:C30"/>
    </sheetView>
  </sheetViews>
  <sheetFormatPr defaultColWidth="12.28515625" defaultRowHeight="15" x14ac:dyDescent="0.25"/>
  <cols>
    <col min="1" max="1" width="6.85546875" style="25" customWidth="1"/>
    <col min="2" max="2" width="22.85546875" style="25" bestFit="1" customWidth="1"/>
    <col min="3" max="3" width="32.42578125" style="25" customWidth="1"/>
    <col min="4" max="4" width="27.28515625" style="25" customWidth="1"/>
    <col min="5" max="5" width="6.28515625" style="25" customWidth="1"/>
    <col min="6" max="6" width="22.7109375" style="25" bestFit="1" customWidth="1"/>
    <col min="7" max="7" width="8.140625" style="25" customWidth="1"/>
    <col min="8" max="8" width="23.28515625" style="25" customWidth="1"/>
    <col min="9" max="9" width="8.7109375" style="25" customWidth="1"/>
    <col min="10" max="10" width="16.5703125" style="25" customWidth="1"/>
    <col min="11" max="11" width="18.28515625" style="25" bestFit="1" customWidth="1"/>
    <col min="12" max="12" width="14" style="25" customWidth="1"/>
    <col min="13" max="13" width="15.85546875" style="25" customWidth="1"/>
    <col min="14" max="14" width="11.140625" style="25" customWidth="1"/>
    <col min="15" max="15" width="6.7109375" style="25" customWidth="1"/>
    <col min="16" max="16" width="9.140625" style="25" customWidth="1"/>
    <col min="17" max="17" width="12.140625" style="25" customWidth="1"/>
    <col min="18" max="18" width="9" style="25" customWidth="1"/>
    <col min="19" max="19" width="29.7109375" style="25" bestFit="1" customWidth="1"/>
    <col min="20" max="20" width="10.7109375" style="25" customWidth="1"/>
    <col min="21" max="22" width="17.28515625" style="25" customWidth="1"/>
    <col min="23" max="16384" width="12.28515625" style="25"/>
  </cols>
  <sheetData>
    <row r="1" spans="2:38" ht="31.15" customHeight="1" x14ac:dyDescent="0.25">
      <c r="B1" s="141" t="s">
        <v>9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</row>
    <row r="2" spans="2:38" s="30" customFormat="1" ht="25.9" customHeight="1" x14ac:dyDescent="0.25">
      <c r="B2" s="26" t="s">
        <v>7</v>
      </c>
      <c r="C2" s="147" t="s">
        <v>28</v>
      </c>
      <c r="D2" s="147"/>
      <c r="E2" s="147"/>
      <c r="F2" s="147"/>
      <c r="G2" s="147"/>
      <c r="H2" s="60"/>
      <c r="I2" s="146" t="s">
        <v>11</v>
      </c>
      <c r="J2" s="146"/>
      <c r="K2" s="146"/>
      <c r="L2" s="146"/>
      <c r="M2" s="146"/>
      <c r="N2" s="146"/>
      <c r="O2" s="27"/>
      <c r="P2" s="28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</row>
    <row r="3" spans="2:38" s="37" customFormat="1" ht="21" customHeight="1" x14ac:dyDescent="0.25">
      <c r="B3" s="31" t="s">
        <v>8</v>
      </c>
      <c r="C3" s="32">
        <v>43170</v>
      </c>
      <c r="D3" s="33"/>
      <c r="E3" s="33"/>
      <c r="F3" s="33"/>
      <c r="G3" s="33"/>
      <c r="H3" s="34"/>
      <c r="I3" s="112" t="s">
        <v>201</v>
      </c>
      <c r="J3" s="112"/>
      <c r="K3" s="112"/>
      <c r="L3" s="112"/>
      <c r="M3" s="112"/>
      <c r="N3" s="112"/>
      <c r="O3" s="112"/>
      <c r="P3" s="113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2:38" s="37" customFormat="1" ht="45.75" customHeight="1" x14ac:dyDescent="0.25">
      <c r="B4" s="31" t="s">
        <v>10</v>
      </c>
      <c r="C4" s="38" t="s">
        <v>33</v>
      </c>
      <c r="D4" s="38"/>
      <c r="E4" s="33"/>
      <c r="F4" s="33"/>
      <c r="G4" s="33"/>
      <c r="H4" s="34"/>
      <c r="I4" s="112" t="s">
        <v>202</v>
      </c>
      <c r="J4" s="112"/>
      <c r="K4" s="112"/>
      <c r="L4" s="112"/>
      <c r="M4" s="112"/>
      <c r="N4" s="112"/>
      <c r="O4" s="112"/>
      <c r="P4" s="113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2:38" s="37" customFormat="1" ht="32.25" customHeight="1" x14ac:dyDescent="0.25">
      <c r="B5" s="40" t="s">
        <v>6</v>
      </c>
      <c r="C5" s="38"/>
      <c r="D5" s="38"/>
      <c r="E5" s="33"/>
      <c r="F5" s="33"/>
      <c r="G5" s="33"/>
      <c r="H5" s="34"/>
      <c r="I5" s="112" t="s">
        <v>203</v>
      </c>
      <c r="J5" s="112"/>
      <c r="K5" s="112"/>
      <c r="L5" s="112"/>
      <c r="M5" s="112"/>
      <c r="N5" s="112"/>
      <c r="O5" s="112"/>
      <c r="P5" s="113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</row>
    <row r="6" spans="2:38" s="37" customFormat="1" ht="24.75" customHeight="1" x14ac:dyDescent="0.25">
      <c r="B6" s="31"/>
      <c r="C6" s="41"/>
      <c r="D6" s="33"/>
      <c r="E6" s="33"/>
      <c r="F6" s="33"/>
      <c r="G6" s="33"/>
      <c r="H6" s="34"/>
      <c r="I6" s="82"/>
      <c r="J6" s="39"/>
      <c r="K6" s="39"/>
      <c r="L6" s="39"/>
      <c r="M6" s="39"/>
      <c r="N6" s="39"/>
      <c r="O6" s="39"/>
      <c r="P6" s="83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</row>
    <row r="7" spans="2:38" ht="22.15" customHeight="1" x14ac:dyDescent="0.25">
      <c r="B7" s="125" t="s">
        <v>34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</row>
    <row r="8" spans="2:38" ht="22.15" customHeight="1" x14ac:dyDescent="0.25">
      <c r="B8" s="42"/>
      <c r="C8" s="43"/>
      <c r="D8" s="43"/>
      <c r="E8" s="43"/>
      <c r="F8" s="43"/>
      <c r="G8" s="43"/>
      <c r="H8" s="43"/>
      <c r="I8" s="149" t="s">
        <v>51</v>
      </c>
      <c r="J8" s="149"/>
      <c r="K8" s="149"/>
      <c r="L8" s="149"/>
      <c r="M8" s="149"/>
      <c r="N8" s="149"/>
      <c r="O8" s="149"/>
      <c r="P8" s="150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2:38" ht="22.15" customHeight="1" x14ac:dyDescent="0.25">
      <c r="B9" s="42"/>
      <c r="C9" s="43"/>
      <c r="D9" s="43"/>
      <c r="E9" s="43"/>
      <c r="F9" s="43"/>
      <c r="G9" s="43"/>
      <c r="H9" s="43"/>
      <c r="I9" s="151"/>
      <c r="J9" s="151"/>
      <c r="K9" s="151"/>
      <c r="L9" s="151"/>
      <c r="M9" s="151"/>
      <c r="N9" s="151"/>
      <c r="O9" s="151"/>
      <c r="P9" s="152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</row>
    <row r="10" spans="2:38" ht="22.15" customHeight="1" x14ac:dyDescent="0.25">
      <c r="B10" s="42"/>
      <c r="C10" s="43"/>
      <c r="D10" s="43"/>
      <c r="E10" s="43"/>
      <c r="F10" s="43"/>
      <c r="G10" s="43"/>
      <c r="H10" s="43"/>
      <c r="I10" s="51"/>
      <c r="J10" s="122" t="s">
        <v>31</v>
      </c>
      <c r="K10" s="123"/>
      <c r="L10" s="123"/>
      <c r="M10" s="51"/>
      <c r="N10" s="122" t="s">
        <v>52</v>
      </c>
      <c r="O10" s="123"/>
      <c r="P10" s="1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</row>
    <row r="11" spans="2:38" ht="22.15" customHeight="1" x14ac:dyDescent="0.25">
      <c r="B11" s="42"/>
      <c r="C11" s="43"/>
      <c r="D11" s="43"/>
      <c r="E11" s="43"/>
      <c r="F11" s="43"/>
      <c r="G11" s="43"/>
      <c r="H11" s="43"/>
      <c r="I11" s="79">
        <v>1</v>
      </c>
      <c r="J11" s="62" t="s">
        <v>204</v>
      </c>
      <c r="K11" s="79"/>
      <c r="L11" s="79"/>
      <c r="M11" s="79"/>
      <c r="N11" s="130">
        <v>1</v>
      </c>
      <c r="O11" s="130"/>
      <c r="P11" s="131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</row>
    <row r="12" spans="2:38" ht="22.15" customHeight="1" x14ac:dyDescent="0.25">
      <c r="B12" s="42"/>
      <c r="C12" s="43"/>
      <c r="D12" s="43"/>
      <c r="E12" s="43"/>
      <c r="F12" s="43"/>
      <c r="G12" s="43"/>
      <c r="H12" s="43"/>
      <c r="I12" s="79">
        <v>2</v>
      </c>
      <c r="J12" s="62" t="s">
        <v>205</v>
      </c>
      <c r="K12" s="79"/>
      <c r="L12" s="79"/>
      <c r="M12" s="79"/>
      <c r="N12" s="132">
        <v>1</v>
      </c>
      <c r="O12" s="132"/>
      <c r="P12" s="133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</row>
    <row r="13" spans="2:38" ht="22.15" customHeight="1" x14ac:dyDescent="0.25">
      <c r="B13" s="42"/>
      <c r="C13" s="43"/>
      <c r="D13" s="43"/>
      <c r="E13" s="43"/>
      <c r="F13" s="43"/>
      <c r="G13" s="43"/>
      <c r="H13" s="43"/>
      <c r="I13" s="79">
        <v>3</v>
      </c>
      <c r="J13" s="62" t="s">
        <v>206</v>
      </c>
      <c r="K13" s="79"/>
      <c r="L13" s="79"/>
      <c r="M13" s="79"/>
      <c r="N13" s="132">
        <v>1</v>
      </c>
      <c r="O13" s="132"/>
      <c r="P13" s="133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</row>
    <row r="14" spans="2:38" ht="22.15" customHeight="1" x14ac:dyDescent="0.25">
      <c r="B14" s="42"/>
      <c r="C14" s="43"/>
      <c r="D14" s="43"/>
      <c r="E14" s="43"/>
      <c r="F14" s="43"/>
      <c r="G14" s="43"/>
      <c r="H14" s="43"/>
      <c r="I14" s="79">
        <v>4</v>
      </c>
      <c r="J14" s="62" t="s">
        <v>207</v>
      </c>
      <c r="K14" s="79"/>
      <c r="L14" s="79"/>
      <c r="M14" s="79"/>
      <c r="N14" s="132">
        <v>1</v>
      </c>
      <c r="O14" s="132"/>
      <c r="P14" s="133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</row>
    <row r="15" spans="2:38" ht="22.15" customHeight="1" x14ac:dyDescent="0.25">
      <c r="B15" s="42"/>
      <c r="C15" s="43"/>
      <c r="D15" s="43"/>
      <c r="E15" s="43"/>
      <c r="F15" s="43"/>
      <c r="G15" s="43"/>
      <c r="H15" s="43"/>
      <c r="I15" s="79"/>
      <c r="J15" s="62"/>
      <c r="K15" s="79"/>
      <c r="L15" s="79"/>
      <c r="M15" s="79"/>
      <c r="N15" s="132"/>
      <c r="O15" s="132"/>
      <c r="P15" s="133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</row>
    <row r="16" spans="2:38" ht="22.15" customHeight="1" x14ac:dyDescent="0.25">
      <c r="B16" s="42"/>
      <c r="C16" s="43"/>
      <c r="D16" s="43"/>
      <c r="E16" s="43"/>
      <c r="F16" s="43"/>
      <c r="G16" s="43"/>
      <c r="H16" s="43"/>
      <c r="I16" s="79"/>
      <c r="J16" s="62"/>
      <c r="K16" s="79"/>
      <c r="L16" s="79"/>
      <c r="M16" s="79"/>
      <c r="N16" s="132"/>
      <c r="O16" s="132"/>
      <c r="P16" s="133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</row>
    <row r="17" spans="2:38" ht="22.15" customHeight="1" x14ac:dyDescent="0.25">
      <c r="B17" s="42"/>
      <c r="C17" s="43"/>
      <c r="D17" s="43"/>
      <c r="E17" s="43"/>
      <c r="F17" s="43"/>
      <c r="G17" s="43"/>
      <c r="H17" s="43"/>
      <c r="I17" s="79"/>
      <c r="J17" s="62"/>
      <c r="K17" s="79"/>
      <c r="L17" s="79"/>
      <c r="M17" s="79"/>
      <c r="N17" s="132"/>
      <c r="O17" s="132"/>
      <c r="P17" s="133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</row>
    <row r="18" spans="2:38" ht="22.15" customHeight="1" x14ac:dyDescent="0.25">
      <c r="B18" s="42"/>
      <c r="C18" s="43"/>
      <c r="D18" s="43"/>
      <c r="E18" s="43"/>
      <c r="F18" s="43"/>
      <c r="G18" s="43"/>
      <c r="H18" s="43"/>
      <c r="I18" s="79"/>
      <c r="J18" s="62"/>
      <c r="K18" s="79"/>
      <c r="L18" s="79"/>
      <c r="M18" s="79"/>
      <c r="N18" s="137"/>
      <c r="O18" s="137"/>
      <c r="P18" s="138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</row>
    <row r="19" spans="2:38" ht="22.15" customHeight="1" x14ac:dyDescent="0.25">
      <c r="B19" s="42"/>
      <c r="C19" s="43"/>
      <c r="D19" s="43"/>
      <c r="E19" s="43"/>
      <c r="F19" s="43"/>
      <c r="G19" s="43"/>
      <c r="H19" s="43"/>
      <c r="I19" s="43"/>
      <c r="J19" s="57"/>
      <c r="K19" s="43"/>
      <c r="L19" s="43"/>
      <c r="M19" s="43"/>
      <c r="N19" s="139"/>
      <c r="O19" s="139"/>
      <c r="P19" s="140"/>
      <c r="Q19" s="24"/>
      <c r="R19" s="24"/>
      <c r="S19" s="45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</row>
    <row r="20" spans="2:38" ht="22.15" customHeight="1" x14ac:dyDescent="0.25">
      <c r="B20" s="42"/>
      <c r="C20" s="43"/>
      <c r="D20" s="43"/>
      <c r="E20" s="43"/>
      <c r="F20" s="43"/>
      <c r="G20" s="43"/>
      <c r="H20" s="43"/>
      <c r="I20" s="43"/>
      <c r="J20" s="57"/>
      <c r="K20" s="43"/>
      <c r="L20" s="43"/>
      <c r="M20" s="43"/>
      <c r="N20" s="114"/>
      <c r="O20" s="114"/>
      <c r="P20" s="115"/>
      <c r="Q20" s="45"/>
      <c r="R20" s="24"/>
      <c r="S20" s="4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</row>
    <row r="21" spans="2:38" ht="22.15" customHeight="1" x14ac:dyDescent="0.25">
      <c r="B21" s="42"/>
      <c r="C21" s="43"/>
      <c r="D21" s="43"/>
      <c r="E21" s="43"/>
      <c r="F21" s="43"/>
      <c r="G21" s="43"/>
      <c r="H21" s="43"/>
      <c r="I21" s="43"/>
      <c r="J21" s="57"/>
      <c r="K21" s="43"/>
      <c r="L21" s="43"/>
      <c r="M21" s="43"/>
      <c r="N21" s="114"/>
      <c r="O21" s="114"/>
      <c r="P21" s="115"/>
      <c r="Q21" s="24"/>
      <c r="R21" s="24"/>
      <c r="S21" s="45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</row>
    <row r="22" spans="2:38" ht="22.15" customHeight="1" x14ac:dyDescent="0.25">
      <c r="B22" s="42"/>
      <c r="C22" s="43"/>
      <c r="D22" s="43"/>
      <c r="E22" s="43"/>
      <c r="F22" s="43"/>
      <c r="G22" s="43"/>
      <c r="H22" s="43"/>
      <c r="I22" s="43"/>
      <c r="J22" s="57"/>
      <c r="K22" s="43"/>
      <c r="L22" s="43"/>
      <c r="M22" s="43"/>
      <c r="N22" s="114"/>
      <c r="O22" s="114"/>
      <c r="P22" s="115"/>
      <c r="Q22" s="24"/>
      <c r="R22" s="24"/>
      <c r="S22" s="45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</row>
    <row r="23" spans="2:38" ht="22.15" customHeight="1" x14ac:dyDescent="0.25">
      <c r="B23" s="42"/>
      <c r="C23" s="43"/>
      <c r="D23" s="43"/>
      <c r="E23" s="43"/>
      <c r="F23" s="43"/>
      <c r="G23" s="43"/>
      <c r="H23" s="43"/>
      <c r="I23" s="43"/>
      <c r="J23" s="57"/>
      <c r="K23" s="43"/>
      <c r="L23" s="43"/>
      <c r="M23" s="43"/>
      <c r="N23" s="114"/>
      <c r="O23" s="114"/>
      <c r="P23" s="115"/>
      <c r="Q23" s="24"/>
      <c r="R23" s="24"/>
      <c r="S23" s="45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</row>
    <row r="24" spans="2:38" ht="22.15" customHeight="1" x14ac:dyDescent="0.25">
      <c r="B24" s="42"/>
      <c r="C24" s="43"/>
      <c r="D24" s="43"/>
      <c r="E24" s="43"/>
      <c r="F24" s="43"/>
      <c r="G24" s="43"/>
      <c r="H24" s="43"/>
      <c r="I24" s="43"/>
      <c r="J24" s="57"/>
      <c r="K24" s="43"/>
      <c r="L24" s="43"/>
      <c r="M24" s="43"/>
      <c r="N24" s="114"/>
      <c r="O24" s="114"/>
      <c r="P24" s="115"/>
      <c r="Q24" s="24"/>
      <c r="R24" s="24"/>
      <c r="S24" s="45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</row>
    <row r="25" spans="2:38" ht="30" customHeight="1" x14ac:dyDescent="0.25">
      <c r="B25" s="125" t="s">
        <v>53</v>
      </c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7"/>
      <c r="Q25" s="45"/>
      <c r="R25" s="24"/>
      <c r="S25" s="45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</row>
    <row r="26" spans="2:38" ht="27.6" customHeight="1" x14ac:dyDescent="0.25">
      <c r="B26" s="148" t="s">
        <v>54</v>
      </c>
      <c r="C26" s="121"/>
      <c r="D26" s="54" t="s">
        <v>29</v>
      </c>
      <c r="E26" s="54"/>
      <c r="F26" s="56"/>
      <c r="G26" s="53" t="s">
        <v>32</v>
      </c>
      <c r="H26" s="56"/>
      <c r="I26" s="53"/>
      <c r="J26" s="56"/>
      <c r="K26" s="55" t="s">
        <v>55</v>
      </c>
      <c r="L26" s="50"/>
      <c r="M26" s="55" t="s">
        <v>56</v>
      </c>
      <c r="N26" s="50"/>
      <c r="O26" s="50"/>
      <c r="P26" s="44"/>
      <c r="Q26" s="24"/>
      <c r="R26" s="24"/>
      <c r="S26" s="45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</row>
    <row r="27" spans="2:38" ht="27.6" customHeight="1" x14ac:dyDescent="0.25">
      <c r="B27" s="120"/>
      <c r="C27" s="121"/>
      <c r="D27" s="35"/>
      <c r="E27" s="35"/>
      <c r="F27" s="46"/>
      <c r="G27" s="52"/>
      <c r="H27" s="47"/>
      <c r="I27" s="43"/>
      <c r="J27" s="43"/>
      <c r="K27" s="43"/>
      <c r="L27" s="43"/>
      <c r="M27" s="43"/>
      <c r="N27" s="43"/>
      <c r="O27" s="43"/>
      <c r="P27" s="44"/>
      <c r="Q27" s="45"/>
      <c r="R27" s="45"/>
      <c r="S27" s="45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</row>
    <row r="28" spans="2:38" ht="27.6" customHeight="1" x14ac:dyDescent="0.25">
      <c r="B28" s="128" t="s">
        <v>57</v>
      </c>
      <c r="C28" s="129"/>
      <c r="D28" s="35"/>
      <c r="E28" s="35"/>
      <c r="F28" s="46"/>
      <c r="G28" s="35"/>
      <c r="H28" s="47"/>
      <c r="I28" s="35"/>
      <c r="J28" s="43"/>
      <c r="K28" s="35"/>
      <c r="L28" s="43"/>
      <c r="M28" s="35"/>
      <c r="N28" s="43"/>
      <c r="O28" s="43"/>
      <c r="P28" s="44"/>
      <c r="Q28" s="45"/>
      <c r="R28" s="45"/>
      <c r="S28" s="45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</row>
    <row r="29" spans="2:38" ht="27.6" customHeight="1" x14ac:dyDescent="0.25">
      <c r="B29" s="58"/>
      <c r="C29" s="59"/>
      <c r="D29" s="35"/>
      <c r="E29" s="35"/>
      <c r="F29" s="46"/>
      <c r="G29" s="52"/>
      <c r="H29" s="47"/>
      <c r="I29" s="43"/>
      <c r="J29" s="43"/>
      <c r="K29" s="43"/>
      <c r="L29" s="43"/>
      <c r="M29" s="43"/>
      <c r="N29" s="43"/>
      <c r="O29" s="43"/>
      <c r="P29" s="44"/>
      <c r="Q29" s="45"/>
      <c r="R29" s="45"/>
      <c r="S29" s="45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</row>
    <row r="30" spans="2:38" ht="27.6" customHeight="1" x14ac:dyDescent="0.25">
      <c r="B30" s="128" t="s">
        <v>58</v>
      </c>
      <c r="C30" s="129"/>
      <c r="D30" s="35"/>
      <c r="E30" s="35"/>
      <c r="F30" s="46"/>
      <c r="G30" s="35"/>
      <c r="H30" s="47"/>
      <c r="I30" s="35"/>
      <c r="J30" s="43"/>
      <c r="K30" s="35"/>
      <c r="L30" s="43"/>
      <c r="M30" s="35"/>
      <c r="N30" s="43"/>
      <c r="O30" s="43"/>
      <c r="P30" s="44"/>
      <c r="Q30" s="45"/>
      <c r="R30" s="45"/>
      <c r="S30" s="45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</row>
    <row r="31" spans="2:38" ht="27.6" customHeight="1" x14ac:dyDescent="0.25">
      <c r="B31" s="58"/>
      <c r="C31" s="59"/>
      <c r="D31" s="35"/>
      <c r="E31" s="35"/>
      <c r="F31" s="46"/>
      <c r="G31" s="52"/>
      <c r="H31" s="47"/>
      <c r="I31" s="43"/>
      <c r="J31" s="43"/>
      <c r="K31" s="43"/>
      <c r="L31" s="43"/>
      <c r="M31" s="43"/>
      <c r="N31" s="43"/>
      <c r="O31" s="43"/>
      <c r="P31" s="44"/>
      <c r="Q31" s="45"/>
      <c r="R31" s="45"/>
      <c r="S31" s="45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</row>
    <row r="32" spans="2:38" ht="27.6" customHeight="1" x14ac:dyDescent="0.25">
      <c r="B32" s="128" t="s">
        <v>59</v>
      </c>
      <c r="C32" s="129"/>
      <c r="D32" s="35"/>
      <c r="E32" s="35"/>
      <c r="F32" s="46"/>
      <c r="G32" s="35"/>
      <c r="H32" s="47"/>
      <c r="I32" s="35"/>
      <c r="J32" s="43"/>
      <c r="K32" s="35"/>
      <c r="L32" s="43"/>
      <c r="M32" s="35"/>
      <c r="N32" s="43"/>
      <c r="O32" s="43"/>
      <c r="P32" s="44"/>
      <c r="Q32" s="48"/>
      <c r="R32" s="45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</row>
    <row r="33" spans="2:38" ht="27.6" customHeight="1" x14ac:dyDescent="0.25">
      <c r="B33" s="120"/>
      <c r="C33" s="121"/>
      <c r="D33" s="35"/>
      <c r="E33" s="35"/>
      <c r="F33" s="46"/>
      <c r="G33" s="52"/>
      <c r="H33" s="47"/>
      <c r="I33" s="43"/>
      <c r="J33" s="43"/>
      <c r="K33" s="43"/>
      <c r="L33" s="43"/>
      <c r="M33" s="43"/>
      <c r="N33" s="43"/>
      <c r="O33" s="43"/>
      <c r="P33" s="44"/>
      <c r="Q33" s="24"/>
      <c r="R33" s="24"/>
      <c r="S33" s="45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</row>
    <row r="34" spans="2:38" ht="27.6" customHeight="1" x14ac:dyDescent="0.25">
      <c r="B34" s="128" t="s">
        <v>60</v>
      </c>
      <c r="C34" s="129"/>
      <c r="D34" s="35"/>
      <c r="E34" s="35"/>
      <c r="F34" s="46"/>
      <c r="G34" s="35"/>
      <c r="H34" s="47"/>
      <c r="I34" s="35"/>
      <c r="J34" s="43"/>
      <c r="K34" s="35"/>
      <c r="L34" s="43"/>
      <c r="M34" s="35"/>
      <c r="N34" s="43"/>
      <c r="O34" s="43"/>
      <c r="P34" s="44"/>
      <c r="Q34" s="24"/>
      <c r="R34" s="24"/>
      <c r="S34" s="45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</row>
    <row r="35" spans="2:38" ht="27.6" customHeight="1" x14ac:dyDescent="0.25">
      <c r="B35" s="120"/>
      <c r="C35" s="121"/>
      <c r="D35" s="35"/>
      <c r="E35" s="35"/>
      <c r="F35" s="46"/>
      <c r="G35" s="52"/>
      <c r="H35" s="47"/>
      <c r="I35" s="43"/>
      <c r="J35" s="43"/>
      <c r="K35" s="43"/>
      <c r="L35" s="43"/>
      <c r="M35" s="43"/>
      <c r="N35" s="43"/>
      <c r="O35" s="43"/>
      <c r="P35" s="44"/>
      <c r="Q35" s="24"/>
      <c r="R35" s="24"/>
      <c r="S35" s="45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</row>
    <row r="36" spans="2:38" ht="27.6" customHeight="1" x14ac:dyDescent="0.25">
      <c r="B36" s="95" t="s">
        <v>68</v>
      </c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43"/>
      <c r="P36" s="44"/>
      <c r="Q36" s="24"/>
      <c r="R36" s="24"/>
      <c r="S36" s="45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</row>
    <row r="37" spans="2:38" ht="27.6" customHeight="1" x14ac:dyDescent="0.25">
      <c r="B37" s="87" t="s">
        <v>44</v>
      </c>
      <c r="C37" s="88" t="s">
        <v>197</v>
      </c>
      <c r="D37" s="79"/>
      <c r="E37" s="79"/>
      <c r="F37" s="89"/>
      <c r="G37" s="52"/>
      <c r="H37" s="47"/>
      <c r="I37" s="43"/>
      <c r="J37" s="43"/>
      <c r="K37" s="43"/>
      <c r="L37" s="43"/>
      <c r="M37" s="43"/>
      <c r="N37" s="43"/>
      <c r="O37" s="43"/>
      <c r="P37" s="44"/>
      <c r="Q37" s="24"/>
      <c r="R37" s="24"/>
      <c r="S37" s="45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</row>
    <row r="38" spans="2:38" ht="27.6" customHeight="1" x14ac:dyDescent="0.25">
      <c r="B38" s="87" t="s">
        <v>63</v>
      </c>
      <c r="C38" s="88" t="s">
        <v>198</v>
      </c>
      <c r="D38" s="79"/>
      <c r="E38" s="79"/>
      <c r="F38" s="89"/>
      <c r="G38" s="52"/>
      <c r="H38" s="47"/>
      <c r="I38" s="43"/>
      <c r="J38" s="43"/>
      <c r="K38" s="43"/>
      <c r="L38" s="43"/>
      <c r="M38" s="43"/>
      <c r="N38" s="43"/>
      <c r="O38" s="43"/>
      <c r="P38" s="44"/>
      <c r="Q38" s="24"/>
      <c r="R38" s="24"/>
      <c r="S38" s="45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</row>
    <row r="39" spans="2:38" ht="27.6" customHeight="1" x14ac:dyDescent="0.25">
      <c r="B39" s="87" t="s">
        <v>30</v>
      </c>
      <c r="C39" s="88" t="s">
        <v>199</v>
      </c>
      <c r="D39" s="79"/>
      <c r="E39" s="79"/>
      <c r="F39" s="89"/>
      <c r="G39" s="52"/>
      <c r="H39" s="47"/>
      <c r="I39" s="43"/>
      <c r="J39" s="43"/>
      <c r="K39" s="43"/>
      <c r="L39" s="43"/>
      <c r="M39" s="43"/>
      <c r="N39" s="43"/>
      <c r="O39" s="43"/>
      <c r="P39" s="44"/>
      <c r="Q39" s="24"/>
      <c r="R39" s="24"/>
      <c r="S39" s="45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</row>
    <row r="40" spans="2:38" ht="27.6" customHeight="1" x14ac:dyDescent="0.25">
      <c r="B40" s="87" t="s">
        <v>38</v>
      </c>
      <c r="C40" s="88" t="s">
        <v>154</v>
      </c>
      <c r="D40" s="79"/>
      <c r="E40" s="79"/>
      <c r="F40" s="89"/>
      <c r="G40" s="52"/>
      <c r="H40" s="47"/>
      <c r="I40" s="43"/>
      <c r="J40" s="43"/>
      <c r="K40" s="43"/>
      <c r="L40" s="43"/>
      <c r="M40" s="43"/>
      <c r="N40" s="43"/>
      <c r="O40" s="43"/>
      <c r="P40" s="44"/>
      <c r="Q40" s="24"/>
      <c r="R40" s="24"/>
      <c r="S40" s="45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</row>
    <row r="41" spans="2:38" ht="27.6" customHeight="1" x14ac:dyDescent="0.25">
      <c r="B41" s="87" t="s">
        <v>41</v>
      </c>
      <c r="C41" s="88" t="s">
        <v>155</v>
      </c>
      <c r="D41" s="79"/>
      <c r="E41" s="79"/>
      <c r="F41" s="89"/>
      <c r="G41" s="52"/>
      <c r="H41" s="47"/>
      <c r="I41" s="43"/>
      <c r="J41" s="43"/>
      <c r="K41" s="43"/>
      <c r="L41" s="43"/>
      <c r="M41" s="43"/>
      <c r="N41" s="43"/>
      <c r="O41" s="43"/>
      <c r="P41" s="44"/>
      <c r="Q41" s="24"/>
      <c r="R41" s="24"/>
      <c r="S41" s="45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</row>
    <row r="42" spans="2:38" ht="27.6" customHeight="1" x14ac:dyDescent="0.25">
      <c r="B42" s="87" t="s">
        <v>45</v>
      </c>
      <c r="C42" s="88" t="s">
        <v>200</v>
      </c>
      <c r="D42" s="79"/>
      <c r="E42" s="79"/>
      <c r="F42" s="89"/>
      <c r="G42" s="52"/>
      <c r="H42" s="47"/>
      <c r="I42" s="43"/>
      <c r="J42" s="43"/>
      <c r="K42" s="43"/>
      <c r="L42" s="43"/>
      <c r="M42" s="43"/>
      <c r="N42" s="43"/>
      <c r="O42" s="43"/>
      <c r="P42" s="44"/>
      <c r="Q42" s="24"/>
      <c r="R42" s="24"/>
      <c r="S42" s="45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</row>
    <row r="43" spans="2:38" ht="22.15" customHeight="1" x14ac:dyDescent="0.25">
      <c r="B43" s="125" t="s">
        <v>61</v>
      </c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44"/>
      <c r="N43" s="144"/>
      <c r="O43" s="144"/>
      <c r="P43" s="145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</row>
    <row r="44" spans="2:38" ht="27" customHeight="1" x14ac:dyDescent="0.25">
      <c r="B44" s="49">
        <v>1</v>
      </c>
      <c r="C44" s="112" t="s">
        <v>117</v>
      </c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9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</row>
    <row r="45" spans="2:38" ht="24.75" customHeight="1" x14ac:dyDescent="0.25">
      <c r="B45" s="49">
        <v>2</v>
      </c>
      <c r="C45" s="116" t="s">
        <v>62</v>
      </c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7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</row>
    <row r="46" spans="2:38" ht="22.15" customHeight="1" x14ac:dyDescent="0.25">
      <c r="B46" s="49">
        <v>3</v>
      </c>
      <c r="C46" s="112" t="s">
        <v>69</v>
      </c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9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</row>
    <row r="47" spans="2:38" ht="23.25" x14ac:dyDescent="0.25">
      <c r="B47" s="134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6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</row>
  </sheetData>
  <mergeCells count="40">
    <mergeCell ref="B1:P1"/>
    <mergeCell ref="M43:N43"/>
    <mergeCell ref="O43:P43"/>
    <mergeCell ref="I2:N2"/>
    <mergeCell ref="C2:G2"/>
    <mergeCell ref="B43:L43"/>
    <mergeCell ref="B33:C33"/>
    <mergeCell ref="B26:C26"/>
    <mergeCell ref="B7:P7"/>
    <mergeCell ref="B27:C27"/>
    <mergeCell ref="B32:C32"/>
    <mergeCell ref="B34:C34"/>
    <mergeCell ref="I8:P9"/>
    <mergeCell ref="I5:P5"/>
    <mergeCell ref="N20:P20"/>
    <mergeCell ref="N21:P21"/>
    <mergeCell ref="C46:P46"/>
    <mergeCell ref="I4:P4"/>
    <mergeCell ref="B47:P47"/>
    <mergeCell ref="N15:P15"/>
    <mergeCell ref="N16:P16"/>
    <mergeCell ref="N17:P17"/>
    <mergeCell ref="N18:P18"/>
    <mergeCell ref="N19:P19"/>
    <mergeCell ref="I3:P3"/>
    <mergeCell ref="N22:P22"/>
    <mergeCell ref="N23:P23"/>
    <mergeCell ref="N24:P24"/>
    <mergeCell ref="C45:P45"/>
    <mergeCell ref="C44:P44"/>
    <mergeCell ref="B35:C35"/>
    <mergeCell ref="J10:L10"/>
    <mergeCell ref="N10:P10"/>
    <mergeCell ref="B25:P25"/>
    <mergeCell ref="B28:C28"/>
    <mergeCell ref="B30:C30"/>
    <mergeCell ref="N11:P11"/>
    <mergeCell ref="N12:P12"/>
    <mergeCell ref="N13:P13"/>
    <mergeCell ref="N14:P1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zoomScaleNormal="100" workbookViewId="0"/>
  </sheetViews>
  <sheetFormatPr defaultRowHeight="15" x14ac:dyDescent="0.25"/>
  <cols>
    <col min="1" max="1" width="15.140625" bestFit="1" customWidth="1"/>
    <col min="2" max="2" width="72.5703125" customWidth="1"/>
    <col min="3" max="3" width="12.7109375" bestFit="1" customWidth="1"/>
    <col min="4" max="7" width="8.7109375" bestFit="1" customWidth="1"/>
    <col min="8" max="9" width="11.28515625" bestFit="1" customWidth="1"/>
    <col min="10" max="10" width="10.28515625" bestFit="1" customWidth="1"/>
    <col min="12" max="12" width="13.28515625" bestFit="1" customWidth="1"/>
    <col min="14" max="14" width="17.140625" customWidth="1"/>
    <col min="15" max="15" width="8.5703125" style="100" bestFit="1" customWidth="1"/>
  </cols>
  <sheetData>
    <row r="1" spans="1:21" x14ac:dyDescent="0.25">
      <c r="B1" s="61"/>
      <c r="C1" s="74" t="s">
        <v>38</v>
      </c>
      <c r="D1" s="110" t="s">
        <v>67</v>
      </c>
      <c r="E1" s="74" t="s">
        <v>30</v>
      </c>
      <c r="F1" s="110" t="s">
        <v>67</v>
      </c>
      <c r="G1" s="74" t="s">
        <v>41</v>
      </c>
      <c r="H1" s="110" t="s">
        <v>67</v>
      </c>
      <c r="I1" s="74" t="s">
        <v>45</v>
      </c>
      <c r="J1" s="110" t="s">
        <v>67</v>
      </c>
    </row>
    <row r="2" spans="1:21" x14ac:dyDescent="0.25">
      <c r="B2" s="75" t="s">
        <v>65</v>
      </c>
      <c r="C2" s="111">
        <f>COUNTIFS($N$13:$N$88,"Nilav",$P$13:$P$88,"&gt;23")</f>
        <v>2</v>
      </c>
      <c r="D2" s="111">
        <f>COUNTIFS($N$13:$N$88,"Nilav",$P$13:$P$88,"&gt;23",$S$13:$S$88,"1")</f>
        <v>0</v>
      </c>
      <c r="E2" s="111">
        <f>COUNTIFS($N$13:$N$88,"Bhavesh",$P$13:$P$88,"&gt;23")</f>
        <v>2</v>
      </c>
      <c r="F2" s="111">
        <f>COUNTIFS($N$13:$N$88,"Bhavesh",$P$13:$P$88,"&gt;23",$S$13:$S$88,"1")</f>
        <v>0</v>
      </c>
      <c r="G2" s="111">
        <f>COUNTIFS($N$13:$N$88,"Rakesh",$P$13:$P$88,"&gt;23")</f>
        <v>1</v>
      </c>
      <c r="H2" s="111">
        <f>COUNTIFS($N$13:$N$88,"Rakesh",$P$13:$P$88,"&gt;23",$S$13:$S$88,"1")</f>
        <v>1</v>
      </c>
      <c r="I2" s="111">
        <f>COUNTIFS($N$13:$N$88,"Pramod",$P$13:$P$88,"&gt;23")</f>
        <v>3</v>
      </c>
      <c r="J2" s="111">
        <f>COUNTIFS($N$13:$N$88,"Pramod",$P$13:$P$88,"&gt;23",$S$13:$S$88,"1")</f>
        <v>0</v>
      </c>
    </row>
    <row r="3" spans="1:21" x14ac:dyDescent="0.25">
      <c r="B3" s="75" t="s">
        <v>66</v>
      </c>
      <c r="C3" s="111">
        <f>COUNTIFS($N$13:$N$88,"Nilav",$P$13:$P$88,"&lt;23")</f>
        <v>7</v>
      </c>
      <c r="D3" s="111">
        <f>COUNTIFS($N$13:$N$88,"Nilav",$P$13:$P$88,"&lt;23",$S$13:$S$88,"1")</f>
        <v>2</v>
      </c>
      <c r="E3" s="111">
        <f>COUNTIFS($N$13:$N$88,"Bhavesh",$P$13:$P$88,"&lt;23")</f>
        <v>22</v>
      </c>
      <c r="F3" s="111">
        <f>COUNTIFS($N$13:$N$88,"Bhavesh",$P$13:$P$88,"&lt;23",$S$13:$S$88,"1")</f>
        <v>2</v>
      </c>
      <c r="G3" s="111">
        <f>COUNTIFS($N$13:$N$88,"Rakesh",$P$13:$P$88,"&lt;23")</f>
        <v>18</v>
      </c>
      <c r="H3" s="111">
        <f>COUNTIFS($N$13:$N$88,"Rakesh",$P$13:$P$88,"&lt;23",$S$13:$S$88,"1")</f>
        <v>4</v>
      </c>
      <c r="I3" s="111">
        <f>COUNTIFS($N$13:$N$88,"Pramod",$P$13:$P$88,"&lt;23")</f>
        <v>12</v>
      </c>
      <c r="J3" s="111">
        <f>COUNTIFS($N$13:$N$88,"Pramod",$P$13:$P$88,"&lt;23",$S$13:$S$88,"1")</f>
        <v>0</v>
      </c>
    </row>
    <row r="6" spans="1:21" x14ac:dyDescent="0.25">
      <c r="B6" s="63"/>
      <c r="C6" s="76" t="s">
        <v>49</v>
      </c>
      <c r="D6" s="76" t="s">
        <v>50</v>
      </c>
      <c r="E6" s="76" t="s">
        <v>48</v>
      </c>
    </row>
    <row r="7" spans="1:21" x14ac:dyDescent="0.25">
      <c r="B7" s="77" t="s">
        <v>46</v>
      </c>
      <c r="C7" s="64">
        <f>COUNTIFS($L$13:$L$89,"Enhancement",$M$13:$M$89,"Done")</f>
        <v>31</v>
      </c>
      <c r="D7" s="64">
        <f>E7-C7</f>
        <v>6</v>
      </c>
      <c r="E7" s="64">
        <f>COUNTIFS($L$13:$N$89,"Enhancement")</f>
        <v>37</v>
      </c>
    </row>
    <row r="8" spans="1:21" x14ac:dyDescent="0.25">
      <c r="B8" s="77" t="s">
        <v>47</v>
      </c>
      <c r="C8" s="64">
        <f>COUNTIFS($L$13:$L$89,"Issue",$M$13:$M$89,"Done")</f>
        <v>24</v>
      </c>
      <c r="D8" s="64">
        <f>E8-C8</f>
        <v>11</v>
      </c>
      <c r="E8" s="64">
        <f>COUNTIFS($L$13:$N$89,"Issue")</f>
        <v>35</v>
      </c>
    </row>
    <row r="11" spans="1:21" x14ac:dyDescent="0.25">
      <c r="A11" s="80" t="s">
        <v>112</v>
      </c>
      <c r="D11" s="80" t="s">
        <v>104</v>
      </c>
      <c r="M11" s="72"/>
      <c r="N11" s="98"/>
      <c r="O11" s="98"/>
      <c r="P11" s="91" t="s">
        <v>114</v>
      </c>
      <c r="Q11" s="91"/>
      <c r="R11" s="91"/>
      <c r="S11" s="91"/>
    </row>
    <row r="12" spans="1:21" ht="18.75" customHeight="1" x14ac:dyDescent="0.25">
      <c r="A12" s="80" t="s">
        <v>101</v>
      </c>
      <c r="B12" s="80" t="s">
        <v>102</v>
      </c>
      <c r="C12" s="80" t="s">
        <v>100</v>
      </c>
      <c r="D12" s="100" t="s">
        <v>79</v>
      </c>
      <c r="E12" s="100" t="s">
        <v>71</v>
      </c>
      <c r="F12" s="100" t="s">
        <v>119</v>
      </c>
      <c r="G12" s="100" t="s">
        <v>156</v>
      </c>
      <c r="H12" s="100" t="s">
        <v>105</v>
      </c>
      <c r="L12" s="93" t="s">
        <v>35</v>
      </c>
      <c r="M12" s="93" t="s">
        <v>6</v>
      </c>
      <c r="N12" s="94" t="s">
        <v>115</v>
      </c>
      <c r="O12" s="94" t="s">
        <v>209</v>
      </c>
      <c r="P12" s="93" t="s">
        <v>111</v>
      </c>
      <c r="Q12" s="93" t="s">
        <v>113</v>
      </c>
      <c r="R12" s="70" t="s">
        <v>110</v>
      </c>
      <c r="S12" s="70" t="s">
        <v>67</v>
      </c>
      <c r="T12" s="70" t="s">
        <v>208</v>
      </c>
      <c r="U12" s="70" t="s">
        <v>153</v>
      </c>
    </row>
    <row r="13" spans="1:21" x14ac:dyDescent="0.25">
      <c r="A13" s="78" t="s">
        <v>30</v>
      </c>
      <c r="B13" s="78" t="s">
        <v>95</v>
      </c>
      <c r="C13" s="100">
        <v>4</v>
      </c>
      <c r="D13" s="81">
        <v>0</v>
      </c>
      <c r="E13" s="81">
        <v>4</v>
      </c>
      <c r="F13" s="81">
        <v>0</v>
      </c>
      <c r="G13" s="81">
        <v>0</v>
      </c>
      <c r="H13" s="81">
        <v>4</v>
      </c>
      <c r="L13" s="73" t="str">
        <f>VLOOKUP(B13,'RAW Data'!$C$1:$I$155,6,FALSE)</f>
        <v>Enhancement</v>
      </c>
      <c r="M13" s="73" t="str">
        <f>VLOOKUP(B13,'RAW Data'!$C$1:$I$155,7,FALSE)</f>
        <v>Done</v>
      </c>
      <c r="N13" s="73" t="s">
        <v>30</v>
      </c>
      <c r="O13" s="73" t="s">
        <v>67</v>
      </c>
      <c r="P13" s="72">
        <f t="shared" ref="P13:P36" si="0">C13</f>
        <v>4</v>
      </c>
      <c r="Q13" s="71">
        <f t="shared" ref="Q13:Q36" si="1">H13</f>
        <v>4</v>
      </c>
      <c r="R13" s="72">
        <f>P13-Q13</f>
        <v>0</v>
      </c>
      <c r="S13" s="92">
        <f xml:space="preserve"> IF(O13 = "KPI 1",IF(O13="KPI 1"&amp; P13&gt;23,
 IF(ROUND(Q13,0)&gt;ROUND(P13+(P13*10/100),0),1,0),
 (O13="KPI 1"&amp; IF(ROUND(Q13,0) &gt; ROUND(P13+(P13*5/100),0),1,0))
),0)</f>
        <v>0</v>
      </c>
    </row>
    <row r="14" spans="1:21" x14ac:dyDescent="0.25">
      <c r="A14" s="78"/>
      <c r="B14" s="78" t="s">
        <v>92</v>
      </c>
      <c r="C14" s="100">
        <v>14</v>
      </c>
      <c r="D14" s="81">
        <v>0</v>
      </c>
      <c r="E14" s="81">
        <v>8</v>
      </c>
      <c r="F14" s="81">
        <v>4.5</v>
      </c>
      <c r="G14" s="81">
        <v>0</v>
      </c>
      <c r="H14" s="81">
        <v>12.5</v>
      </c>
      <c r="L14" s="73" t="str">
        <f>VLOOKUP(B14,'RAW Data'!$C$1:$I$155,6,FALSE)</f>
        <v>Enhancement</v>
      </c>
      <c r="M14" s="73" t="str">
        <f>VLOOKUP(B14,'RAW Data'!$C$1:$I$155,7,FALSE)</f>
        <v>InProgress</v>
      </c>
      <c r="N14" s="73" t="s">
        <v>30</v>
      </c>
      <c r="O14" s="73" t="s">
        <v>67</v>
      </c>
      <c r="P14" s="72">
        <f t="shared" si="0"/>
        <v>14</v>
      </c>
      <c r="Q14" s="71">
        <f t="shared" si="1"/>
        <v>12.5</v>
      </c>
      <c r="R14" s="72">
        <f t="shared" ref="R14:R77" si="2">P14-Q14</f>
        <v>1.5</v>
      </c>
      <c r="S14" s="92">
        <f t="shared" ref="S14:S77" si="3" xml:space="preserve"> IF(O14 = "KPI 1",IF(O14="KPI 1"&amp; P14&gt;23,
 IF(ROUND(Q14,0)&gt;ROUND(P14+(P14*10/100),0),1,0),
 (O14="KPI 1"&amp; IF(ROUND(Q14,0) &gt; ROUND(P14+(P14*5/100),0),1,0))
),0)</f>
        <v>0</v>
      </c>
    </row>
    <row r="15" spans="1:21" x14ac:dyDescent="0.25">
      <c r="A15" s="78"/>
      <c r="B15" s="78" t="s">
        <v>94</v>
      </c>
      <c r="C15" s="100">
        <v>45</v>
      </c>
      <c r="D15" s="81">
        <v>7</v>
      </c>
      <c r="E15" s="81">
        <v>23</v>
      </c>
      <c r="F15" s="81">
        <v>0</v>
      </c>
      <c r="G15" s="81">
        <v>0</v>
      </c>
      <c r="H15" s="81">
        <v>30</v>
      </c>
      <c r="L15" s="73" t="str">
        <f>VLOOKUP(B15,'RAW Data'!$C$1:$I$155,6,FALSE)</f>
        <v>Enhancement</v>
      </c>
      <c r="M15" s="73" t="str">
        <f>VLOOKUP(B15,'RAW Data'!$C$1:$I$155,7,FALSE)</f>
        <v>OnHold</v>
      </c>
      <c r="N15" s="73" t="s">
        <v>30</v>
      </c>
      <c r="O15" s="73" t="s">
        <v>67</v>
      </c>
      <c r="P15" s="72">
        <f t="shared" si="0"/>
        <v>45</v>
      </c>
      <c r="Q15" s="71">
        <f t="shared" si="1"/>
        <v>30</v>
      </c>
      <c r="R15" s="72">
        <f t="shared" si="2"/>
        <v>15</v>
      </c>
      <c r="S15" s="92">
        <f t="shared" si="3"/>
        <v>0</v>
      </c>
    </row>
    <row r="16" spans="1:21" x14ac:dyDescent="0.25">
      <c r="A16" s="78"/>
      <c r="B16" s="78" t="s">
        <v>98</v>
      </c>
      <c r="C16" s="100">
        <v>1</v>
      </c>
      <c r="D16" s="81">
        <v>1</v>
      </c>
      <c r="E16" s="81">
        <v>0</v>
      </c>
      <c r="F16" s="81">
        <v>0</v>
      </c>
      <c r="G16" s="81">
        <v>0</v>
      </c>
      <c r="H16" s="81">
        <v>1</v>
      </c>
      <c r="L16" s="73" t="str">
        <f>VLOOKUP(B16,'RAW Data'!$C$1:$I$155,6,FALSE)</f>
        <v>Enhancement</v>
      </c>
      <c r="M16" s="73" t="str">
        <f>VLOOKUP(B16,'RAW Data'!$C$1:$I$155,7,FALSE)</f>
        <v>Done</v>
      </c>
      <c r="N16" s="73" t="s">
        <v>30</v>
      </c>
      <c r="O16" s="73" t="s">
        <v>67</v>
      </c>
      <c r="P16" s="72">
        <f t="shared" si="0"/>
        <v>1</v>
      </c>
      <c r="Q16" s="71">
        <f t="shared" si="1"/>
        <v>1</v>
      </c>
      <c r="R16" s="72">
        <f t="shared" si="2"/>
        <v>0</v>
      </c>
      <c r="S16" s="92">
        <f t="shared" si="3"/>
        <v>0</v>
      </c>
    </row>
    <row r="17" spans="1:19" x14ac:dyDescent="0.25">
      <c r="A17" s="78"/>
      <c r="B17" s="78" t="s">
        <v>97</v>
      </c>
      <c r="C17" s="100">
        <v>30</v>
      </c>
      <c r="D17" s="81">
        <v>30.5</v>
      </c>
      <c r="E17" s="81">
        <v>0</v>
      </c>
      <c r="F17" s="81">
        <v>0</v>
      </c>
      <c r="G17" s="81">
        <v>0</v>
      </c>
      <c r="H17" s="81">
        <v>30.5</v>
      </c>
      <c r="L17" s="73" t="str">
        <f>VLOOKUP(B17,'RAW Data'!$C$1:$I$155,6,FALSE)</f>
        <v>Issue</v>
      </c>
      <c r="M17" s="73" t="str">
        <f>VLOOKUP(B17,'RAW Data'!$C$1:$I$155,7,FALSE)</f>
        <v>OnHold</v>
      </c>
      <c r="N17" s="73" t="s">
        <v>30</v>
      </c>
      <c r="O17" s="73" t="s">
        <v>67</v>
      </c>
      <c r="P17" s="72">
        <f t="shared" si="0"/>
        <v>30</v>
      </c>
      <c r="Q17" s="71">
        <f t="shared" si="1"/>
        <v>30.5</v>
      </c>
      <c r="R17" s="72">
        <f t="shared" si="2"/>
        <v>-0.5</v>
      </c>
      <c r="S17" s="92">
        <f t="shared" si="3"/>
        <v>0</v>
      </c>
    </row>
    <row r="18" spans="1:19" x14ac:dyDescent="0.25">
      <c r="A18" s="78"/>
      <c r="B18" s="78" t="s">
        <v>96</v>
      </c>
      <c r="C18" s="100">
        <v>1</v>
      </c>
      <c r="D18" s="81">
        <v>1</v>
      </c>
      <c r="E18" s="81">
        <v>0</v>
      </c>
      <c r="F18" s="81">
        <v>0</v>
      </c>
      <c r="G18" s="81">
        <v>0</v>
      </c>
      <c r="H18" s="81">
        <v>1</v>
      </c>
      <c r="L18" s="73" t="str">
        <f>VLOOKUP(B18,'RAW Data'!$C$1:$I$155,6,FALSE)</f>
        <v>Enhancement</v>
      </c>
      <c r="M18" s="73" t="str">
        <f>VLOOKUP(B18,'RAW Data'!$C$1:$I$155,7,FALSE)</f>
        <v>OnHold</v>
      </c>
      <c r="N18" s="73" t="s">
        <v>30</v>
      </c>
      <c r="O18" s="73" t="s">
        <v>67</v>
      </c>
      <c r="P18" s="72">
        <f t="shared" si="0"/>
        <v>1</v>
      </c>
      <c r="Q18" s="71">
        <f t="shared" si="1"/>
        <v>1</v>
      </c>
      <c r="R18" s="72">
        <f t="shared" si="2"/>
        <v>0</v>
      </c>
      <c r="S18" s="92">
        <f t="shared" si="3"/>
        <v>0</v>
      </c>
    </row>
    <row r="19" spans="1:19" x14ac:dyDescent="0.25">
      <c r="A19" s="78"/>
      <c r="B19" s="100" t="s">
        <v>124</v>
      </c>
      <c r="C19" s="100">
        <v>8</v>
      </c>
      <c r="D19" s="81">
        <v>0</v>
      </c>
      <c r="E19" s="81">
        <v>0</v>
      </c>
      <c r="F19" s="81">
        <v>13.5</v>
      </c>
      <c r="G19" s="81">
        <v>3.5</v>
      </c>
      <c r="H19" s="81">
        <v>17</v>
      </c>
      <c r="L19" s="73" t="str">
        <f>VLOOKUP(B19,'RAW Data'!$C$1:$I$155,6,FALSE)</f>
        <v>Issue</v>
      </c>
      <c r="M19" s="73" t="str">
        <f>VLOOKUP(B19,'RAW Data'!$C$1:$I$155,7,FALSE)</f>
        <v>InProgress</v>
      </c>
      <c r="N19" s="73" t="s">
        <v>30</v>
      </c>
      <c r="O19" s="73" t="s">
        <v>67</v>
      </c>
      <c r="P19" s="72">
        <f t="shared" si="0"/>
        <v>8</v>
      </c>
      <c r="Q19" s="71">
        <f t="shared" si="1"/>
        <v>17</v>
      </c>
      <c r="R19" s="72">
        <f t="shared" si="2"/>
        <v>-9</v>
      </c>
      <c r="S19" s="92">
        <f t="shared" si="3"/>
        <v>1</v>
      </c>
    </row>
    <row r="20" spans="1:19" x14ac:dyDescent="0.25">
      <c r="A20" s="78"/>
      <c r="B20" s="100" t="s">
        <v>125</v>
      </c>
      <c r="C20" s="100">
        <v>2</v>
      </c>
      <c r="D20" s="81">
        <v>0</v>
      </c>
      <c r="E20" s="81">
        <v>0</v>
      </c>
      <c r="F20" s="81">
        <v>1.5</v>
      </c>
      <c r="G20" s="81">
        <v>0</v>
      </c>
      <c r="H20" s="81">
        <v>1.5</v>
      </c>
      <c r="L20" s="73" t="str">
        <f>VLOOKUP(B20,'RAW Data'!$C$1:$I$155,6,FALSE)</f>
        <v>Enhancement</v>
      </c>
      <c r="M20" s="73" t="str">
        <f>VLOOKUP(B20,'RAW Data'!$C$1:$I$155,7,FALSE)</f>
        <v>Done</v>
      </c>
      <c r="N20" s="73" t="s">
        <v>30</v>
      </c>
      <c r="O20" s="73" t="s">
        <v>67</v>
      </c>
      <c r="P20" s="72">
        <f t="shared" si="0"/>
        <v>2</v>
      </c>
      <c r="Q20" s="71">
        <f t="shared" si="1"/>
        <v>1.5</v>
      </c>
      <c r="R20" s="72">
        <f t="shared" si="2"/>
        <v>0.5</v>
      </c>
      <c r="S20" s="92">
        <f t="shared" si="3"/>
        <v>0</v>
      </c>
    </row>
    <row r="21" spans="1:19" x14ac:dyDescent="0.25">
      <c r="A21" s="78"/>
      <c r="B21" s="100" t="s">
        <v>123</v>
      </c>
      <c r="C21" s="100">
        <v>10</v>
      </c>
      <c r="D21" s="81">
        <v>0</v>
      </c>
      <c r="E21" s="81">
        <v>0</v>
      </c>
      <c r="F21" s="81">
        <v>4.5</v>
      </c>
      <c r="G21" s="81">
        <v>0</v>
      </c>
      <c r="H21" s="81">
        <v>4.5</v>
      </c>
      <c r="L21" s="73" t="str">
        <f>VLOOKUP(B21,'RAW Data'!$C$1:$I$155,6,FALSE)</f>
        <v>Issue</v>
      </c>
      <c r="M21" s="73" t="str">
        <f>VLOOKUP(B21,'RAW Data'!$C$1:$I$155,7,FALSE)</f>
        <v>Done</v>
      </c>
      <c r="N21" s="73" t="s">
        <v>30</v>
      </c>
      <c r="O21" s="73" t="s">
        <v>67</v>
      </c>
      <c r="P21" s="72">
        <f t="shared" si="0"/>
        <v>10</v>
      </c>
      <c r="Q21" s="71">
        <f t="shared" si="1"/>
        <v>4.5</v>
      </c>
      <c r="R21" s="72">
        <f t="shared" si="2"/>
        <v>5.5</v>
      </c>
      <c r="S21" s="92">
        <f t="shared" si="3"/>
        <v>0</v>
      </c>
    </row>
    <row r="22" spans="1:19" x14ac:dyDescent="0.25">
      <c r="A22" s="78"/>
      <c r="B22" s="100" t="s">
        <v>135</v>
      </c>
      <c r="C22" s="100">
        <v>4</v>
      </c>
      <c r="D22" s="81">
        <v>0</v>
      </c>
      <c r="E22" s="81">
        <v>0</v>
      </c>
      <c r="F22" s="81">
        <v>3.5</v>
      </c>
      <c r="G22" s="81">
        <v>0</v>
      </c>
      <c r="H22" s="81">
        <v>3.5</v>
      </c>
      <c r="L22" s="73" t="str">
        <f>VLOOKUP(B22,'RAW Data'!$C$1:$I$155,6,FALSE)</f>
        <v>Issue</v>
      </c>
      <c r="M22" s="73" t="str">
        <f>VLOOKUP(B22,'RAW Data'!$C$1:$I$155,7,FALSE)</f>
        <v>Done</v>
      </c>
      <c r="N22" s="73" t="s">
        <v>30</v>
      </c>
      <c r="O22" s="73" t="s">
        <v>67</v>
      </c>
      <c r="P22" s="72">
        <f t="shared" si="0"/>
        <v>4</v>
      </c>
      <c r="Q22" s="71">
        <f t="shared" si="1"/>
        <v>3.5</v>
      </c>
      <c r="R22" s="72">
        <f t="shared" si="2"/>
        <v>0.5</v>
      </c>
      <c r="S22" s="92">
        <f t="shared" si="3"/>
        <v>0</v>
      </c>
    </row>
    <row r="23" spans="1:19" x14ac:dyDescent="0.25">
      <c r="A23" s="78"/>
      <c r="B23" s="100" t="s">
        <v>136</v>
      </c>
      <c r="C23" s="100">
        <v>2</v>
      </c>
      <c r="D23" s="81">
        <v>0</v>
      </c>
      <c r="E23" s="81">
        <v>0</v>
      </c>
      <c r="F23" s="81">
        <v>2</v>
      </c>
      <c r="G23" s="81">
        <v>0</v>
      </c>
      <c r="H23" s="81">
        <v>2</v>
      </c>
      <c r="L23" s="73" t="str">
        <f>VLOOKUP(B23,'RAW Data'!$C$1:$I$155,6,FALSE)</f>
        <v>Issue</v>
      </c>
      <c r="M23" s="73" t="str">
        <f>VLOOKUP(B23,'RAW Data'!$C$1:$I$155,7,FALSE)</f>
        <v>Done</v>
      </c>
      <c r="N23" s="73" t="s">
        <v>30</v>
      </c>
      <c r="O23" s="73" t="s">
        <v>67</v>
      </c>
      <c r="P23" s="72">
        <f t="shared" si="0"/>
        <v>2</v>
      </c>
      <c r="Q23" s="71">
        <f t="shared" si="1"/>
        <v>2</v>
      </c>
      <c r="R23" s="72">
        <f t="shared" si="2"/>
        <v>0</v>
      </c>
      <c r="S23" s="92">
        <f t="shared" si="3"/>
        <v>0</v>
      </c>
    </row>
    <row r="24" spans="1:19" x14ac:dyDescent="0.25">
      <c r="A24" s="78"/>
      <c r="B24" s="100" t="s">
        <v>137</v>
      </c>
      <c r="C24" s="100">
        <v>2</v>
      </c>
      <c r="D24" s="81">
        <v>0</v>
      </c>
      <c r="E24" s="81">
        <v>0</v>
      </c>
      <c r="F24" s="81">
        <v>2</v>
      </c>
      <c r="G24" s="81">
        <v>0</v>
      </c>
      <c r="H24" s="81">
        <v>2</v>
      </c>
      <c r="L24" s="73" t="str">
        <f>VLOOKUP(B24,'RAW Data'!$C$1:$I$155,6,FALSE)</f>
        <v>Enhancement</v>
      </c>
      <c r="M24" s="73" t="str">
        <f>VLOOKUP(B24,'RAW Data'!$C$1:$I$155,7,FALSE)</f>
        <v>Done</v>
      </c>
      <c r="N24" s="73" t="s">
        <v>30</v>
      </c>
      <c r="O24" s="73" t="s">
        <v>67</v>
      </c>
      <c r="P24" s="72">
        <f t="shared" si="0"/>
        <v>2</v>
      </c>
      <c r="Q24" s="71">
        <f t="shared" si="1"/>
        <v>2</v>
      </c>
      <c r="R24" s="72">
        <f t="shared" si="2"/>
        <v>0</v>
      </c>
      <c r="S24" s="92">
        <f t="shared" si="3"/>
        <v>0</v>
      </c>
    </row>
    <row r="25" spans="1:19" x14ac:dyDescent="0.25">
      <c r="A25" s="78"/>
      <c r="B25" s="100" t="s">
        <v>140</v>
      </c>
      <c r="C25" s="100">
        <v>3</v>
      </c>
      <c r="D25" s="81">
        <v>0</v>
      </c>
      <c r="E25" s="81">
        <v>0</v>
      </c>
      <c r="F25" s="81">
        <v>3</v>
      </c>
      <c r="G25" s="81">
        <v>0</v>
      </c>
      <c r="H25" s="81">
        <v>3</v>
      </c>
      <c r="L25" s="73" t="str">
        <f>VLOOKUP(B25,'RAW Data'!$C$1:$I$155,6,FALSE)</f>
        <v>Issue</v>
      </c>
      <c r="M25" s="73" t="str">
        <f>VLOOKUP(B25,'RAW Data'!$C$1:$I$155,7,FALSE)</f>
        <v>Done</v>
      </c>
      <c r="N25" s="73" t="s">
        <v>30</v>
      </c>
      <c r="O25" s="73" t="s">
        <v>67</v>
      </c>
      <c r="P25" s="72">
        <f t="shared" si="0"/>
        <v>3</v>
      </c>
      <c r="Q25" s="71">
        <f t="shared" si="1"/>
        <v>3</v>
      </c>
      <c r="R25" s="72">
        <f t="shared" si="2"/>
        <v>0</v>
      </c>
      <c r="S25" s="92">
        <f t="shared" si="3"/>
        <v>0</v>
      </c>
    </row>
    <row r="26" spans="1:19" x14ac:dyDescent="0.25">
      <c r="A26" s="78"/>
      <c r="B26" s="100" t="s">
        <v>146</v>
      </c>
      <c r="C26" s="100">
        <v>8</v>
      </c>
      <c r="D26" s="81">
        <v>0</v>
      </c>
      <c r="E26" s="81">
        <v>0</v>
      </c>
      <c r="F26" s="81">
        <v>4</v>
      </c>
      <c r="G26" s="81">
        <v>0</v>
      </c>
      <c r="H26" s="81">
        <v>4</v>
      </c>
      <c r="L26" s="73" t="str">
        <f>VLOOKUP(B26,'RAW Data'!$C$1:$I$155,6,FALSE)</f>
        <v>Issue</v>
      </c>
      <c r="M26" s="73" t="str">
        <f>VLOOKUP(B26,'RAW Data'!$C$1:$I$155,7,FALSE)</f>
        <v>InProgress</v>
      </c>
      <c r="N26" s="73" t="s">
        <v>30</v>
      </c>
      <c r="O26" s="73" t="s">
        <v>67</v>
      </c>
      <c r="P26" s="72">
        <f t="shared" si="0"/>
        <v>8</v>
      </c>
      <c r="Q26" s="71">
        <f t="shared" si="1"/>
        <v>4</v>
      </c>
      <c r="R26" s="72">
        <f t="shared" si="2"/>
        <v>4</v>
      </c>
      <c r="S26" s="92">
        <f t="shared" si="3"/>
        <v>0</v>
      </c>
    </row>
    <row r="27" spans="1:19" x14ac:dyDescent="0.25">
      <c r="A27" s="78"/>
      <c r="B27" s="100" t="s">
        <v>163</v>
      </c>
      <c r="C27" s="100">
        <v>1</v>
      </c>
      <c r="D27" s="81">
        <v>0</v>
      </c>
      <c r="E27" s="81">
        <v>0</v>
      </c>
      <c r="F27" s="81">
        <v>0</v>
      </c>
      <c r="G27" s="81">
        <v>1</v>
      </c>
      <c r="H27" s="81">
        <v>1</v>
      </c>
      <c r="L27" s="73" t="str">
        <f>VLOOKUP(B27,'RAW Data'!$C$1:$I$155,6,FALSE)</f>
        <v>Issue</v>
      </c>
      <c r="M27" s="73" t="str">
        <f>VLOOKUP(B27,'RAW Data'!$C$1:$I$155,7,FALSE)</f>
        <v>Done</v>
      </c>
      <c r="N27" s="73" t="s">
        <v>30</v>
      </c>
      <c r="O27" s="73" t="s">
        <v>67</v>
      </c>
      <c r="P27" s="72">
        <f t="shared" si="0"/>
        <v>1</v>
      </c>
      <c r="Q27" s="71">
        <f t="shared" si="1"/>
        <v>1</v>
      </c>
      <c r="R27" s="72">
        <f t="shared" si="2"/>
        <v>0</v>
      </c>
      <c r="S27" s="92">
        <f t="shared" si="3"/>
        <v>0</v>
      </c>
    </row>
    <row r="28" spans="1:19" x14ac:dyDescent="0.25">
      <c r="A28" s="78"/>
      <c r="B28" s="100" t="s">
        <v>149</v>
      </c>
      <c r="C28" s="100">
        <v>1.5</v>
      </c>
      <c r="D28" s="81">
        <v>0</v>
      </c>
      <c r="E28" s="81">
        <v>0</v>
      </c>
      <c r="F28" s="81">
        <v>1.5</v>
      </c>
      <c r="G28" s="81">
        <v>0</v>
      </c>
      <c r="H28" s="81">
        <v>1.5</v>
      </c>
      <c r="L28" s="73" t="str">
        <f>VLOOKUP(B28,'RAW Data'!$C$1:$I$155,6,FALSE)</f>
        <v>Enhancement</v>
      </c>
      <c r="M28" s="73" t="str">
        <f>VLOOKUP(B28,'RAW Data'!$C$1:$I$155,7,FALSE)</f>
        <v>Done</v>
      </c>
      <c r="N28" s="73" t="s">
        <v>30</v>
      </c>
      <c r="O28" s="73" t="s">
        <v>67</v>
      </c>
      <c r="P28" s="72">
        <f t="shared" si="0"/>
        <v>1.5</v>
      </c>
      <c r="Q28" s="71">
        <f t="shared" si="1"/>
        <v>1.5</v>
      </c>
      <c r="R28" s="72">
        <f t="shared" si="2"/>
        <v>0</v>
      </c>
      <c r="S28" s="92">
        <f t="shared" si="3"/>
        <v>0</v>
      </c>
    </row>
    <row r="29" spans="1:19" x14ac:dyDescent="0.25">
      <c r="A29" s="78"/>
      <c r="B29" s="100" t="s">
        <v>165</v>
      </c>
      <c r="C29" s="100">
        <v>1</v>
      </c>
      <c r="D29" s="81">
        <v>0</v>
      </c>
      <c r="E29" s="81">
        <v>0</v>
      </c>
      <c r="F29" s="81">
        <v>0</v>
      </c>
      <c r="G29" s="81">
        <v>1</v>
      </c>
      <c r="H29" s="81">
        <v>1</v>
      </c>
      <c r="L29" s="73" t="str">
        <f>VLOOKUP(B29,'RAW Data'!$C$1:$I$155,6,FALSE)</f>
        <v>Issue</v>
      </c>
      <c r="M29" s="73" t="str">
        <f>VLOOKUP(B29,'RAW Data'!$C$1:$I$155,7,FALSE)</f>
        <v>OnHold</v>
      </c>
      <c r="N29" s="73" t="s">
        <v>30</v>
      </c>
      <c r="O29" s="73" t="s">
        <v>67</v>
      </c>
      <c r="P29" s="72">
        <f t="shared" si="0"/>
        <v>1</v>
      </c>
      <c r="Q29" s="71">
        <f t="shared" si="1"/>
        <v>1</v>
      </c>
      <c r="R29" s="72">
        <f t="shared" si="2"/>
        <v>0</v>
      </c>
      <c r="S29" s="92">
        <f t="shared" si="3"/>
        <v>0</v>
      </c>
    </row>
    <row r="30" spans="1:19" x14ac:dyDescent="0.25">
      <c r="A30" s="78"/>
      <c r="B30" s="100" t="s">
        <v>166</v>
      </c>
      <c r="C30" s="100">
        <v>1.5</v>
      </c>
      <c r="D30" s="81">
        <v>0</v>
      </c>
      <c r="E30" s="81">
        <v>0</v>
      </c>
      <c r="F30" s="81">
        <v>0</v>
      </c>
      <c r="G30" s="81">
        <v>1.5</v>
      </c>
      <c r="H30" s="81">
        <v>1.5</v>
      </c>
      <c r="L30" s="73" t="str">
        <f>VLOOKUP(B30,'RAW Data'!$C$1:$I$155,6,FALSE)</f>
        <v>Issue</v>
      </c>
      <c r="M30" s="73" t="str">
        <f>VLOOKUP(B30,'RAW Data'!$C$1:$I$155,7,FALSE)</f>
        <v>Done</v>
      </c>
      <c r="N30" s="73" t="s">
        <v>30</v>
      </c>
      <c r="O30" s="73" t="s">
        <v>67</v>
      </c>
      <c r="P30" s="72">
        <f t="shared" si="0"/>
        <v>1.5</v>
      </c>
      <c r="Q30" s="71">
        <f t="shared" si="1"/>
        <v>1.5</v>
      </c>
      <c r="R30" s="72">
        <f t="shared" si="2"/>
        <v>0</v>
      </c>
      <c r="S30" s="92">
        <f t="shared" si="3"/>
        <v>0</v>
      </c>
    </row>
    <row r="31" spans="1:19" x14ac:dyDescent="0.25">
      <c r="A31" s="78"/>
      <c r="B31" s="100" t="s">
        <v>160</v>
      </c>
      <c r="C31" s="100">
        <v>14</v>
      </c>
      <c r="D31" s="81">
        <v>0</v>
      </c>
      <c r="E31" s="81">
        <v>0</v>
      </c>
      <c r="F31" s="81">
        <v>0</v>
      </c>
      <c r="G31" s="81">
        <v>2</v>
      </c>
      <c r="H31" s="81">
        <v>2</v>
      </c>
      <c r="L31" s="73" t="str">
        <f>VLOOKUP(B31,'RAW Data'!$C$1:$I$155,6,FALSE)</f>
        <v>Issue</v>
      </c>
      <c r="M31" s="73" t="str">
        <f>VLOOKUP(B31,'RAW Data'!$C$1:$I$155,7,FALSE)</f>
        <v>Done</v>
      </c>
      <c r="N31" s="73" t="s">
        <v>30</v>
      </c>
      <c r="O31" s="73" t="s">
        <v>67</v>
      </c>
      <c r="P31" s="72">
        <f t="shared" si="0"/>
        <v>14</v>
      </c>
      <c r="Q31" s="71">
        <f t="shared" si="1"/>
        <v>2</v>
      </c>
      <c r="R31" s="72">
        <f t="shared" si="2"/>
        <v>12</v>
      </c>
      <c r="S31" s="92">
        <f t="shared" si="3"/>
        <v>0</v>
      </c>
    </row>
    <row r="32" spans="1:19" x14ac:dyDescent="0.25">
      <c r="A32" s="78"/>
      <c r="B32" s="100" t="s">
        <v>174</v>
      </c>
      <c r="C32" s="100">
        <v>2.5</v>
      </c>
      <c r="D32" s="81">
        <v>0</v>
      </c>
      <c r="E32" s="81">
        <v>0</v>
      </c>
      <c r="F32" s="81">
        <v>0</v>
      </c>
      <c r="G32" s="81">
        <v>2.5</v>
      </c>
      <c r="H32" s="81">
        <v>2.5</v>
      </c>
      <c r="L32" s="73" t="str">
        <f>VLOOKUP(B32,'RAW Data'!$C$1:$I$155,6,FALSE)</f>
        <v>Issue</v>
      </c>
      <c r="M32" s="73" t="str">
        <f>VLOOKUP(B32,'RAW Data'!$C$1:$I$155,7,FALSE)</f>
        <v>Done</v>
      </c>
      <c r="N32" s="73" t="s">
        <v>30</v>
      </c>
      <c r="O32" s="73" t="s">
        <v>67</v>
      </c>
      <c r="P32" s="72">
        <f t="shared" si="0"/>
        <v>2.5</v>
      </c>
      <c r="Q32" s="71">
        <f t="shared" si="1"/>
        <v>2.5</v>
      </c>
      <c r="R32" s="72">
        <f t="shared" si="2"/>
        <v>0</v>
      </c>
      <c r="S32" s="92">
        <f t="shared" si="3"/>
        <v>0</v>
      </c>
    </row>
    <row r="33" spans="1:19" x14ac:dyDescent="0.25">
      <c r="A33" s="78"/>
      <c r="B33" s="100" t="s">
        <v>181</v>
      </c>
      <c r="C33" s="100">
        <v>5</v>
      </c>
      <c r="D33" s="81">
        <v>0</v>
      </c>
      <c r="E33" s="81">
        <v>0</v>
      </c>
      <c r="F33" s="81">
        <v>0</v>
      </c>
      <c r="G33" s="81">
        <v>10</v>
      </c>
      <c r="H33" s="81">
        <v>10</v>
      </c>
      <c r="L33" s="73" t="str">
        <f>VLOOKUP(B33,'RAW Data'!$C$1:$I$155,6,FALSE)</f>
        <v>Issue</v>
      </c>
      <c r="M33" s="73" t="str">
        <f>VLOOKUP(B33,'RAW Data'!$C$1:$I$155,7,FALSE)</f>
        <v>Done</v>
      </c>
      <c r="N33" s="73" t="s">
        <v>30</v>
      </c>
      <c r="O33" s="73" t="s">
        <v>67</v>
      </c>
      <c r="P33" s="72">
        <f t="shared" si="0"/>
        <v>5</v>
      </c>
      <c r="Q33" s="71">
        <f t="shared" si="1"/>
        <v>10</v>
      </c>
      <c r="R33" s="72">
        <f t="shared" si="2"/>
        <v>-5</v>
      </c>
      <c r="S33" s="92">
        <f t="shared" si="3"/>
        <v>1</v>
      </c>
    </row>
    <row r="34" spans="1:19" x14ac:dyDescent="0.25">
      <c r="A34" s="78"/>
      <c r="B34" s="100" t="s">
        <v>182</v>
      </c>
      <c r="C34" s="100">
        <v>1</v>
      </c>
      <c r="D34" s="81">
        <v>0</v>
      </c>
      <c r="E34" s="81">
        <v>0</v>
      </c>
      <c r="F34" s="81">
        <v>0</v>
      </c>
      <c r="G34" s="81">
        <v>1</v>
      </c>
      <c r="H34" s="81">
        <v>1</v>
      </c>
      <c r="L34" s="73" t="str">
        <f>VLOOKUP(B34,'RAW Data'!$C$1:$I$155,6,FALSE)</f>
        <v>Issue</v>
      </c>
      <c r="M34" s="73" t="str">
        <f>VLOOKUP(B34,'RAW Data'!$C$1:$I$155,7,FALSE)</f>
        <v>Done</v>
      </c>
      <c r="N34" s="73" t="s">
        <v>30</v>
      </c>
      <c r="O34" s="73" t="s">
        <v>67</v>
      </c>
      <c r="P34" s="72">
        <f t="shared" si="0"/>
        <v>1</v>
      </c>
      <c r="Q34" s="71">
        <f t="shared" si="1"/>
        <v>1</v>
      </c>
      <c r="R34" s="72">
        <f t="shared" si="2"/>
        <v>0</v>
      </c>
      <c r="S34" s="92">
        <f t="shared" si="3"/>
        <v>0</v>
      </c>
    </row>
    <row r="35" spans="1:19" x14ac:dyDescent="0.25">
      <c r="A35" s="78"/>
      <c r="B35" s="100" t="s">
        <v>184</v>
      </c>
      <c r="C35" s="100">
        <v>5</v>
      </c>
      <c r="D35" s="81">
        <v>0</v>
      </c>
      <c r="E35" s="81">
        <v>0</v>
      </c>
      <c r="F35" s="81">
        <v>0</v>
      </c>
      <c r="G35" s="81">
        <v>5</v>
      </c>
      <c r="H35" s="81">
        <v>5</v>
      </c>
      <c r="L35" s="73" t="str">
        <f>VLOOKUP(B35,'RAW Data'!$C$1:$I$155,6,FALSE)</f>
        <v>Issue</v>
      </c>
      <c r="M35" s="73" t="str">
        <f>VLOOKUP(B35,'RAW Data'!$C$1:$I$155,7,FALSE)</f>
        <v>Done</v>
      </c>
      <c r="N35" s="73" t="s">
        <v>30</v>
      </c>
      <c r="O35" s="73" t="s">
        <v>67</v>
      </c>
      <c r="P35" s="72">
        <f t="shared" si="0"/>
        <v>5</v>
      </c>
      <c r="Q35" s="71">
        <f t="shared" si="1"/>
        <v>5</v>
      </c>
      <c r="R35" s="72">
        <f t="shared" si="2"/>
        <v>0</v>
      </c>
      <c r="S35" s="92">
        <f t="shared" si="3"/>
        <v>0</v>
      </c>
    </row>
    <row r="36" spans="1:19" x14ac:dyDescent="0.25">
      <c r="A36" s="78"/>
      <c r="B36" s="100" t="s">
        <v>210</v>
      </c>
      <c r="C36" s="100">
        <v>14</v>
      </c>
      <c r="D36" s="81">
        <v>0</v>
      </c>
      <c r="E36" s="81">
        <v>0</v>
      </c>
      <c r="F36" s="81">
        <v>0</v>
      </c>
      <c r="G36" s="81">
        <v>12.5</v>
      </c>
      <c r="H36" s="81">
        <v>12.5</v>
      </c>
      <c r="L36" s="73" t="str">
        <f>VLOOKUP(B36,'RAW Data'!$C$1:$I$155,6,FALSE)</f>
        <v>Issue</v>
      </c>
      <c r="M36" s="73" t="str">
        <f>VLOOKUP(B36,'RAW Data'!$C$1:$I$155,7,FALSE)</f>
        <v>InProgress</v>
      </c>
      <c r="N36" s="73" t="s">
        <v>30</v>
      </c>
      <c r="O36" s="73" t="s">
        <v>208</v>
      </c>
      <c r="P36" s="72">
        <f t="shared" si="0"/>
        <v>14</v>
      </c>
      <c r="Q36" s="71">
        <f t="shared" si="1"/>
        <v>12.5</v>
      </c>
      <c r="R36" s="72">
        <f t="shared" si="2"/>
        <v>1.5</v>
      </c>
      <c r="S36" s="92">
        <f t="shared" si="3"/>
        <v>0</v>
      </c>
    </row>
    <row r="37" spans="1:19" x14ac:dyDescent="0.25">
      <c r="A37" s="78" t="s">
        <v>109</v>
      </c>
      <c r="B37" s="78"/>
      <c r="C37" s="78"/>
      <c r="D37" s="81">
        <v>39.5</v>
      </c>
      <c r="E37" s="81">
        <v>35</v>
      </c>
      <c r="F37" s="81">
        <v>40</v>
      </c>
      <c r="G37" s="81">
        <v>40</v>
      </c>
      <c r="H37" s="81">
        <v>154.5</v>
      </c>
      <c r="L37" s="73"/>
      <c r="M37" s="73"/>
      <c r="N37" s="73"/>
      <c r="O37" s="73"/>
      <c r="P37" s="72"/>
      <c r="Q37" s="71"/>
      <c r="R37" s="72"/>
      <c r="S37" s="92"/>
    </row>
    <row r="38" spans="1:19" x14ac:dyDescent="0.25">
      <c r="A38" s="78" t="s">
        <v>38</v>
      </c>
      <c r="B38" s="78" t="s">
        <v>86</v>
      </c>
      <c r="C38" s="100">
        <v>8</v>
      </c>
      <c r="D38" s="81">
        <v>10</v>
      </c>
      <c r="E38" s="81">
        <v>0</v>
      </c>
      <c r="F38" s="81">
        <v>0</v>
      </c>
      <c r="G38" s="81">
        <v>0</v>
      </c>
      <c r="H38" s="81">
        <v>10</v>
      </c>
      <c r="L38" s="73" t="str">
        <f>VLOOKUP(B38,'RAW Data'!$C$1:$I$155,6,FALSE)</f>
        <v>Enhancement</v>
      </c>
      <c r="M38" s="73" t="str">
        <f>VLOOKUP(B38,'RAW Data'!$C$1:$I$155,7,FALSE)</f>
        <v>OnHold</v>
      </c>
      <c r="N38" s="73" t="s">
        <v>38</v>
      </c>
      <c r="O38" s="73" t="s">
        <v>67</v>
      </c>
      <c r="P38" s="72">
        <f t="shared" ref="P38:P46" si="4">C38</f>
        <v>8</v>
      </c>
      <c r="Q38" s="71">
        <f t="shared" ref="Q38:Q46" si="5">H38</f>
        <v>10</v>
      </c>
      <c r="R38" s="72">
        <f t="shared" ref="R38" si="6">P38-Q38</f>
        <v>-2</v>
      </c>
      <c r="S38" s="92">
        <f t="shared" si="3"/>
        <v>1</v>
      </c>
    </row>
    <row r="39" spans="1:19" x14ac:dyDescent="0.25">
      <c r="A39" s="78"/>
      <c r="B39" s="78" t="s">
        <v>85</v>
      </c>
      <c r="C39" s="100">
        <v>8</v>
      </c>
      <c r="D39" s="81">
        <v>0</v>
      </c>
      <c r="E39" s="81">
        <v>8</v>
      </c>
      <c r="F39" s="81">
        <v>0</v>
      </c>
      <c r="G39" s="81">
        <v>0</v>
      </c>
      <c r="H39" s="81">
        <v>8</v>
      </c>
      <c r="L39" s="73" t="str">
        <f>VLOOKUP(B39,'RAW Data'!$C$1:$I$155,6,FALSE)</f>
        <v>Issue</v>
      </c>
      <c r="M39" s="73" t="str">
        <f>VLOOKUP(B39,'RAW Data'!$C$1:$I$155,7,FALSE)</f>
        <v>OnHold</v>
      </c>
      <c r="N39" s="73" t="s">
        <v>38</v>
      </c>
      <c r="O39" s="73" t="s">
        <v>67</v>
      </c>
      <c r="P39" s="72">
        <f t="shared" si="4"/>
        <v>8</v>
      </c>
      <c r="Q39" s="71">
        <f t="shared" si="5"/>
        <v>8</v>
      </c>
      <c r="R39" s="72">
        <f t="shared" si="2"/>
        <v>0</v>
      </c>
      <c r="S39" s="92">
        <f t="shared" si="3"/>
        <v>0</v>
      </c>
    </row>
    <row r="40" spans="1:19" x14ac:dyDescent="0.25">
      <c r="A40" s="78"/>
      <c r="B40" s="78" t="s">
        <v>87</v>
      </c>
      <c r="C40" s="100">
        <v>8</v>
      </c>
      <c r="D40" s="81">
        <v>10</v>
      </c>
      <c r="E40" s="81">
        <v>0</v>
      </c>
      <c r="F40" s="81">
        <v>0</v>
      </c>
      <c r="G40" s="81">
        <v>0</v>
      </c>
      <c r="H40" s="81">
        <v>10</v>
      </c>
      <c r="L40" s="73" t="str">
        <f>VLOOKUP(B40,'RAW Data'!$C$1:$I$155,6,FALSE)</f>
        <v>Enhancement</v>
      </c>
      <c r="M40" s="73" t="str">
        <f>VLOOKUP(B40,'RAW Data'!$C$1:$I$155,7,FALSE)</f>
        <v>Done</v>
      </c>
      <c r="N40" s="73" t="s">
        <v>38</v>
      </c>
      <c r="O40" s="73" t="s">
        <v>67</v>
      </c>
      <c r="P40" s="72">
        <f t="shared" si="4"/>
        <v>8</v>
      </c>
      <c r="Q40" s="71">
        <f t="shared" si="5"/>
        <v>10</v>
      </c>
      <c r="R40" s="72">
        <f t="shared" si="2"/>
        <v>-2</v>
      </c>
      <c r="S40" s="92">
        <f t="shared" si="3"/>
        <v>1</v>
      </c>
    </row>
    <row r="41" spans="1:19" x14ac:dyDescent="0.25">
      <c r="A41" s="78"/>
      <c r="B41" s="100" t="s">
        <v>118</v>
      </c>
      <c r="C41" s="100">
        <v>54</v>
      </c>
      <c r="D41" s="81">
        <v>18</v>
      </c>
      <c r="E41" s="81">
        <v>32</v>
      </c>
      <c r="F41" s="81">
        <v>8</v>
      </c>
      <c r="G41" s="81">
        <v>0</v>
      </c>
      <c r="H41" s="81">
        <v>58</v>
      </c>
      <c r="L41" s="73" t="str">
        <f>VLOOKUP(B41,'RAW Data'!$C$1:$I$155,6,FALSE)</f>
        <v>Enhancement</v>
      </c>
      <c r="M41" s="73" t="str">
        <f>VLOOKUP(B41,'RAW Data'!$C$1:$I$155,7,FALSE)</f>
        <v>Done</v>
      </c>
      <c r="N41" s="73" t="s">
        <v>38</v>
      </c>
      <c r="O41" s="73" t="s">
        <v>67</v>
      </c>
      <c r="P41" s="72">
        <f t="shared" si="4"/>
        <v>54</v>
      </c>
      <c r="Q41" s="71">
        <f t="shared" si="5"/>
        <v>58</v>
      </c>
      <c r="R41" s="72">
        <f t="shared" si="2"/>
        <v>-4</v>
      </c>
      <c r="S41" s="92">
        <f t="shared" si="3"/>
        <v>0</v>
      </c>
    </row>
    <row r="42" spans="1:19" x14ac:dyDescent="0.25">
      <c r="A42" s="78"/>
      <c r="B42" s="100" t="s">
        <v>123</v>
      </c>
      <c r="C42" s="100">
        <v>10</v>
      </c>
      <c r="D42" s="81">
        <v>0</v>
      </c>
      <c r="E42" s="81">
        <v>0</v>
      </c>
      <c r="F42" s="81">
        <v>8</v>
      </c>
      <c r="G42" s="81">
        <v>0</v>
      </c>
      <c r="H42" s="81">
        <v>8</v>
      </c>
      <c r="L42" s="73" t="str">
        <f>VLOOKUP(B42,'RAW Data'!$C$1:$I$155,6,FALSE)</f>
        <v>Issue</v>
      </c>
      <c r="M42" s="73" t="str">
        <f>VLOOKUP(B42,'RAW Data'!$C$1:$I$155,7,FALSE)</f>
        <v>Done</v>
      </c>
      <c r="N42" s="73" t="s">
        <v>38</v>
      </c>
      <c r="O42" s="73" t="s">
        <v>67</v>
      </c>
      <c r="P42" s="72">
        <f t="shared" si="4"/>
        <v>10</v>
      </c>
      <c r="Q42" s="71">
        <f t="shared" si="5"/>
        <v>8</v>
      </c>
      <c r="R42" s="72">
        <f t="shared" si="2"/>
        <v>2</v>
      </c>
      <c r="S42" s="92">
        <f t="shared" si="3"/>
        <v>0</v>
      </c>
    </row>
    <row r="43" spans="1:19" x14ac:dyDescent="0.25">
      <c r="A43" s="78"/>
      <c r="B43" s="100" t="s">
        <v>132</v>
      </c>
      <c r="C43" s="100">
        <v>128</v>
      </c>
      <c r="D43" s="81">
        <v>0</v>
      </c>
      <c r="E43" s="81">
        <v>0</v>
      </c>
      <c r="F43" s="81">
        <v>23.5</v>
      </c>
      <c r="G43" s="81">
        <v>38</v>
      </c>
      <c r="H43" s="81">
        <v>61.5</v>
      </c>
      <c r="L43" s="73" t="str">
        <f>VLOOKUP(B43,'RAW Data'!$C$1:$I$155,6,FALSE)</f>
        <v>Enhancement</v>
      </c>
      <c r="M43" s="73" t="str">
        <f>VLOOKUP(B43,'RAW Data'!$C$1:$I$155,7,FALSE)</f>
        <v>InProgress</v>
      </c>
      <c r="N43" s="73" t="s">
        <v>38</v>
      </c>
      <c r="O43" s="73" t="s">
        <v>67</v>
      </c>
      <c r="P43" s="72">
        <f t="shared" si="4"/>
        <v>128</v>
      </c>
      <c r="Q43" s="71">
        <f t="shared" si="5"/>
        <v>61.5</v>
      </c>
      <c r="R43" s="72">
        <f t="shared" si="2"/>
        <v>66.5</v>
      </c>
      <c r="S43" s="92">
        <f t="shared" si="3"/>
        <v>0</v>
      </c>
    </row>
    <row r="44" spans="1:19" x14ac:dyDescent="0.25">
      <c r="A44" s="78"/>
      <c r="B44" s="100" t="s">
        <v>141</v>
      </c>
      <c r="C44" s="100">
        <v>2</v>
      </c>
      <c r="D44" s="81">
        <v>0</v>
      </c>
      <c r="E44" s="81">
        <v>0</v>
      </c>
      <c r="F44" s="81">
        <v>1.5</v>
      </c>
      <c r="G44" s="81">
        <v>0</v>
      </c>
      <c r="H44" s="81">
        <v>1.5</v>
      </c>
      <c r="L44" s="73" t="str">
        <f>VLOOKUP(B44,'RAW Data'!$C$1:$I$155,6,FALSE)</f>
        <v>Issue</v>
      </c>
      <c r="M44" s="73" t="str">
        <f>VLOOKUP(B44,'RAW Data'!$C$1:$I$155,7,FALSE)</f>
        <v>Done</v>
      </c>
      <c r="N44" s="73" t="s">
        <v>38</v>
      </c>
      <c r="O44" s="73" t="s">
        <v>67</v>
      </c>
      <c r="P44" s="72">
        <f t="shared" si="4"/>
        <v>2</v>
      </c>
      <c r="Q44" s="71">
        <f t="shared" si="5"/>
        <v>1.5</v>
      </c>
      <c r="R44" s="72">
        <f t="shared" si="2"/>
        <v>0.5</v>
      </c>
      <c r="S44" s="92">
        <f t="shared" si="3"/>
        <v>0</v>
      </c>
    </row>
    <row r="45" spans="1:19" x14ac:dyDescent="0.25">
      <c r="A45" s="78"/>
      <c r="B45" s="100" t="s">
        <v>168</v>
      </c>
      <c r="C45" s="100">
        <v>16</v>
      </c>
      <c r="D45" s="81">
        <v>0</v>
      </c>
      <c r="E45" s="81">
        <v>0</v>
      </c>
      <c r="F45" s="81">
        <v>0</v>
      </c>
      <c r="G45" s="81">
        <v>4</v>
      </c>
      <c r="H45" s="81">
        <v>4</v>
      </c>
      <c r="L45" s="73" t="str">
        <f>VLOOKUP(B45,'RAW Data'!$C$1:$I$155,6,FALSE)</f>
        <v>Issue</v>
      </c>
      <c r="M45" s="73" t="str">
        <f>VLOOKUP(B45,'RAW Data'!$C$1:$I$155,7,FALSE)</f>
        <v>InProgress</v>
      </c>
      <c r="N45" s="73" t="s">
        <v>38</v>
      </c>
      <c r="O45" s="73" t="s">
        <v>67</v>
      </c>
      <c r="P45" s="72">
        <f t="shared" si="4"/>
        <v>16</v>
      </c>
      <c r="Q45" s="71">
        <f t="shared" si="5"/>
        <v>4</v>
      </c>
      <c r="R45" s="72">
        <f t="shared" si="2"/>
        <v>12</v>
      </c>
      <c r="S45" s="92">
        <f t="shared" si="3"/>
        <v>0</v>
      </c>
    </row>
    <row r="46" spans="1:19" x14ac:dyDescent="0.25">
      <c r="A46" s="78"/>
      <c r="B46" s="100" t="s">
        <v>174</v>
      </c>
      <c r="C46" s="100">
        <v>2.5</v>
      </c>
      <c r="D46" s="81">
        <v>0</v>
      </c>
      <c r="E46" s="81">
        <v>0</v>
      </c>
      <c r="F46" s="81">
        <v>0</v>
      </c>
      <c r="G46" s="81">
        <v>2</v>
      </c>
      <c r="H46" s="81">
        <v>2</v>
      </c>
      <c r="L46" s="73" t="str">
        <f>VLOOKUP(B46,'RAW Data'!$C$1:$I$155,6,FALSE)</f>
        <v>Issue</v>
      </c>
      <c r="M46" s="73" t="str">
        <f>VLOOKUP(B46,'RAW Data'!$C$1:$I$155,7,FALSE)</f>
        <v>Done</v>
      </c>
      <c r="N46" s="73" t="s">
        <v>38</v>
      </c>
      <c r="O46" s="73" t="s">
        <v>67</v>
      </c>
      <c r="P46" s="72">
        <f t="shared" si="4"/>
        <v>2.5</v>
      </c>
      <c r="Q46" s="71">
        <f t="shared" si="5"/>
        <v>2</v>
      </c>
      <c r="R46" s="72">
        <f t="shared" si="2"/>
        <v>0.5</v>
      </c>
      <c r="S46" s="92">
        <f t="shared" si="3"/>
        <v>0</v>
      </c>
    </row>
    <row r="47" spans="1:19" x14ac:dyDescent="0.25">
      <c r="A47" s="78" t="s">
        <v>108</v>
      </c>
      <c r="B47" s="78"/>
      <c r="C47" s="78"/>
      <c r="D47" s="81">
        <v>38</v>
      </c>
      <c r="E47" s="81">
        <v>40</v>
      </c>
      <c r="F47" s="81">
        <v>41</v>
      </c>
      <c r="G47" s="81">
        <v>44</v>
      </c>
      <c r="H47" s="81">
        <v>163</v>
      </c>
      <c r="L47" s="73"/>
      <c r="M47" s="73"/>
      <c r="N47" s="73"/>
      <c r="O47" s="73"/>
      <c r="P47" s="72"/>
      <c r="Q47" s="71"/>
      <c r="R47" s="72"/>
      <c r="S47" s="92"/>
    </row>
    <row r="48" spans="1:19" x14ac:dyDescent="0.25">
      <c r="A48" s="78" t="s">
        <v>45</v>
      </c>
      <c r="B48" s="78" t="s">
        <v>88</v>
      </c>
      <c r="C48" s="100">
        <v>72</v>
      </c>
      <c r="D48" s="81">
        <v>16</v>
      </c>
      <c r="E48" s="81">
        <v>40</v>
      </c>
      <c r="F48" s="81">
        <v>1.5</v>
      </c>
      <c r="G48" s="81">
        <v>0</v>
      </c>
      <c r="H48" s="81">
        <v>57.5</v>
      </c>
      <c r="L48" s="73" t="str">
        <f>VLOOKUP(B48,'RAW Data'!$C$1:$I$155,6,FALSE)</f>
        <v>Enhancement</v>
      </c>
      <c r="M48" s="73" t="str">
        <f>VLOOKUP(B48,'RAW Data'!$C$1:$I$155,7,FALSE)</f>
        <v>Done</v>
      </c>
      <c r="N48" s="73" t="s">
        <v>45</v>
      </c>
      <c r="O48" s="73" t="s">
        <v>67</v>
      </c>
      <c r="P48" s="72">
        <f t="shared" ref="P48:P62" si="7">C48</f>
        <v>72</v>
      </c>
      <c r="Q48" s="71">
        <f t="shared" ref="Q48:Q62" si="8">H48</f>
        <v>57.5</v>
      </c>
      <c r="R48" s="72">
        <f t="shared" ref="R48" si="9">P48-Q48</f>
        <v>14.5</v>
      </c>
      <c r="S48" s="92">
        <f t="shared" si="3"/>
        <v>0</v>
      </c>
    </row>
    <row r="49" spans="1:19" x14ac:dyDescent="0.25">
      <c r="A49" s="78"/>
      <c r="B49" s="78" t="s">
        <v>91</v>
      </c>
      <c r="C49" s="100">
        <v>12</v>
      </c>
      <c r="D49" s="81">
        <v>8</v>
      </c>
      <c r="E49" s="81">
        <v>0</v>
      </c>
      <c r="F49" s="81">
        <v>0</v>
      </c>
      <c r="G49" s="81">
        <v>0</v>
      </c>
      <c r="H49" s="81">
        <v>8</v>
      </c>
      <c r="L49" s="73" t="str">
        <f>VLOOKUP(B49,'RAW Data'!$C$1:$I$155,6,FALSE)</f>
        <v>Enhancement</v>
      </c>
      <c r="M49" s="73" t="str">
        <f>VLOOKUP(B49,'RAW Data'!$C$1:$I$155,7,FALSE)</f>
        <v>Done</v>
      </c>
      <c r="N49" s="73" t="s">
        <v>45</v>
      </c>
      <c r="O49" s="73" t="s">
        <v>67</v>
      </c>
      <c r="P49" s="72">
        <f t="shared" si="7"/>
        <v>12</v>
      </c>
      <c r="Q49" s="71">
        <f t="shared" si="8"/>
        <v>8</v>
      </c>
      <c r="R49" s="72">
        <f t="shared" si="2"/>
        <v>4</v>
      </c>
      <c r="S49" s="92">
        <f t="shared" si="3"/>
        <v>0</v>
      </c>
    </row>
    <row r="50" spans="1:19" x14ac:dyDescent="0.25">
      <c r="A50" s="78"/>
      <c r="B50" s="78" t="s">
        <v>89</v>
      </c>
      <c r="C50" s="100">
        <v>12</v>
      </c>
      <c r="D50" s="81">
        <v>8</v>
      </c>
      <c r="E50" s="81">
        <v>0</v>
      </c>
      <c r="F50" s="81">
        <v>0</v>
      </c>
      <c r="G50" s="81">
        <v>0</v>
      </c>
      <c r="H50" s="81">
        <v>8</v>
      </c>
      <c r="L50" s="73" t="str">
        <f>VLOOKUP(B50,'RAW Data'!$C$1:$I$155,6,FALSE)</f>
        <v>Enhancement</v>
      </c>
      <c r="M50" s="73" t="str">
        <f>VLOOKUP(B50,'RAW Data'!$C$1:$I$155,7,FALSE)</f>
        <v>Done</v>
      </c>
      <c r="N50" s="73" t="s">
        <v>45</v>
      </c>
      <c r="O50" s="73" t="s">
        <v>67</v>
      </c>
      <c r="P50" s="72">
        <f t="shared" si="7"/>
        <v>12</v>
      </c>
      <c r="Q50" s="71">
        <f t="shared" si="8"/>
        <v>8</v>
      </c>
      <c r="R50" s="72">
        <f t="shared" si="2"/>
        <v>4</v>
      </c>
      <c r="S50" s="92">
        <f t="shared" si="3"/>
        <v>0</v>
      </c>
    </row>
    <row r="51" spans="1:19" x14ac:dyDescent="0.25">
      <c r="A51" s="78"/>
      <c r="B51" s="78" t="s">
        <v>90</v>
      </c>
      <c r="C51" s="100">
        <v>13</v>
      </c>
      <c r="D51" s="81">
        <v>8</v>
      </c>
      <c r="E51" s="81">
        <v>0</v>
      </c>
      <c r="F51" s="81">
        <v>0</v>
      </c>
      <c r="G51" s="81">
        <v>0</v>
      </c>
      <c r="H51" s="81">
        <v>8</v>
      </c>
      <c r="L51" s="73" t="str">
        <f>VLOOKUP(B51,'RAW Data'!$C$1:$I$155,6,FALSE)</f>
        <v>Enhancement</v>
      </c>
      <c r="M51" s="73" t="str">
        <f>VLOOKUP(B51,'RAW Data'!$C$1:$I$155,7,FALSE)</f>
        <v>Done</v>
      </c>
      <c r="N51" s="73" t="s">
        <v>45</v>
      </c>
      <c r="O51" s="73" t="s">
        <v>67</v>
      </c>
      <c r="P51" s="72">
        <f t="shared" si="7"/>
        <v>13</v>
      </c>
      <c r="Q51" s="71">
        <f t="shared" si="8"/>
        <v>8</v>
      </c>
      <c r="R51" s="72">
        <f t="shared" si="2"/>
        <v>5</v>
      </c>
      <c r="S51" s="92">
        <f t="shared" si="3"/>
        <v>0</v>
      </c>
    </row>
    <row r="52" spans="1:19" x14ac:dyDescent="0.25">
      <c r="A52" s="78"/>
      <c r="B52" s="100" t="s">
        <v>126</v>
      </c>
      <c r="C52" s="100">
        <v>32</v>
      </c>
      <c r="D52" s="81">
        <v>0</v>
      </c>
      <c r="E52" s="81">
        <v>0</v>
      </c>
      <c r="F52" s="81">
        <v>19.5</v>
      </c>
      <c r="G52" s="81">
        <v>3.5</v>
      </c>
      <c r="H52" s="81">
        <v>23</v>
      </c>
      <c r="L52" s="73" t="str">
        <f>VLOOKUP(B52,'RAW Data'!$C$1:$I$155,6,FALSE)</f>
        <v>Enhancement</v>
      </c>
      <c r="M52" s="73" t="str">
        <f>VLOOKUP(B52,'RAW Data'!$C$1:$I$155,7,FALSE)</f>
        <v>InProgress</v>
      </c>
      <c r="N52" s="73" t="s">
        <v>45</v>
      </c>
      <c r="O52" s="73" t="s">
        <v>67</v>
      </c>
      <c r="P52" s="72">
        <f t="shared" si="7"/>
        <v>32</v>
      </c>
      <c r="Q52" s="71">
        <f t="shared" si="8"/>
        <v>23</v>
      </c>
      <c r="R52" s="72">
        <f t="shared" si="2"/>
        <v>9</v>
      </c>
      <c r="S52" s="92">
        <f t="shared" si="3"/>
        <v>0</v>
      </c>
    </row>
    <row r="53" spans="1:19" x14ac:dyDescent="0.25">
      <c r="A53" s="78"/>
      <c r="B53" s="100" t="s">
        <v>129</v>
      </c>
      <c r="C53" s="100">
        <v>14</v>
      </c>
      <c r="D53" s="81">
        <v>0</v>
      </c>
      <c r="E53" s="81">
        <v>0</v>
      </c>
      <c r="F53" s="81">
        <v>10.5</v>
      </c>
      <c r="G53" s="81">
        <v>0</v>
      </c>
      <c r="H53" s="81">
        <v>10.5</v>
      </c>
      <c r="L53" s="73" t="str">
        <f>VLOOKUP(B53,'RAW Data'!$C$1:$I$155,6,FALSE)</f>
        <v>Enhancement</v>
      </c>
      <c r="M53" s="73" t="str">
        <f>VLOOKUP(B53,'RAW Data'!$C$1:$I$155,7,FALSE)</f>
        <v>Done</v>
      </c>
      <c r="N53" s="73" t="s">
        <v>45</v>
      </c>
      <c r="O53" s="73" t="s">
        <v>67</v>
      </c>
      <c r="P53" s="72">
        <f t="shared" si="7"/>
        <v>14</v>
      </c>
      <c r="Q53" s="71">
        <f t="shared" si="8"/>
        <v>10.5</v>
      </c>
      <c r="R53" s="72">
        <f t="shared" si="2"/>
        <v>3.5</v>
      </c>
      <c r="S53" s="92">
        <f t="shared" si="3"/>
        <v>0</v>
      </c>
    </row>
    <row r="54" spans="1:19" x14ac:dyDescent="0.25">
      <c r="A54" s="78"/>
      <c r="B54" s="100" t="s">
        <v>142</v>
      </c>
      <c r="C54" s="100">
        <v>4</v>
      </c>
      <c r="D54" s="81">
        <v>0</v>
      </c>
      <c r="E54" s="81">
        <v>0</v>
      </c>
      <c r="F54" s="81">
        <v>3</v>
      </c>
      <c r="G54" s="81">
        <v>0</v>
      </c>
      <c r="H54" s="81">
        <v>3</v>
      </c>
      <c r="L54" s="73" t="str">
        <f>VLOOKUP(B54,'RAW Data'!$C$1:$I$155,6,FALSE)</f>
        <v>Enhancement</v>
      </c>
      <c r="M54" s="73" t="str">
        <f>VLOOKUP(B54,'RAW Data'!$C$1:$I$155,7,FALSE)</f>
        <v>Done</v>
      </c>
      <c r="N54" s="73" t="s">
        <v>45</v>
      </c>
      <c r="O54" s="73" t="s">
        <v>67</v>
      </c>
      <c r="P54" s="72">
        <f t="shared" si="7"/>
        <v>4</v>
      </c>
      <c r="Q54" s="71">
        <f t="shared" si="8"/>
        <v>3</v>
      </c>
      <c r="R54" s="72">
        <f t="shared" si="2"/>
        <v>1</v>
      </c>
      <c r="S54" s="92">
        <f t="shared" si="3"/>
        <v>0</v>
      </c>
    </row>
    <row r="55" spans="1:19" x14ac:dyDescent="0.25">
      <c r="A55" s="78"/>
      <c r="B55" s="100" t="s">
        <v>147</v>
      </c>
      <c r="C55" s="100">
        <v>2</v>
      </c>
      <c r="D55" s="81">
        <v>0</v>
      </c>
      <c r="E55" s="81">
        <v>0</v>
      </c>
      <c r="F55" s="81">
        <v>1</v>
      </c>
      <c r="G55" s="81">
        <v>0</v>
      </c>
      <c r="H55" s="81">
        <v>1</v>
      </c>
      <c r="L55" s="73" t="str">
        <f>VLOOKUP(B55,'RAW Data'!$C$1:$I$155,6,FALSE)</f>
        <v>Enhancement</v>
      </c>
      <c r="M55" s="73" t="str">
        <f>VLOOKUP(B55,'RAW Data'!$C$1:$I$155,7,FALSE)</f>
        <v>Done</v>
      </c>
      <c r="N55" s="73" t="s">
        <v>45</v>
      </c>
      <c r="O55" s="73" t="s">
        <v>67</v>
      </c>
      <c r="P55" s="72">
        <f t="shared" si="7"/>
        <v>2</v>
      </c>
      <c r="Q55" s="71">
        <f t="shared" si="8"/>
        <v>1</v>
      </c>
      <c r="R55" s="72">
        <f t="shared" si="2"/>
        <v>1</v>
      </c>
      <c r="S55" s="92">
        <f t="shared" si="3"/>
        <v>0</v>
      </c>
    </row>
    <row r="56" spans="1:19" x14ac:dyDescent="0.25">
      <c r="A56" s="78"/>
      <c r="B56" s="100" t="s">
        <v>150</v>
      </c>
      <c r="C56" s="100">
        <v>18</v>
      </c>
      <c r="D56" s="81">
        <v>0</v>
      </c>
      <c r="E56" s="81">
        <v>0</v>
      </c>
      <c r="F56" s="81">
        <v>6</v>
      </c>
      <c r="G56" s="81">
        <v>6</v>
      </c>
      <c r="H56" s="81">
        <v>12</v>
      </c>
      <c r="L56" s="73" t="str">
        <f>VLOOKUP(B56,'RAW Data'!$C$1:$I$155,6,FALSE)</f>
        <v>Enhancement</v>
      </c>
      <c r="M56" s="73" t="str">
        <f>VLOOKUP(B56,'RAW Data'!$C$1:$I$155,7,FALSE)</f>
        <v>Done</v>
      </c>
      <c r="N56" s="73" t="s">
        <v>45</v>
      </c>
      <c r="O56" s="73" t="s">
        <v>67</v>
      </c>
      <c r="P56" s="72">
        <f t="shared" si="7"/>
        <v>18</v>
      </c>
      <c r="Q56" s="71">
        <f t="shared" si="8"/>
        <v>12</v>
      </c>
      <c r="R56" s="72">
        <f t="shared" si="2"/>
        <v>6</v>
      </c>
      <c r="S56" s="92">
        <f t="shared" si="3"/>
        <v>0</v>
      </c>
    </row>
    <row r="57" spans="1:19" x14ac:dyDescent="0.25">
      <c r="A57" s="78"/>
      <c r="B57" s="100" t="s">
        <v>174</v>
      </c>
      <c r="C57" s="100">
        <v>2.5</v>
      </c>
      <c r="D57" s="81">
        <v>0</v>
      </c>
      <c r="E57" s="81">
        <v>0</v>
      </c>
      <c r="F57" s="81">
        <v>0</v>
      </c>
      <c r="G57" s="81">
        <v>2.5</v>
      </c>
      <c r="H57" s="81">
        <v>2.5</v>
      </c>
      <c r="L57" s="73" t="str">
        <f>VLOOKUP(B57,'RAW Data'!$C$1:$I$155,6,FALSE)</f>
        <v>Issue</v>
      </c>
      <c r="M57" s="73" t="str">
        <f>VLOOKUP(B57,'RAW Data'!$C$1:$I$155,7,FALSE)</f>
        <v>Done</v>
      </c>
      <c r="N57" s="73" t="s">
        <v>45</v>
      </c>
      <c r="O57" s="73" t="s">
        <v>67</v>
      </c>
      <c r="P57" s="72">
        <f t="shared" si="7"/>
        <v>2.5</v>
      </c>
      <c r="Q57" s="71">
        <f t="shared" si="8"/>
        <v>2.5</v>
      </c>
      <c r="R57" s="72">
        <f t="shared" si="2"/>
        <v>0</v>
      </c>
      <c r="S57" s="92">
        <f t="shared" si="3"/>
        <v>0</v>
      </c>
    </row>
    <row r="58" spans="1:19" x14ac:dyDescent="0.25">
      <c r="A58" s="78"/>
      <c r="B58" s="100" t="s">
        <v>176</v>
      </c>
      <c r="C58" s="100">
        <v>26</v>
      </c>
      <c r="D58" s="81">
        <v>0</v>
      </c>
      <c r="E58" s="81">
        <v>0</v>
      </c>
      <c r="F58" s="81">
        <v>0</v>
      </c>
      <c r="G58" s="81">
        <v>15</v>
      </c>
      <c r="H58" s="81">
        <v>15</v>
      </c>
      <c r="L58" s="73" t="str">
        <f>VLOOKUP(B58,'RAW Data'!$C$1:$I$155,6,FALSE)</f>
        <v>Enhancement</v>
      </c>
      <c r="M58" s="73" t="str">
        <f>VLOOKUP(B58,'RAW Data'!$C$1:$I$155,7,FALSE)</f>
        <v>Done</v>
      </c>
      <c r="N58" s="73" t="s">
        <v>45</v>
      </c>
      <c r="O58" s="73" t="s">
        <v>67</v>
      </c>
      <c r="P58" s="72">
        <f t="shared" si="7"/>
        <v>26</v>
      </c>
      <c r="Q58" s="71">
        <f t="shared" si="8"/>
        <v>15</v>
      </c>
      <c r="R58" s="72">
        <f t="shared" si="2"/>
        <v>11</v>
      </c>
      <c r="S58" s="92">
        <f t="shared" si="3"/>
        <v>0</v>
      </c>
    </row>
    <row r="59" spans="1:19" x14ac:dyDescent="0.25">
      <c r="A59" s="78"/>
      <c r="B59" s="100" t="s">
        <v>177</v>
      </c>
      <c r="C59" s="100">
        <v>7</v>
      </c>
      <c r="D59" s="81">
        <v>0</v>
      </c>
      <c r="E59" s="81">
        <v>0</v>
      </c>
      <c r="F59" s="81">
        <v>0</v>
      </c>
      <c r="G59" s="81">
        <v>4</v>
      </c>
      <c r="H59" s="81">
        <v>4</v>
      </c>
      <c r="L59" s="73" t="str">
        <f>VLOOKUP(B59,'RAW Data'!$C$1:$I$155,6,FALSE)</f>
        <v>Enhancement</v>
      </c>
      <c r="M59" s="73" t="str">
        <f>VLOOKUP(B59,'RAW Data'!$C$1:$I$155,7,FALSE)</f>
        <v>Done</v>
      </c>
      <c r="N59" s="73" t="s">
        <v>45</v>
      </c>
      <c r="O59" s="73" t="s">
        <v>67</v>
      </c>
      <c r="P59" s="72">
        <f t="shared" si="7"/>
        <v>7</v>
      </c>
      <c r="Q59" s="71">
        <f t="shared" si="8"/>
        <v>4</v>
      </c>
      <c r="R59" s="72">
        <f t="shared" si="2"/>
        <v>3</v>
      </c>
      <c r="S59" s="92">
        <f t="shared" si="3"/>
        <v>0</v>
      </c>
    </row>
    <row r="60" spans="1:19" x14ac:dyDescent="0.25">
      <c r="A60" s="78"/>
      <c r="B60" s="100" t="s">
        <v>178</v>
      </c>
      <c r="C60" s="100">
        <v>0.5</v>
      </c>
      <c r="D60" s="81">
        <v>0</v>
      </c>
      <c r="E60" s="81">
        <v>0</v>
      </c>
      <c r="F60" s="81">
        <v>0</v>
      </c>
      <c r="G60" s="81">
        <v>0.5</v>
      </c>
      <c r="H60" s="81">
        <v>0.5</v>
      </c>
      <c r="L60" s="73" t="str">
        <f>VLOOKUP(B60,'RAW Data'!$C$1:$I$155,6,FALSE)</f>
        <v>Enhancement</v>
      </c>
      <c r="M60" s="73" t="str">
        <f>VLOOKUP(B60,'RAW Data'!$C$1:$I$155,7,FALSE)</f>
        <v>Done</v>
      </c>
      <c r="N60" s="73" t="s">
        <v>45</v>
      </c>
      <c r="O60" s="73" t="s">
        <v>67</v>
      </c>
      <c r="P60" s="72">
        <f t="shared" si="7"/>
        <v>0.5</v>
      </c>
      <c r="Q60" s="71">
        <f t="shared" si="8"/>
        <v>0.5</v>
      </c>
      <c r="R60" s="72">
        <f t="shared" si="2"/>
        <v>0</v>
      </c>
      <c r="S60" s="92">
        <f t="shared" si="3"/>
        <v>0</v>
      </c>
    </row>
    <row r="61" spans="1:19" x14ac:dyDescent="0.25">
      <c r="A61" s="78"/>
      <c r="B61" s="100" t="s">
        <v>179</v>
      </c>
      <c r="C61" s="100">
        <v>17</v>
      </c>
      <c r="D61" s="81">
        <v>0</v>
      </c>
      <c r="E61" s="81">
        <v>0</v>
      </c>
      <c r="F61" s="81">
        <v>0</v>
      </c>
      <c r="G61" s="81">
        <v>6.5</v>
      </c>
      <c r="H61" s="81">
        <v>6.5</v>
      </c>
      <c r="L61" s="73" t="str">
        <f>VLOOKUP(B61,'RAW Data'!$C$1:$I$155,6,FALSE)</f>
        <v>Enhancement</v>
      </c>
      <c r="M61" s="73" t="str">
        <f>VLOOKUP(B61,'RAW Data'!$C$1:$I$155,7,FALSE)</f>
        <v>Done</v>
      </c>
      <c r="N61" s="73" t="s">
        <v>45</v>
      </c>
      <c r="O61" s="73" t="s">
        <v>67</v>
      </c>
      <c r="P61" s="72">
        <f t="shared" si="7"/>
        <v>17</v>
      </c>
      <c r="Q61" s="71">
        <f t="shared" si="8"/>
        <v>6.5</v>
      </c>
      <c r="R61" s="72">
        <f t="shared" si="2"/>
        <v>10.5</v>
      </c>
      <c r="S61" s="92">
        <f t="shared" si="3"/>
        <v>0</v>
      </c>
    </row>
    <row r="62" spans="1:19" x14ac:dyDescent="0.25">
      <c r="A62" s="78"/>
      <c r="B62" s="100" t="s">
        <v>180</v>
      </c>
      <c r="C62" s="100">
        <v>12</v>
      </c>
      <c r="D62" s="81">
        <v>0</v>
      </c>
      <c r="E62" s="81">
        <v>0</v>
      </c>
      <c r="F62" s="81">
        <v>0</v>
      </c>
      <c r="G62" s="81">
        <v>5</v>
      </c>
      <c r="H62" s="81">
        <v>5</v>
      </c>
      <c r="L62" s="73" t="str">
        <f>VLOOKUP(B62,'RAW Data'!$C$1:$I$155,6,FALSE)</f>
        <v>Enhancement</v>
      </c>
      <c r="M62" s="73" t="str">
        <f>VLOOKUP(B62,'RAW Data'!$C$1:$I$155,7,FALSE)</f>
        <v>Done</v>
      </c>
      <c r="N62" s="73" t="s">
        <v>45</v>
      </c>
      <c r="O62" s="73" t="s">
        <v>67</v>
      </c>
      <c r="P62" s="72">
        <f t="shared" si="7"/>
        <v>12</v>
      </c>
      <c r="Q62" s="71">
        <f t="shared" si="8"/>
        <v>5</v>
      </c>
      <c r="R62" s="72">
        <f t="shared" si="2"/>
        <v>7</v>
      </c>
      <c r="S62" s="92">
        <f t="shared" si="3"/>
        <v>0</v>
      </c>
    </row>
    <row r="63" spans="1:19" x14ac:dyDescent="0.25">
      <c r="A63" s="78" t="s">
        <v>107</v>
      </c>
      <c r="B63" s="78"/>
      <c r="C63" s="78"/>
      <c r="D63" s="81">
        <v>40</v>
      </c>
      <c r="E63" s="81">
        <v>40</v>
      </c>
      <c r="F63" s="81">
        <v>41.5</v>
      </c>
      <c r="G63" s="81">
        <v>43</v>
      </c>
      <c r="H63" s="81">
        <v>164.5</v>
      </c>
      <c r="L63" s="73"/>
      <c r="M63" s="73"/>
      <c r="N63" s="73"/>
      <c r="O63" s="73"/>
      <c r="P63" s="72"/>
      <c r="Q63" s="71"/>
      <c r="R63" s="72"/>
      <c r="S63" s="92"/>
    </row>
    <row r="64" spans="1:19" x14ac:dyDescent="0.25">
      <c r="A64" s="78" t="s">
        <v>41</v>
      </c>
      <c r="B64" s="78" t="s">
        <v>78</v>
      </c>
      <c r="C64" s="100">
        <v>6</v>
      </c>
      <c r="D64" s="81">
        <v>8</v>
      </c>
      <c r="E64" s="81">
        <v>0</v>
      </c>
      <c r="F64" s="81">
        <v>0</v>
      </c>
      <c r="G64" s="81">
        <v>0</v>
      </c>
      <c r="H64" s="81">
        <v>8</v>
      </c>
      <c r="L64" s="73" t="str">
        <f>VLOOKUP(B64,'RAW Data'!$C$1:$I$155,6,FALSE)</f>
        <v>Enhancement</v>
      </c>
      <c r="M64" s="73" t="str">
        <f>VLOOKUP(B64,'RAW Data'!$C$1:$I$155,7,FALSE)</f>
        <v>Done</v>
      </c>
      <c r="N64" s="73" t="s">
        <v>41</v>
      </c>
      <c r="O64" s="73" t="s">
        <v>67</v>
      </c>
      <c r="P64" s="72">
        <f t="shared" ref="P64:P82" si="10">C64</f>
        <v>6</v>
      </c>
      <c r="Q64" s="71">
        <f t="shared" ref="Q64:Q82" si="11">H64</f>
        <v>8</v>
      </c>
      <c r="R64" s="72">
        <f t="shared" ref="R64" si="12">P64-Q64</f>
        <v>-2</v>
      </c>
      <c r="S64" s="92">
        <f t="shared" si="3"/>
        <v>1</v>
      </c>
    </row>
    <row r="65" spans="1:19" x14ac:dyDescent="0.25">
      <c r="A65" s="78"/>
      <c r="B65" s="78" t="s">
        <v>73</v>
      </c>
      <c r="C65" s="100">
        <v>6</v>
      </c>
      <c r="D65" s="81">
        <v>0</v>
      </c>
      <c r="E65" s="81">
        <v>9</v>
      </c>
      <c r="F65" s="81">
        <v>0</v>
      </c>
      <c r="G65" s="81">
        <v>0</v>
      </c>
      <c r="H65" s="81">
        <v>9</v>
      </c>
      <c r="L65" s="73" t="str">
        <f>VLOOKUP(B65,'RAW Data'!$C$1:$I$155,6,FALSE)</f>
        <v>Enhancement</v>
      </c>
      <c r="M65" s="73" t="str">
        <f>VLOOKUP(B65,'RAW Data'!$C$1:$I$155,7,FALSE)</f>
        <v>Done</v>
      </c>
      <c r="N65" s="73" t="s">
        <v>41</v>
      </c>
      <c r="O65" s="73" t="s">
        <v>67</v>
      </c>
      <c r="P65" s="72">
        <f t="shared" si="10"/>
        <v>6</v>
      </c>
      <c r="Q65" s="71">
        <f t="shared" si="11"/>
        <v>9</v>
      </c>
      <c r="R65" s="72">
        <f t="shared" si="2"/>
        <v>-3</v>
      </c>
      <c r="S65" s="92">
        <f t="shared" si="3"/>
        <v>1</v>
      </c>
    </row>
    <row r="66" spans="1:19" x14ac:dyDescent="0.25">
      <c r="A66" s="78"/>
      <c r="B66" s="78" t="s">
        <v>72</v>
      </c>
      <c r="C66" s="100">
        <v>10</v>
      </c>
      <c r="D66" s="81">
        <v>0</v>
      </c>
      <c r="E66" s="81">
        <v>2.5</v>
      </c>
      <c r="F66" s="81">
        <v>8</v>
      </c>
      <c r="G66" s="81">
        <v>0</v>
      </c>
      <c r="H66" s="81">
        <v>10.5</v>
      </c>
      <c r="L66" s="73" t="str">
        <f>VLOOKUP(B66,'RAW Data'!$C$1:$I$155,6,FALSE)</f>
        <v>Issue</v>
      </c>
      <c r="M66" s="73" t="str">
        <f>VLOOKUP(B66,'RAW Data'!$C$1:$I$155,7,FALSE)</f>
        <v>Done</v>
      </c>
      <c r="N66" s="73" t="s">
        <v>41</v>
      </c>
      <c r="O66" s="73" t="s">
        <v>67</v>
      </c>
      <c r="P66" s="72">
        <f t="shared" si="10"/>
        <v>10</v>
      </c>
      <c r="Q66" s="71">
        <f t="shared" si="11"/>
        <v>10.5</v>
      </c>
      <c r="R66" s="72">
        <f t="shared" si="2"/>
        <v>-0.5</v>
      </c>
      <c r="S66" s="92">
        <f t="shared" si="3"/>
        <v>0</v>
      </c>
    </row>
    <row r="67" spans="1:19" x14ac:dyDescent="0.25">
      <c r="A67" s="78"/>
      <c r="B67" s="78" t="s">
        <v>75</v>
      </c>
      <c r="C67" s="100">
        <v>5</v>
      </c>
      <c r="D67" s="81">
        <v>0</v>
      </c>
      <c r="E67" s="81">
        <v>5</v>
      </c>
      <c r="F67" s="81">
        <v>0</v>
      </c>
      <c r="G67" s="81">
        <v>0</v>
      </c>
      <c r="H67" s="81">
        <v>5</v>
      </c>
      <c r="L67" s="73" t="str">
        <f>VLOOKUP(B67,'RAW Data'!$C$1:$I$155,6,FALSE)</f>
        <v>Issue</v>
      </c>
      <c r="M67" s="73" t="str">
        <f>VLOOKUP(B67,'RAW Data'!$C$1:$I$155,7,FALSE)</f>
        <v>Done</v>
      </c>
      <c r="N67" s="73" t="s">
        <v>41</v>
      </c>
      <c r="O67" s="73" t="s">
        <v>67</v>
      </c>
      <c r="P67" s="72">
        <f t="shared" si="10"/>
        <v>5</v>
      </c>
      <c r="Q67" s="71">
        <f t="shared" si="11"/>
        <v>5</v>
      </c>
      <c r="R67" s="72">
        <f t="shared" si="2"/>
        <v>0</v>
      </c>
      <c r="S67" s="92">
        <f t="shared" si="3"/>
        <v>0</v>
      </c>
    </row>
    <row r="68" spans="1:19" x14ac:dyDescent="0.25">
      <c r="A68" s="78"/>
      <c r="B68" s="78" t="s">
        <v>64</v>
      </c>
      <c r="C68" s="100">
        <v>8</v>
      </c>
      <c r="D68" s="81">
        <v>10.5</v>
      </c>
      <c r="E68" s="81">
        <v>0</v>
      </c>
      <c r="F68" s="81">
        <v>0</v>
      </c>
      <c r="G68" s="81">
        <v>0</v>
      </c>
      <c r="H68" s="81">
        <v>10.5</v>
      </c>
      <c r="L68" s="73" t="str">
        <f>VLOOKUP(B68,'RAW Data'!$C$1:$I$155,6,FALSE)</f>
        <v>Issue</v>
      </c>
      <c r="M68" s="73" t="str">
        <f>VLOOKUP(B68,'RAW Data'!$C$1:$I$155,7,FALSE)</f>
        <v>OnHold</v>
      </c>
      <c r="N68" s="73" t="s">
        <v>41</v>
      </c>
      <c r="O68" s="73" t="s">
        <v>67</v>
      </c>
      <c r="P68" s="72">
        <f t="shared" si="10"/>
        <v>8</v>
      </c>
      <c r="Q68" s="71">
        <f t="shared" si="11"/>
        <v>10.5</v>
      </c>
      <c r="R68" s="72">
        <f t="shared" si="2"/>
        <v>-2.5</v>
      </c>
      <c r="S68" s="92">
        <f t="shared" si="3"/>
        <v>1</v>
      </c>
    </row>
    <row r="69" spans="1:19" x14ac:dyDescent="0.25">
      <c r="A69" s="78"/>
      <c r="B69" s="78" t="s">
        <v>70</v>
      </c>
      <c r="C69" s="100">
        <v>2</v>
      </c>
      <c r="D69" s="81">
        <v>0</v>
      </c>
      <c r="E69" s="81">
        <v>2</v>
      </c>
      <c r="F69" s="81">
        <v>0</v>
      </c>
      <c r="G69" s="81">
        <v>0</v>
      </c>
      <c r="H69" s="81">
        <v>2</v>
      </c>
      <c r="L69" s="73" t="str">
        <f>VLOOKUP(B69,'RAW Data'!$C$1:$I$155,6,FALSE)</f>
        <v>Enhancement</v>
      </c>
      <c r="M69" s="73" t="str">
        <f>VLOOKUP(B69,'RAW Data'!$C$1:$I$155,7,FALSE)</f>
        <v>Done</v>
      </c>
      <c r="N69" s="73" t="s">
        <v>41</v>
      </c>
      <c r="O69" s="73" t="s">
        <v>67</v>
      </c>
      <c r="P69" s="72">
        <f t="shared" si="10"/>
        <v>2</v>
      </c>
      <c r="Q69" s="71">
        <f t="shared" si="11"/>
        <v>2</v>
      </c>
      <c r="R69" s="72">
        <f t="shared" si="2"/>
        <v>0</v>
      </c>
      <c r="S69" s="92">
        <f t="shared" si="3"/>
        <v>0</v>
      </c>
    </row>
    <row r="70" spans="1:19" x14ac:dyDescent="0.25">
      <c r="A70" s="78"/>
      <c r="B70" s="78" t="s">
        <v>76</v>
      </c>
      <c r="C70" s="100">
        <v>3</v>
      </c>
      <c r="D70" s="81">
        <v>0</v>
      </c>
      <c r="E70" s="81">
        <v>3</v>
      </c>
      <c r="F70" s="81">
        <v>0</v>
      </c>
      <c r="G70" s="81">
        <v>0</v>
      </c>
      <c r="H70" s="81">
        <v>3</v>
      </c>
      <c r="L70" s="73" t="str">
        <f>VLOOKUP(B70,'RAW Data'!$C$1:$I$155,6,FALSE)</f>
        <v>Issue</v>
      </c>
      <c r="M70" s="73" t="str">
        <f>VLOOKUP(B70,'RAW Data'!$C$1:$I$155,7,FALSE)</f>
        <v>Done</v>
      </c>
      <c r="N70" s="73" t="s">
        <v>41</v>
      </c>
      <c r="O70" s="73" t="s">
        <v>67</v>
      </c>
      <c r="P70" s="72">
        <f t="shared" si="10"/>
        <v>3</v>
      </c>
      <c r="Q70" s="71">
        <f t="shared" si="11"/>
        <v>3</v>
      </c>
      <c r="R70" s="72">
        <f t="shared" si="2"/>
        <v>0</v>
      </c>
      <c r="S70" s="92">
        <f t="shared" si="3"/>
        <v>0</v>
      </c>
    </row>
    <row r="71" spans="1:19" x14ac:dyDescent="0.25">
      <c r="A71" s="78"/>
      <c r="B71" s="78" t="s">
        <v>77</v>
      </c>
      <c r="C71" s="100">
        <v>4</v>
      </c>
      <c r="D71" s="81">
        <v>0</v>
      </c>
      <c r="E71" s="81">
        <v>4</v>
      </c>
      <c r="F71" s="81">
        <v>0</v>
      </c>
      <c r="G71" s="81">
        <v>0</v>
      </c>
      <c r="H71" s="81">
        <v>4</v>
      </c>
      <c r="L71" s="73" t="str">
        <f>VLOOKUP(B71,'RAW Data'!$C$1:$I$155,6,FALSE)</f>
        <v>Enhancement</v>
      </c>
      <c r="M71" s="73" t="str">
        <f>VLOOKUP(B71,'RAW Data'!$C$1:$I$155,7,FALSE)</f>
        <v>Done</v>
      </c>
      <c r="N71" s="73" t="s">
        <v>41</v>
      </c>
      <c r="O71" s="73" t="s">
        <v>67</v>
      </c>
      <c r="P71" s="72">
        <f t="shared" si="10"/>
        <v>4</v>
      </c>
      <c r="Q71" s="71">
        <f t="shared" si="11"/>
        <v>4</v>
      </c>
      <c r="R71" s="72">
        <f t="shared" si="2"/>
        <v>0</v>
      </c>
      <c r="S71" s="92">
        <f t="shared" si="3"/>
        <v>0</v>
      </c>
    </row>
    <row r="72" spans="1:19" x14ac:dyDescent="0.25">
      <c r="A72" s="78"/>
      <c r="B72" s="78" t="s">
        <v>43</v>
      </c>
      <c r="C72" s="100">
        <v>6</v>
      </c>
      <c r="D72" s="81">
        <v>0</v>
      </c>
      <c r="E72" s="81">
        <v>9.5</v>
      </c>
      <c r="F72" s="81">
        <v>0</v>
      </c>
      <c r="G72" s="81">
        <v>0</v>
      </c>
      <c r="H72" s="81">
        <v>9.5</v>
      </c>
      <c r="L72" s="73" t="str">
        <f>VLOOKUP(B72,'RAW Data'!$C$1:$I$155,6,FALSE)</f>
        <v>Enhancement</v>
      </c>
      <c r="M72" s="73" t="str">
        <f>VLOOKUP(B72,'RAW Data'!$C$1:$I$155,7,FALSE)</f>
        <v>Done</v>
      </c>
      <c r="N72" s="73" t="s">
        <v>41</v>
      </c>
      <c r="O72" s="73" t="s">
        <v>67</v>
      </c>
      <c r="P72" s="72">
        <f t="shared" si="10"/>
        <v>6</v>
      </c>
      <c r="Q72" s="71">
        <f t="shared" si="11"/>
        <v>9.5</v>
      </c>
      <c r="R72" s="72">
        <f t="shared" si="2"/>
        <v>-3.5</v>
      </c>
      <c r="S72" s="92">
        <f t="shared" si="3"/>
        <v>1</v>
      </c>
    </row>
    <row r="73" spans="1:19" x14ac:dyDescent="0.25">
      <c r="A73" s="78"/>
      <c r="B73" s="78" t="s">
        <v>82</v>
      </c>
      <c r="C73" s="100">
        <v>12</v>
      </c>
      <c r="D73" s="81">
        <v>8</v>
      </c>
      <c r="E73" s="81">
        <v>0</v>
      </c>
      <c r="F73" s="81">
        <v>0</v>
      </c>
      <c r="G73" s="81">
        <v>0</v>
      </c>
      <c r="H73" s="81">
        <v>8</v>
      </c>
      <c r="L73" s="73" t="str">
        <f>VLOOKUP(B73,'RAW Data'!$C$1:$I$155,6,FALSE)</f>
        <v>Enhancement</v>
      </c>
      <c r="M73" s="73" t="str">
        <f>VLOOKUP(B73,'RAW Data'!$C$1:$I$155,7,FALSE)</f>
        <v>Done</v>
      </c>
      <c r="N73" s="73" t="s">
        <v>41</v>
      </c>
      <c r="O73" s="73" t="s">
        <v>67</v>
      </c>
      <c r="P73" s="72">
        <f t="shared" si="10"/>
        <v>12</v>
      </c>
      <c r="Q73" s="71">
        <f t="shared" si="11"/>
        <v>8</v>
      </c>
      <c r="R73" s="72">
        <f t="shared" si="2"/>
        <v>4</v>
      </c>
      <c r="S73" s="92">
        <f t="shared" si="3"/>
        <v>0</v>
      </c>
    </row>
    <row r="74" spans="1:19" x14ac:dyDescent="0.25">
      <c r="A74" s="78"/>
      <c r="B74" s="78" t="s">
        <v>74</v>
      </c>
      <c r="C74" s="100">
        <v>3</v>
      </c>
      <c r="D74" s="81">
        <v>0</v>
      </c>
      <c r="E74" s="81">
        <v>3</v>
      </c>
      <c r="F74" s="81">
        <v>0</v>
      </c>
      <c r="G74" s="81">
        <v>0</v>
      </c>
      <c r="H74" s="81">
        <v>3</v>
      </c>
      <c r="L74" s="73" t="str">
        <f>VLOOKUP(B74,'RAW Data'!$C$1:$I$155,6,FALSE)</f>
        <v>Issue</v>
      </c>
      <c r="M74" s="73" t="str">
        <f>VLOOKUP(B74,'RAW Data'!$C$1:$I$155,7,FALSE)</f>
        <v>Done</v>
      </c>
      <c r="N74" s="73" t="s">
        <v>41</v>
      </c>
      <c r="O74" s="73" t="s">
        <v>67</v>
      </c>
      <c r="P74" s="72">
        <f t="shared" si="10"/>
        <v>3</v>
      </c>
      <c r="Q74" s="71">
        <f t="shared" si="11"/>
        <v>3</v>
      </c>
      <c r="R74" s="72">
        <f t="shared" si="2"/>
        <v>0</v>
      </c>
      <c r="S74" s="92">
        <f t="shared" si="3"/>
        <v>0</v>
      </c>
    </row>
    <row r="75" spans="1:19" x14ac:dyDescent="0.25">
      <c r="A75" s="78"/>
      <c r="B75" s="78" t="s">
        <v>80</v>
      </c>
      <c r="C75" s="100">
        <v>2.5</v>
      </c>
      <c r="D75" s="81">
        <v>2.5</v>
      </c>
      <c r="E75" s="81">
        <v>0</v>
      </c>
      <c r="F75" s="81">
        <v>0</v>
      </c>
      <c r="G75" s="81">
        <v>0</v>
      </c>
      <c r="H75" s="81">
        <v>2.5</v>
      </c>
      <c r="L75" s="73" t="str">
        <f>VLOOKUP(B75,'RAW Data'!$C$1:$I$155,6,FALSE)</f>
        <v>Issue</v>
      </c>
      <c r="M75" s="73" t="str">
        <f>VLOOKUP(B75,'RAW Data'!$C$1:$I$155,7,FALSE)</f>
        <v>Done</v>
      </c>
      <c r="N75" s="73" t="s">
        <v>41</v>
      </c>
      <c r="O75" s="73" t="s">
        <v>67</v>
      </c>
      <c r="P75" s="72">
        <f t="shared" si="10"/>
        <v>2.5</v>
      </c>
      <c r="Q75" s="71">
        <f t="shared" si="11"/>
        <v>2.5</v>
      </c>
      <c r="R75" s="72">
        <f t="shared" si="2"/>
        <v>0</v>
      </c>
      <c r="S75" s="92">
        <f t="shared" si="3"/>
        <v>0</v>
      </c>
    </row>
    <row r="76" spans="1:19" x14ac:dyDescent="0.25">
      <c r="A76" s="78"/>
      <c r="B76" s="100" t="s">
        <v>122</v>
      </c>
      <c r="C76" s="100">
        <v>28</v>
      </c>
      <c r="D76" s="81">
        <v>0</v>
      </c>
      <c r="E76" s="81">
        <v>0</v>
      </c>
      <c r="F76" s="81">
        <v>34.5</v>
      </c>
      <c r="G76" s="81">
        <v>6</v>
      </c>
      <c r="H76" s="81">
        <v>40.5</v>
      </c>
      <c r="L76" s="73" t="str">
        <f>VLOOKUP(B76,'RAW Data'!$C$1:$I$155,6,FALSE)</f>
        <v>Enhancement</v>
      </c>
      <c r="M76" s="73" t="str">
        <f>VLOOKUP(B76,'RAW Data'!$C$1:$I$155,7,FALSE)</f>
        <v>Done</v>
      </c>
      <c r="N76" s="73" t="s">
        <v>41</v>
      </c>
      <c r="O76" s="73" t="s">
        <v>67</v>
      </c>
      <c r="P76" s="72">
        <f t="shared" si="10"/>
        <v>28</v>
      </c>
      <c r="Q76" s="71">
        <f t="shared" si="11"/>
        <v>40.5</v>
      </c>
      <c r="R76" s="72">
        <f t="shared" si="2"/>
        <v>-12.5</v>
      </c>
      <c r="S76" s="92">
        <f t="shared" si="3"/>
        <v>1</v>
      </c>
    </row>
    <row r="77" spans="1:19" x14ac:dyDescent="0.25">
      <c r="A77" s="78"/>
      <c r="B77" s="100" t="s">
        <v>150</v>
      </c>
      <c r="C77" s="100">
        <v>18</v>
      </c>
      <c r="D77" s="81">
        <v>0</v>
      </c>
      <c r="E77" s="81">
        <v>6</v>
      </c>
      <c r="F77" s="81">
        <v>0</v>
      </c>
      <c r="G77" s="81">
        <v>0</v>
      </c>
      <c r="H77" s="81">
        <v>6</v>
      </c>
      <c r="L77" s="73" t="str">
        <f>VLOOKUP(B77,'RAW Data'!$C$1:$I$155,6,FALSE)</f>
        <v>Enhancement</v>
      </c>
      <c r="M77" s="73" t="str">
        <f>VLOOKUP(B77,'RAW Data'!$C$1:$I$155,7,FALSE)</f>
        <v>Done</v>
      </c>
      <c r="N77" s="73" t="s">
        <v>41</v>
      </c>
      <c r="O77" s="73" t="s">
        <v>67</v>
      </c>
      <c r="P77" s="72">
        <f t="shared" si="10"/>
        <v>18</v>
      </c>
      <c r="Q77" s="71">
        <f t="shared" si="11"/>
        <v>6</v>
      </c>
      <c r="R77" s="72">
        <f t="shared" si="2"/>
        <v>12</v>
      </c>
      <c r="S77" s="92">
        <f t="shared" si="3"/>
        <v>0</v>
      </c>
    </row>
    <row r="78" spans="1:19" x14ac:dyDescent="0.25">
      <c r="A78" s="78"/>
      <c r="B78" s="100" t="s">
        <v>167</v>
      </c>
      <c r="C78" s="100">
        <v>2.5</v>
      </c>
      <c r="D78" s="81">
        <v>0</v>
      </c>
      <c r="E78" s="81">
        <v>0</v>
      </c>
      <c r="F78" s="81">
        <v>0</v>
      </c>
      <c r="G78" s="81">
        <v>2</v>
      </c>
      <c r="H78" s="81">
        <v>2</v>
      </c>
      <c r="L78" s="73" t="str">
        <f>VLOOKUP(B78,'RAW Data'!$C$1:$I$155,6,FALSE)</f>
        <v>Enhancement</v>
      </c>
      <c r="M78" s="73" t="str">
        <f>VLOOKUP(B78,'RAW Data'!$C$1:$I$155,7,FALSE)</f>
        <v>Done</v>
      </c>
      <c r="N78" s="73" t="s">
        <v>41</v>
      </c>
      <c r="O78" s="73" t="s">
        <v>67</v>
      </c>
      <c r="P78" s="72">
        <f t="shared" si="10"/>
        <v>2.5</v>
      </c>
      <c r="Q78" s="71">
        <f t="shared" si="11"/>
        <v>2</v>
      </c>
      <c r="R78" s="72">
        <f t="shared" ref="R78:R88" si="13">P78-Q78</f>
        <v>0.5</v>
      </c>
      <c r="S78" s="92">
        <f t="shared" ref="S78:S88" si="14" xml:space="preserve"> IF(O78 = "KPI 1",IF(O78="KPI 1"&amp; P78&gt;23,
 IF(ROUND(Q78,0)&gt;ROUND(P78+(P78*10/100),0),1,0),
 (O78="KPI 1"&amp; IF(ROUND(Q78,0) &gt; ROUND(P78+(P78*5/100),0),1,0))
),0)</f>
        <v>0</v>
      </c>
    </row>
    <row r="79" spans="1:19" x14ac:dyDescent="0.25">
      <c r="A79" s="78"/>
      <c r="B79" s="100" t="s">
        <v>169</v>
      </c>
      <c r="C79" s="100">
        <v>1.5</v>
      </c>
      <c r="D79" s="81">
        <v>0</v>
      </c>
      <c r="E79" s="81">
        <v>0</v>
      </c>
      <c r="F79" s="81">
        <v>0</v>
      </c>
      <c r="G79" s="81">
        <v>1.5</v>
      </c>
      <c r="H79" s="81">
        <v>1.5</v>
      </c>
      <c r="L79" s="73" t="str">
        <f>VLOOKUP(B79,'RAW Data'!$C$1:$I$155,6,FALSE)</f>
        <v>Issue</v>
      </c>
      <c r="M79" s="73" t="str">
        <f>VLOOKUP(B79,'RAW Data'!$C$1:$I$155,7,FALSE)</f>
        <v>Done</v>
      </c>
      <c r="N79" s="73" t="s">
        <v>41</v>
      </c>
      <c r="O79" s="73" t="s">
        <v>67</v>
      </c>
      <c r="P79" s="72">
        <f t="shared" si="10"/>
        <v>1.5</v>
      </c>
      <c r="Q79" s="71">
        <f t="shared" si="11"/>
        <v>1.5</v>
      </c>
      <c r="R79" s="72">
        <f t="shared" si="13"/>
        <v>0</v>
      </c>
      <c r="S79" s="92">
        <f t="shared" si="14"/>
        <v>0</v>
      </c>
    </row>
    <row r="80" spans="1:19" x14ac:dyDescent="0.25">
      <c r="A80" s="78"/>
      <c r="B80" s="100" t="s">
        <v>168</v>
      </c>
      <c r="C80" s="100">
        <v>20</v>
      </c>
      <c r="D80" s="81">
        <v>0</v>
      </c>
      <c r="E80" s="81">
        <v>0</v>
      </c>
      <c r="F80" s="81">
        <v>0</v>
      </c>
      <c r="G80" s="81">
        <v>24.5</v>
      </c>
      <c r="H80" s="81">
        <v>24.5</v>
      </c>
      <c r="L80" s="73" t="str">
        <f>VLOOKUP(B80,'RAW Data'!$C$1:$I$155,6,FALSE)</f>
        <v>Issue</v>
      </c>
      <c r="M80" s="73" t="str">
        <f>VLOOKUP(B80,'RAW Data'!$C$1:$I$155,7,FALSE)</f>
        <v>InProgress</v>
      </c>
      <c r="N80" s="73" t="s">
        <v>41</v>
      </c>
      <c r="O80" s="73" t="s">
        <v>153</v>
      </c>
      <c r="P80" s="72">
        <f t="shared" si="10"/>
        <v>20</v>
      </c>
      <c r="Q80" s="71">
        <f t="shared" si="11"/>
        <v>24.5</v>
      </c>
      <c r="R80" s="72">
        <f t="shared" si="13"/>
        <v>-4.5</v>
      </c>
      <c r="S80" s="92">
        <f t="shared" si="14"/>
        <v>0</v>
      </c>
    </row>
    <row r="81" spans="1:19" x14ac:dyDescent="0.25">
      <c r="A81" s="78"/>
      <c r="B81" s="100" t="s">
        <v>174</v>
      </c>
      <c r="C81" s="100">
        <v>2.5</v>
      </c>
      <c r="D81" s="81">
        <v>0</v>
      </c>
      <c r="E81" s="81">
        <v>0</v>
      </c>
      <c r="F81" s="81">
        <v>0</v>
      </c>
      <c r="G81" s="81">
        <v>0.5</v>
      </c>
      <c r="H81" s="81">
        <v>0.5</v>
      </c>
      <c r="L81" s="73" t="str">
        <f>VLOOKUP(B81,'RAW Data'!$C$1:$I$155,6,FALSE)</f>
        <v>Issue</v>
      </c>
      <c r="M81" s="73" t="str">
        <f>VLOOKUP(B81,'RAW Data'!$C$1:$I$155,7,FALSE)</f>
        <v>Done</v>
      </c>
      <c r="N81" s="73" t="s">
        <v>41</v>
      </c>
      <c r="O81" s="73" t="s">
        <v>67</v>
      </c>
      <c r="P81" s="72">
        <f t="shared" si="10"/>
        <v>2.5</v>
      </c>
      <c r="Q81" s="71">
        <f t="shared" si="11"/>
        <v>0.5</v>
      </c>
      <c r="R81" s="72">
        <f t="shared" si="13"/>
        <v>2</v>
      </c>
      <c r="S81" s="92">
        <f t="shared" si="14"/>
        <v>0</v>
      </c>
    </row>
    <row r="82" spans="1:19" x14ac:dyDescent="0.25">
      <c r="A82" s="78"/>
      <c r="B82" s="100" t="s">
        <v>196</v>
      </c>
      <c r="C82" s="100">
        <v>8</v>
      </c>
      <c r="D82" s="81">
        <v>0</v>
      </c>
      <c r="E82" s="81">
        <v>0</v>
      </c>
      <c r="F82" s="81">
        <v>0</v>
      </c>
      <c r="G82" s="81">
        <v>2</v>
      </c>
      <c r="H82" s="81">
        <v>2</v>
      </c>
      <c r="L82" s="73" t="str">
        <f>VLOOKUP(B82,'RAW Data'!$C$1:$I$155,6,FALSE)</f>
        <v>Issue</v>
      </c>
      <c r="M82" s="73" t="str">
        <f>VLOOKUP(B82,'RAW Data'!$C$1:$I$155,7,FALSE)</f>
        <v>InProgress</v>
      </c>
      <c r="N82" s="73" t="s">
        <v>41</v>
      </c>
      <c r="O82" s="73" t="s">
        <v>67</v>
      </c>
      <c r="P82" s="72">
        <f t="shared" si="10"/>
        <v>8</v>
      </c>
      <c r="Q82" s="71">
        <f t="shared" si="11"/>
        <v>2</v>
      </c>
      <c r="R82" s="72">
        <f t="shared" si="13"/>
        <v>6</v>
      </c>
      <c r="S82" s="92">
        <f t="shared" si="14"/>
        <v>0</v>
      </c>
    </row>
    <row r="83" spans="1:19" x14ac:dyDescent="0.25">
      <c r="A83" s="100" t="s">
        <v>106</v>
      </c>
      <c r="B83" s="100"/>
      <c r="C83" s="100"/>
      <c r="D83" s="81">
        <v>29</v>
      </c>
      <c r="E83" s="81">
        <v>44</v>
      </c>
      <c r="F83" s="81">
        <v>42.5</v>
      </c>
      <c r="G83" s="81">
        <v>36.5</v>
      </c>
      <c r="H83" s="81">
        <v>152</v>
      </c>
      <c r="L83" s="73"/>
      <c r="M83" s="73"/>
      <c r="N83" s="73"/>
      <c r="O83" s="73"/>
      <c r="P83" s="72"/>
      <c r="Q83" s="71"/>
      <c r="R83" s="72"/>
      <c r="S83" s="92"/>
    </row>
    <row r="84" spans="1:19" x14ac:dyDescent="0.25">
      <c r="A84" s="100" t="s">
        <v>44</v>
      </c>
      <c r="B84" s="100" t="s">
        <v>157</v>
      </c>
      <c r="C84" s="100">
        <v>10</v>
      </c>
      <c r="D84" s="81">
        <v>0</v>
      </c>
      <c r="E84" s="81">
        <v>0</v>
      </c>
      <c r="F84" s="81">
        <v>0</v>
      </c>
      <c r="G84" s="81">
        <v>7.5</v>
      </c>
      <c r="H84" s="81">
        <v>7.5</v>
      </c>
      <c r="L84" s="73" t="str">
        <f>VLOOKUP(B84,'RAW Data'!$C$1:$I$155,6,FALSE)</f>
        <v>Enhancement</v>
      </c>
      <c r="M84" s="73" t="str">
        <f>VLOOKUP(B84,'RAW Data'!$C$1:$I$155,7,FALSE)</f>
        <v>Done</v>
      </c>
      <c r="N84" s="73" t="s">
        <v>44</v>
      </c>
      <c r="O84" s="73" t="s">
        <v>67</v>
      </c>
      <c r="P84" s="72">
        <f>C84</f>
        <v>10</v>
      </c>
      <c r="Q84" s="71">
        <f>H84</f>
        <v>7.5</v>
      </c>
      <c r="R84" s="72">
        <f t="shared" ref="R84" si="15">P84-Q84</f>
        <v>2.5</v>
      </c>
      <c r="S84" s="92">
        <f t="shared" si="14"/>
        <v>0</v>
      </c>
    </row>
    <row r="85" spans="1:19" x14ac:dyDescent="0.25">
      <c r="B85" s="100" t="s">
        <v>158</v>
      </c>
      <c r="C85" s="100">
        <v>5</v>
      </c>
      <c r="D85" s="81">
        <v>0</v>
      </c>
      <c r="E85" s="81">
        <v>0</v>
      </c>
      <c r="F85" s="81">
        <v>0</v>
      </c>
      <c r="G85" s="81">
        <v>0.5</v>
      </c>
      <c r="H85" s="81">
        <v>0.5</v>
      </c>
      <c r="L85" s="73" t="str">
        <f>VLOOKUP(B85,'RAW Data'!$C$1:$I$155,6,FALSE)</f>
        <v>Issue</v>
      </c>
      <c r="M85" s="73" t="str">
        <f>VLOOKUP(B85,'RAW Data'!$C$1:$I$155,7,FALSE)</f>
        <v>InProgress</v>
      </c>
      <c r="N85" s="73" t="s">
        <v>44</v>
      </c>
      <c r="O85" s="73" t="s">
        <v>67</v>
      </c>
      <c r="P85" s="72">
        <f>C85</f>
        <v>5</v>
      </c>
      <c r="Q85" s="71">
        <f>H85</f>
        <v>0.5</v>
      </c>
      <c r="R85" s="72">
        <f t="shared" si="13"/>
        <v>4.5</v>
      </c>
      <c r="S85" s="92">
        <f t="shared" si="14"/>
        <v>0</v>
      </c>
    </row>
    <row r="86" spans="1:19" x14ac:dyDescent="0.25">
      <c r="B86" s="100" t="s">
        <v>188</v>
      </c>
      <c r="C86" s="100">
        <v>3</v>
      </c>
      <c r="D86" s="81">
        <v>0</v>
      </c>
      <c r="E86" s="81">
        <v>0</v>
      </c>
      <c r="F86" s="81">
        <v>0</v>
      </c>
      <c r="G86" s="81">
        <v>3.5</v>
      </c>
      <c r="H86" s="81">
        <v>3.5</v>
      </c>
      <c r="L86" s="73" t="str">
        <f>VLOOKUP(B86,'RAW Data'!$C$1:$I$155,6,FALSE)</f>
        <v>Issue</v>
      </c>
      <c r="M86" s="73" t="str">
        <f>VLOOKUP(B86,'RAW Data'!$C$1:$I$155,7,FALSE)</f>
        <v>Done</v>
      </c>
      <c r="N86" s="73" t="s">
        <v>44</v>
      </c>
      <c r="O86" s="73" t="s">
        <v>67</v>
      </c>
      <c r="P86" s="72">
        <f>C86</f>
        <v>3</v>
      </c>
      <c r="Q86" s="71">
        <f>H86</f>
        <v>3.5</v>
      </c>
      <c r="R86" s="72">
        <f t="shared" si="13"/>
        <v>-0.5</v>
      </c>
      <c r="S86" s="92">
        <f t="shared" si="14"/>
        <v>1</v>
      </c>
    </row>
    <row r="87" spans="1:19" x14ac:dyDescent="0.25">
      <c r="B87" s="100" t="s">
        <v>189</v>
      </c>
      <c r="C87" s="100">
        <v>30</v>
      </c>
      <c r="D87" s="81">
        <v>0</v>
      </c>
      <c r="E87" s="81">
        <v>0</v>
      </c>
      <c r="F87" s="81">
        <v>0</v>
      </c>
      <c r="G87" s="81">
        <v>25.5</v>
      </c>
      <c r="H87" s="81">
        <v>25.5</v>
      </c>
      <c r="L87" s="73" t="str">
        <f>VLOOKUP(B87,'RAW Data'!$C$1:$I$155,6,FALSE)</f>
        <v>Issue</v>
      </c>
      <c r="M87" s="73" t="str">
        <f>VLOOKUP(B87,'RAW Data'!$C$1:$I$155,7,FALSE)</f>
        <v>Done</v>
      </c>
      <c r="N87" s="73" t="s">
        <v>44</v>
      </c>
      <c r="O87" s="73" t="s">
        <v>67</v>
      </c>
      <c r="P87" s="72">
        <f>C87</f>
        <v>30</v>
      </c>
      <c r="Q87" s="71">
        <f>H87</f>
        <v>25.5</v>
      </c>
      <c r="R87" s="72">
        <f t="shared" si="13"/>
        <v>4.5</v>
      </c>
      <c r="S87" s="92">
        <f t="shared" si="14"/>
        <v>0</v>
      </c>
    </row>
    <row r="88" spans="1:19" x14ac:dyDescent="0.25">
      <c r="B88" s="100" t="s">
        <v>193</v>
      </c>
      <c r="C88" s="100">
        <v>2.5</v>
      </c>
      <c r="D88" s="81">
        <v>0</v>
      </c>
      <c r="E88" s="81">
        <v>0</v>
      </c>
      <c r="F88" s="81">
        <v>0</v>
      </c>
      <c r="G88" s="81">
        <v>2.5</v>
      </c>
      <c r="H88" s="81">
        <v>2.5</v>
      </c>
      <c r="L88" s="73" t="str">
        <f>VLOOKUP(B88,'RAW Data'!$C$1:$I$155,6,FALSE)</f>
        <v>Enhancement</v>
      </c>
      <c r="M88" s="73" t="str">
        <f>VLOOKUP(B88,'RAW Data'!$C$1:$I$155,7,FALSE)</f>
        <v>Done</v>
      </c>
      <c r="N88" s="73" t="s">
        <v>44</v>
      </c>
      <c r="O88" s="73" t="s">
        <v>67</v>
      </c>
      <c r="P88" s="72">
        <f>C88</f>
        <v>2.5</v>
      </c>
      <c r="Q88" s="71">
        <f>H88</f>
        <v>2.5</v>
      </c>
      <c r="R88" s="72">
        <f t="shared" si="13"/>
        <v>0</v>
      </c>
      <c r="S88" s="92">
        <f t="shared" si="14"/>
        <v>0</v>
      </c>
    </row>
    <row r="89" spans="1:19" x14ac:dyDescent="0.25">
      <c r="A89" s="100" t="s">
        <v>195</v>
      </c>
      <c r="B89" s="100"/>
      <c r="C89" s="100"/>
      <c r="D89" s="81">
        <v>0</v>
      </c>
      <c r="E89" s="81">
        <v>0</v>
      </c>
      <c r="F89" s="81">
        <v>0</v>
      </c>
      <c r="G89" s="81">
        <v>39.5</v>
      </c>
      <c r="H89" s="81">
        <v>39.5</v>
      </c>
      <c r="L89" s="73"/>
      <c r="M89" s="73"/>
      <c r="N89" s="73"/>
      <c r="O89" s="73"/>
      <c r="P89" s="72"/>
      <c r="Q89" s="71"/>
      <c r="R89" s="72"/>
      <c r="S89" s="92"/>
    </row>
    <row r="90" spans="1:19" x14ac:dyDescent="0.25">
      <c r="A90" s="100" t="s">
        <v>105</v>
      </c>
      <c r="D90" s="81">
        <v>146.5</v>
      </c>
      <c r="E90" s="81">
        <v>159</v>
      </c>
      <c r="F90" s="81">
        <v>165</v>
      </c>
      <c r="G90" s="81">
        <v>203</v>
      </c>
      <c r="H90" s="81">
        <v>673.5</v>
      </c>
      <c r="L90" s="73"/>
      <c r="P90" s="100"/>
      <c r="Q90" s="100"/>
      <c r="R90" s="100"/>
      <c r="S90" s="100"/>
    </row>
  </sheetData>
  <pageMargins left="0.7" right="0.7" top="0.75" bottom="0.75" header="0.3" footer="0.3"/>
  <pageSetup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55"/>
  <sheetViews>
    <sheetView showOutlineSymbols="0" workbookViewId="0">
      <pane ySplit="1" topLeftCell="A2" activePane="bottomLeft" state="frozen"/>
      <selection pane="bottomLeft" sqref="A1:XFD1"/>
    </sheetView>
  </sheetViews>
  <sheetFormatPr defaultColWidth="6.85546875" defaultRowHeight="15" x14ac:dyDescent="0.25"/>
  <cols>
    <col min="1" max="1" width="11.5703125" style="63" customWidth="1"/>
    <col min="2" max="2" width="15.7109375" style="63" bestFit="1" customWidth="1"/>
    <col min="3" max="3" width="53" style="63" bestFit="1" customWidth="1"/>
    <col min="4" max="4" width="12.85546875" style="63" bestFit="1" customWidth="1"/>
    <col min="5" max="5" width="10.42578125" style="63" bestFit="1" customWidth="1"/>
    <col min="6" max="6" width="14.85546875" style="63" bestFit="1" customWidth="1"/>
    <col min="7" max="7" width="29.42578125" style="63" bestFit="1" customWidth="1"/>
    <col min="8" max="8" width="12" style="63" bestFit="1" customWidth="1"/>
    <col min="9" max="9" width="12.140625" style="63" customWidth="1"/>
    <col min="10" max="10" width="13.85546875" style="63" customWidth="1"/>
    <col min="11" max="16384" width="6.85546875" style="63"/>
  </cols>
  <sheetData>
    <row r="1" spans="1:12" ht="30" x14ac:dyDescent="0.25">
      <c r="A1" s="69" t="s">
        <v>104</v>
      </c>
      <c r="B1" s="69" t="s">
        <v>103</v>
      </c>
      <c r="C1" s="69" t="s">
        <v>102</v>
      </c>
      <c r="D1" s="69" t="s">
        <v>101</v>
      </c>
      <c r="E1" s="69" t="s">
        <v>100</v>
      </c>
      <c r="F1" s="69" t="s">
        <v>99</v>
      </c>
      <c r="G1" s="69" t="s">
        <v>36</v>
      </c>
      <c r="H1" s="69" t="s">
        <v>35</v>
      </c>
      <c r="I1" s="69" t="s">
        <v>6</v>
      </c>
      <c r="J1" s="69" t="s">
        <v>121</v>
      </c>
      <c r="K1" s="69" t="s">
        <v>151</v>
      </c>
      <c r="L1" s="63" t="s">
        <v>211</v>
      </c>
    </row>
    <row r="2" spans="1:12" ht="60" hidden="1" x14ac:dyDescent="0.25">
      <c r="A2" s="68" t="s">
        <v>79</v>
      </c>
      <c r="B2" s="65"/>
      <c r="C2" s="65" t="s">
        <v>97</v>
      </c>
      <c r="D2" s="65" t="s">
        <v>30</v>
      </c>
      <c r="E2" s="65">
        <v>30</v>
      </c>
      <c r="F2" s="84">
        <v>6.5</v>
      </c>
      <c r="G2" s="65" t="s">
        <v>84</v>
      </c>
      <c r="H2" s="65" t="s">
        <v>40</v>
      </c>
      <c r="I2" s="65" t="s">
        <v>42</v>
      </c>
      <c r="J2" s="65"/>
      <c r="K2" s="65"/>
    </row>
    <row r="3" spans="1:12" hidden="1" x14ac:dyDescent="0.25">
      <c r="A3" s="68" t="s">
        <v>79</v>
      </c>
      <c r="B3" s="65"/>
      <c r="C3" s="65" t="s">
        <v>97</v>
      </c>
      <c r="D3" s="65" t="s">
        <v>30</v>
      </c>
      <c r="E3" s="65">
        <v>30</v>
      </c>
      <c r="F3" s="84">
        <v>1</v>
      </c>
      <c r="G3" s="65"/>
      <c r="H3" s="65" t="s">
        <v>40</v>
      </c>
      <c r="I3" s="65" t="s">
        <v>42</v>
      </c>
      <c r="J3" s="65"/>
      <c r="K3" s="65"/>
    </row>
    <row r="4" spans="1:12" hidden="1" x14ac:dyDescent="0.25">
      <c r="A4" s="68" t="s">
        <v>79</v>
      </c>
      <c r="B4" s="65"/>
      <c r="C4" s="65" t="s">
        <v>97</v>
      </c>
      <c r="D4" s="65" t="s">
        <v>30</v>
      </c>
      <c r="E4" s="65">
        <v>30</v>
      </c>
      <c r="F4" s="84">
        <v>7</v>
      </c>
      <c r="G4" s="65"/>
      <c r="H4" s="65" t="s">
        <v>40</v>
      </c>
      <c r="I4" s="65" t="s">
        <v>42</v>
      </c>
      <c r="J4" s="65"/>
      <c r="K4" s="65"/>
    </row>
    <row r="5" spans="1:12" ht="30" hidden="1" x14ac:dyDescent="0.25">
      <c r="A5" s="68" t="s">
        <v>79</v>
      </c>
      <c r="B5" s="65"/>
      <c r="C5" s="65" t="s">
        <v>98</v>
      </c>
      <c r="D5" s="65" t="s">
        <v>30</v>
      </c>
      <c r="E5" s="65">
        <v>1</v>
      </c>
      <c r="F5" s="84">
        <v>1</v>
      </c>
      <c r="G5" s="65"/>
      <c r="H5" s="65" t="s">
        <v>37</v>
      </c>
      <c r="I5" s="65" t="s">
        <v>39</v>
      </c>
      <c r="J5" s="65"/>
      <c r="K5" s="65"/>
    </row>
    <row r="6" spans="1:12" hidden="1" x14ac:dyDescent="0.25">
      <c r="A6" s="68" t="s">
        <v>79</v>
      </c>
      <c r="B6" s="65"/>
      <c r="C6" s="65" t="s">
        <v>97</v>
      </c>
      <c r="D6" s="65" t="s">
        <v>30</v>
      </c>
      <c r="E6" s="65">
        <v>30</v>
      </c>
      <c r="F6" s="84">
        <v>8</v>
      </c>
      <c r="G6" s="65"/>
      <c r="H6" s="65" t="s">
        <v>40</v>
      </c>
      <c r="I6" s="65" t="s">
        <v>42</v>
      </c>
      <c r="J6" s="65"/>
      <c r="K6" s="65"/>
    </row>
    <row r="7" spans="1:12" hidden="1" x14ac:dyDescent="0.25">
      <c r="A7" s="68" t="s">
        <v>79</v>
      </c>
      <c r="B7" s="65"/>
      <c r="C7" s="65" t="s">
        <v>97</v>
      </c>
      <c r="D7" s="65" t="s">
        <v>30</v>
      </c>
      <c r="E7" s="65">
        <v>30</v>
      </c>
      <c r="F7" s="84">
        <v>8</v>
      </c>
      <c r="G7" s="65"/>
      <c r="H7" s="65" t="s">
        <v>40</v>
      </c>
      <c r="I7" s="65" t="s">
        <v>42</v>
      </c>
      <c r="J7" s="65"/>
      <c r="K7" s="65"/>
    </row>
    <row r="8" spans="1:12" ht="30" hidden="1" x14ac:dyDescent="0.25">
      <c r="A8" s="68" t="s">
        <v>79</v>
      </c>
      <c r="B8" s="65"/>
      <c r="C8" s="65" t="s">
        <v>96</v>
      </c>
      <c r="D8" s="65" t="s">
        <v>30</v>
      </c>
      <c r="E8" s="65">
        <v>1</v>
      </c>
      <c r="F8" s="84">
        <v>1</v>
      </c>
      <c r="G8" s="65"/>
      <c r="H8" s="65" t="s">
        <v>37</v>
      </c>
      <c r="I8" s="65" t="s">
        <v>42</v>
      </c>
      <c r="J8" s="65"/>
      <c r="K8" s="65"/>
    </row>
    <row r="9" spans="1:12" ht="30" hidden="1" x14ac:dyDescent="0.25">
      <c r="A9" s="68" t="s">
        <v>79</v>
      </c>
      <c r="B9" s="65">
        <v>5827</v>
      </c>
      <c r="C9" s="65" t="s">
        <v>94</v>
      </c>
      <c r="D9" s="65" t="s">
        <v>30</v>
      </c>
      <c r="E9" s="65">
        <v>45</v>
      </c>
      <c r="F9" s="84">
        <v>2</v>
      </c>
      <c r="G9" s="65" t="s">
        <v>93</v>
      </c>
      <c r="H9" s="65" t="s">
        <v>37</v>
      </c>
      <c r="I9" s="65" t="s">
        <v>42</v>
      </c>
      <c r="J9" s="65"/>
      <c r="K9" s="65"/>
    </row>
    <row r="10" spans="1:12" ht="30" hidden="1" x14ac:dyDescent="0.25">
      <c r="A10" s="68" t="s">
        <v>79</v>
      </c>
      <c r="B10" s="65">
        <v>5827</v>
      </c>
      <c r="C10" s="65" t="s">
        <v>94</v>
      </c>
      <c r="D10" s="65" t="s">
        <v>30</v>
      </c>
      <c r="E10" s="65">
        <v>45</v>
      </c>
      <c r="F10" s="84">
        <v>5</v>
      </c>
      <c r="G10" s="65" t="s">
        <v>93</v>
      </c>
      <c r="H10" s="65" t="s">
        <v>37</v>
      </c>
      <c r="I10" s="65" t="s">
        <v>42</v>
      </c>
      <c r="J10" s="65"/>
      <c r="K10" s="65"/>
    </row>
    <row r="11" spans="1:12" ht="30" hidden="1" x14ac:dyDescent="0.25">
      <c r="A11" s="68" t="s">
        <v>71</v>
      </c>
      <c r="B11" s="65">
        <v>5827</v>
      </c>
      <c r="C11" s="65" t="s">
        <v>94</v>
      </c>
      <c r="D11" s="65" t="s">
        <v>30</v>
      </c>
      <c r="E11" s="65">
        <v>45</v>
      </c>
      <c r="F11" s="84">
        <v>5</v>
      </c>
      <c r="G11" s="65" t="s">
        <v>93</v>
      </c>
      <c r="H11" s="65" t="s">
        <v>37</v>
      </c>
      <c r="I11" s="65" t="s">
        <v>42</v>
      </c>
      <c r="J11" s="65"/>
      <c r="K11" s="65"/>
    </row>
    <row r="12" spans="1:12" ht="30" hidden="1" x14ac:dyDescent="0.25">
      <c r="A12" s="68" t="s">
        <v>71</v>
      </c>
      <c r="B12" s="65">
        <v>5718</v>
      </c>
      <c r="C12" s="65" t="s">
        <v>95</v>
      </c>
      <c r="D12" s="65" t="s">
        <v>30</v>
      </c>
      <c r="E12" s="65">
        <v>4</v>
      </c>
      <c r="F12" s="84">
        <v>3</v>
      </c>
      <c r="G12" s="65"/>
      <c r="H12" s="65" t="s">
        <v>37</v>
      </c>
      <c r="I12" s="65" t="s">
        <v>39</v>
      </c>
      <c r="J12" s="65"/>
      <c r="K12" s="65"/>
    </row>
    <row r="13" spans="1:12" ht="30" hidden="1" x14ac:dyDescent="0.25">
      <c r="A13" s="68" t="s">
        <v>71</v>
      </c>
      <c r="B13" s="65">
        <v>5718</v>
      </c>
      <c r="C13" s="65" t="s">
        <v>95</v>
      </c>
      <c r="D13" s="65" t="s">
        <v>30</v>
      </c>
      <c r="E13" s="65">
        <v>4</v>
      </c>
      <c r="F13" s="84">
        <v>1</v>
      </c>
      <c r="G13" s="65"/>
      <c r="H13" s="65" t="s">
        <v>37</v>
      </c>
      <c r="I13" s="65" t="s">
        <v>39</v>
      </c>
      <c r="J13" s="65"/>
      <c r="K13" s="65"/>
    </row>
    <row r="14" spans="1:12" ht="30" hidden="1" x14ac:dyDescent="0.25">
      <c r="A14" s="68" t="s">
        <v>71</v>
      </c>
      <c r="B14" s="65">
        <v>5827</v>
      </c>
      <c r="C14" s="65" t="s">
        <v>94</v>
      </c>
      <c r="D14" s="65" t="s">
        <v>30</v>
      </c>
      <c r="E14" s="65">
        <v>45</v>
      </c>
      <c r="F14" s="84">
        <v>2</v>
      </c>
      <c r="G14" s="65" t="s">
        <v>93</v>
      </c>
      <c r="H14" s="65" t="s">
        <v>37</v>
      </c>
      <c r="I14" s="65" t="s">
        <v>42</v>
      </c>
      <c r="J14" s="65"/>
      <c r="K14" s="65"/>
    </row>
    <row r="15" spans="1:12" ht="30" hidden="1" x14ac:dyDescent="0.25">
      <c r="A15" s="68" t="s">
        <v>71</v>
      </c>
      <c r="B15" s="65">
        <v>5827</v>
      </c>
      <c r="C15" s="65" t="s">
        <v>94</v>
      </c>
      <c r="D15" s="65" t="s">
        <v>30</v>
      </c>
      <c r="E15" s="65">
        <v>45</v>
      </c>
      <c r="F15" s="84">
        <v>8</v>
      </c>
      <c r="G15" s="65" t="s">
        <v>93</v>
      </c>
      <c r="H15" s="65" t="s">
        <v>37</v>
      </c>
      <c r="I15" s="65" t="s">
        <v>42</v>
      </c>
      <c r="J15" s="65"/>
      <c r="K15" s="65"/>
    </row>
    <row r="16" spans="1:12" ht="30" hidden="1" x14ac:dyDescent="0.25">
      <c r="A16" s="68" t="s">
        <v>71</v>
      </c>
      <c r="B16" s="65">
        <v>5827</v>
      </c>
      <c r="C16" s="65" t="s">
        <v>94</v>
      </c>
      <c r="D16" s="65" t="s">
        <v>30</v>
      </c>
      <c r="E16" s="65">
        <v>45</v>
      </c>
      <c r="F16" s="84">
        <v>8</v>
      </c>
      <c r="G16" s="65" t="s">
        <v>93</v>
      </c>
      <c r="H16" s="65" t="s">
        <v>37</v>
      </c>
      <c r="I16" s="65" t="s">
        <v>42</v>
      </c>
      <c r="J16" s="65"/>
      <c r="K16" s="65"/>
    </row>
    <row r="17" spans="1:11" ht="30" hidden="1" x14ac:dyDescent="0.25">
      <c r="A17" s="68" t="s">
        <v>71</v>
      </c>
      <c r="B17" s="65">
        <v>5824</v>
      </c>
      <c r="C17" s="65" t="s">
        <v>92</v>
      </c>
      <c r="D17" s="65" t="s">
        <v>30</v>
      </c>
      <c r="E17" s="65">
        <v>14</v>
      </c>
      <c r="F17" s="84">
        <v>8</v>
      </c>
      <c r="G17" s="65" t="s">
        <v>212</v>
      </c>
      <c r="H17" s="65" t="s">
        <v>37</v>
      </c>
      <c r="I17" s="65" t="s">
        <v>83</v>
      </c>
      <c r="J17" s="65"/>
      <c r="K17" s="65" t="s">
        <v>67</v>
      </c>
    </row>
    <row r="18" spans="1:11" ht="30" hidden="1" x14ac:dyDescent="0.25">
      <c r="A18" s="68" t="s">
        <v>79</v>
      </c>
      <c r="B18" s="65"/>
      <c r="C18" s="65" t="s">
        <v>91</v>
      </c>
      <c r="D18" s="65" t="s">
        <v>45</v>
      </c>
      <c r="E18" s="65">
        <v>12</v>
      </c>
      <c r="F18" s="84">
        <v>8</v>
      </c>
      <c r="G18" s="65"/>
      <c r="H18" s="65" t="s">
        <v>37</v>
      </c>
      <c r="I18" s="65" t="s">
        <v>39</v>
      </c>
      <c r="J18" s="65"/>
      <c r="K18" s="65"/>
    </row>
    <row r="19" spans="1:11" ht="30" hidden="1" x14ac:dyDescent="0.25">
      <c r="A19" s="68" t="s">
        <v>79</v>
      </c>
      <c r="B19" s="65"/>
      <c r="C19" s="65" t="s">
        <v>90</v>
      </c>
      <c r="D19" s="65" t="s">
        <v>45</v>
      </c>
      <c r="E19" s="65">
        <v>13</v>
      </c>
      <c r="F19" s="84">
        <v>8</v>
      </c>
      <c r="G19" s="65"/>
      <c r="H19" s="65" t="s">
        <v>37</v>
      </c>
      <c r="I19" s="65" t="s">
        <v>39</v>
      </c>
      <c r="J19" s="65"/>
      <c r="K19" s="65"/>
    </row>
    <row r="20" spans="1:11" ht="30" hidden="1" x14ac:dyDescent="0.25">
      <c r="A20" s="68" t="s">
        <v>79</v>
      </c>
      <c r="B20" s="65"/>
      <c r="C20" s="65" t="s">
        <v>89</v>
      </c>
      <c r="D20" s="65" t="s">
        <v>45</v>
      </c>
      <c r="E20" s="65">
        <v>12</v>
      </c>
      <c r="F20" s="84">
        <v>8</v>
      </c>
      <c r="G20" s="65"/>
      <c r="H20" s="65" t="s">
        <v>37</v>
      </c>
      <c r="I20" s="65" t="s">
        <v>39</v>
      </c>
      <c r="J20" s="65"/>
      <c r="K20" s="65"/>
    </row>
    <row r="21" spans="1:11" ht="30" hidden="1" x14ac:dyDescent="0.25">
      <c r="A21" s="68" t="s">
        <v>79</v>
      </c>
      <c r="B21" s="65">
        <v>5832</v>
      </c>
      <c r="C21" s="65" t="s">
        <v>88</v>
      </c>
      <c r="D21" s="65" t="s">
        <v>45</v>
      </c>
      <c r="E21" s="65">
        <v>72</v>
      </c>
      <c r="F21" s="84">
        <v>8</v>
      </c>
      <c r="G21" s="65"/>
      <c r="H21" s="65" t="s">
        <v>37</v>
      </c>
      <c r="I21" s="65" t="s">
        <v>39</v>
      </c>
      <c r="J21" s="65"/>
      <c r="K21" s="65"/>
    </row>
    <row r="22" spans="1:11" ht="30" hidden="1" x14ac:dyDescent="0.25">
      <c r="A22" s="68" t="s">
        <v>79</v>
      </c>
      <c r="B22" s="65">
        <v>5832</v>
      </c>
      <c r="C22" s="65" t="s">
        <v>88</v>
      </c>
      <c r="D22" s="65" t="s">
        <v>45</v>
      </c>
      <c r="E22" s="65">
        <v>72</v>
      </c>
      <c r="F22" s="84">
        <v>8</v>
      </c>
      <c r="G22" s="65"/>
      <c r="H22" s="65" t="s">
        <v>37</v>
      </c>
      <c r="I22" s="65" t="s">
        <v>39</v>
      </c>
      <c r="J22" s="65"/>
      <c r="K22" s="65"/>
    </row>
    <row r="23" spans="1:11" ht="30" hidden="1" x14ac:dyDescent="0.25">
      <c r="A23" s="68" t="s">
        <v>71</v>
      </c>
      <c r="B23" s="65">
        <v>5832</v>
      </c>
      <c r="C23" s="65" t="s">
        <v>88</v>
      </c>
      <c r="D23" s="65" t="s">
        <v>45</v>
      </c>
      <c r="E23" s="65">
        <v>72</v>
      </c>
      <c r="F23" s="84">
        <v>8</v>
      </c>
      <c r="G23" s="65"/>
      <c r="H23" s="65" t="s">
        <v>37</v>
      </c>
      <c r="I23" s="65" t="s">
        <v>39</v>
      </c>
      <c r="J23" s="65"/>
      <c r="K23" s="65"/>
    </row>
    <row r="24" spans="1:11" ht="30" hidden="1" x14ac:dyDescent="0.25">
      <c r="A24" s="68" t="s">
        <v>71</v>
      </c>
      <c r="B24" s="65">
        <v>5832</v>
      </c>
      <c r="C24" s="65" t="s">
        <v>88</v>
      </c>
      <c r="D24" s="65" t="s">
        <v>45</v>
      </c>
      <c r="E24" s="65">
        <v>72</v>
      </c>
      <c r="F24" s="84">
        <v>8</v>
      </c>
      <c r="G24" s="65"/>
      <c r="H24" s="65" t="s">
        <v>37</v>
      </c>
      <c r="I24" s="65" t="s">
        <v>39</v>
      </c>
      <c r="J24" s="65"/>
      <c r="K24" s="65"/>
    </row>
    <row r="25" spans="1:11" ht="30" hidden="1" x14ac:dyDescent="0.25">
      <c r="A25" s="68" t="s">
        <v>71</v>
      </c>
      <c r="B25" s="65">
        <v>5832</v>
      </c>
      <c r="C25" s="65" t="s">
        <v>88</v>
      </c>
      <c r="D25" s="65" t="s">
        <v>45</v>
      </c>
      <c r="E25" s="65">
        <v>72</v>
      </c>
      <c r="F25" s="84">
        <v>8</v>
      </c>
      <c r="G25" s="65"/>
      <c r="H25" s="65" t="s">
        <v>37</v>
      </c>
      <c r="I25" s="65" t="s">
        <v>39</v>
      </c>
      <c r="J25" s="65"/>
      <c r="K25" s="65"/>
    </row>
    <row r="26" spans="1:11" ht="30" hidden="1" x14ac:dyDescent="0.25">
      <c r="A26" s="68" t="s">
        <v>71</v>
      </c>
      <c r="B26" s="65">
        <v>5832</v>
      </c>
      <c r="C26" s="65" t="s">
        <v>88</v>
      </c>
      <c r="D26" s="65" t="s">
        <v>45</v>
      </c>
      <c r="E26" s="65">
        <v>72</v>
      </c>
      <c r="F26" s="84">
        <v>8</v>
      </c>
      <c r="G26" s="65"/>
      <c r="H26" s="65" t="s">
        <v>37</v>
      </c>
      <c r="I26" s="65" t="s">
        <v>39</v>
      </c>
      <c r="J26" s="65"/>
      <c r="K26" s="65"/>
    </row>
    <row r="27" spans="1:11" ht="30" hidden="1" x14ac:dyDescent="0.25">
      <c r="A27" s="68" t="s">
        <v>71</v>
      </c>
      <c r="B27" s="65">
        <v>5832</v>
      </c>
      <c r="C27" s="65" t="s">
        <v>88</v>
      </c>
      <c r="D27" s="65" t="s">
        <v>45</v>
      </c>
      <c r="E27" s="65">
        <v>72</v>
      </c>
      <c r="F27" s="84">
        <v>8</v>
      </c>
      <c r="G27" s="65"/>
      <c r="H27" s="65" t="s">
        <v>37</v>
      </c>
      <c r="I27" s="65" t="s">
        <v>39</v>
      </c>
      <c r="J27" s="65"/>
      <c r="K27" s="65"/>
    </row>
    <row r="28" spans="1:11" ht="30" hidden="1" x14ac:dyDescent="0.25">
      <c r="A28" s="67" t="s">
        <v>79</v>
      </c>
      <c r="B28" s="65"/>
      <c r="C28" s="66" t="s">
        <v>87</v>
      </c>
      <c r="D28" s="66" t="s">
        <v>38</v>
      </c>
      <c r="E28" s="65">
        <v>8</v>
      </c>
      <c r="F28" s="85">
        <v>8</v>
      </c>
      <c r="G28" s="65"/>
      <c r="H28" s="65" t="s">
        <v>37</v>
      </c>
      <c r="I28" s="65" t="s">
        <v>39</v>
      </c>
      <c r="J28" s="65"/>
      <c r="K28" s="65"/>
    </row>
    <row r="29" spans="1:11" ht="30" hidden="1" x14ac:dyDescent="0.25">
      <c r="A29" s="67" t="s">
        <v>79</v>
      </c>
      <c r="B29" s="65"/>
      <c r="C29" s="66" t="s">
        <v>87</v>
      </c>
      <c r="D29" s="66" t="s">
        <v>38</v>
      </c>
      <c r="E29" s="65">
        <v>8</v>
      </c>
      <c r="F29" s="85">
        <v>2</v>
      </c>
      <c r="G29" s="65"/>
      <c r="H29" s="65" t="s">
        <v>37</v>
      </c>
      <c r="I29" s="65" t="s">
        <v>39</v>
      </c>
      <c r="J29" s="65"/>
      <c r="K29" s="65"/>
    </row>
    <row r="30" spans="1:11" ht="45" hidden="1" x14ac:dyDescent="0.25">
      <c r="A30" s="67" t="s">
        <v>79</v>
      </c>
      <c r="B30" s="65">
        <v>5730</v>
      </c>
      <c r="C30" s="66" t="s">
        <v>86</v>
      </c>
      <c r="D30" s="66" t="s">
        <v>38</v>
      </c>
      <c r="E30" s="65">
        <v>8</v>
      </c>
      <c r="F30" s="85">
        <v>6</v>
      </c>
      <c r="G30" s="65" t="s">
        <v>116</v>
      </c>
      <c r="H30" s="65" t="s">
        <v>37</v>
      </c>
      <c r="I30" s="65" t="s">
        <v>42</v>
      </c>
      <c r="J30" s="65"/>
      <c r="K30" s="65"/>
    </row>
    <row r="31" spans="1:11" ht="45" hidden="1" x14ac:dyDescent="0.25">
      <c r="A31" s="67" t="s">
        <v>79</v>
      </c>
      <c r="B31" s="65">
        <v>5730</v>
      </c>
      <c r="C31" s="66" t="s">
        <v>86</v>
      </c>
      <c r="D31" s="66" t="s">
        <v>38</v>
      </c>
      <c r="E31" s="65">
        <v>8</v>
      </c>
      <c r="F31" s="85">
        <v>4</v>
      </c>
      <c r="G31" s="65" t="s">
        <v>116</v>
      </c>
      <c r="H31" s="65" t="s">
        <v>37</v>
      </c>
      <c r="I31" s="65" t="s">
        <v>42</v>
      </c>
      <c r="J31" s="65"/>
      <c r="K31" s="65"/>
    </row>
    <row r="32" spans="1:11" ht="30" hidden="1" x14ac:dyDescent="0.25">
      <c r="A32" s="67" t="s">
        <v>79</v>
      </c>
      <c r="B32" s="65">
        <v>5834</v>
      </c>
      <c r="C32" s="86" t="s">
        <v>118</v>
      </c>
      <c r="D32" s="66" t="s">
        <v>38</v>
      </c>
      <c r="E32" s="65">
        <v>54</v>
      </c>
      <c r="F32" s="85">
        <v>2</v>
      </c>
      <c r="G32" s="65"/>
      <c r="H32" s="65" t="s">
        <v>37</v>
      </c>
      <c r="I32" s="65" t="s">
        <v>39</v>
      </c>
      <c r="J32" s="65"/>
      <c r="K32" s="65"/>
    </row>
    <row r="33" spans="1:11" ht="30" hidden="1" x14ac:dyDescent="0.25">
      <c r="A33" s="67" t="s">
        <v>79</v>
      </c>
      <c r="B33" s="65">
        <v>5834</v>
      </c>
      <c r="C33" s="86" t="s">
        <v>118</v>
      </c>
      <c r="D33" s="66" t="s">
        <v>38</v>
      </c>
      <c r="E33" s="65">
        <v>54</v>
      </c>
      <c r="F33" s="85">
        <v>8</v>
      </c>
      <c r="G33" s="65"/>
      <c r="H33" s="65" t="s">
        <v>37</v>
      </c>
      <c r="I33" s="65" t="s">
        <v>39</v>
      </c>
      <c r="J33" s="65"/>
      <c r="K33" s="65"/>
    </row>
    <row r="34" spans="1:11" ht="30" hidden="1" x14ac:dyDescent="0.25">
      <c r="A34" s="67" t="s">
        <v>79</v>
      </c>
      <c r="B34" s="65">
        <v>5834</v>
      </c>
      <c r="C34" s="86" t="s">
        <v>118</v>
      </c>
      <c r="D34" s="66" t="s">
        <v>38</v>
      </c>
      <c r="E34" s="65">
        <v>54</v>
      </c>
      <c r="F34" s="85">
        <v>8</v>
      </c>
      <c r="G34" s="65"/>
      <c r="H34" s="65" t="s">
        <v>37</v>
      </c>
      <c r="I34" s="65" t="s">
        <v>39</v>
      </c>
      <c r="J34" s="65"/>
      <c r="K34" s="65"/>
    </row>
    <row r="35" spans="1:11" ht="30" hidden="1" x14ac:dyDescent="0.25">
      <c r="A35" s="67" t="s">
        <v>71</v>
      </c>
      <c r="B35" s="65">
        <v>5834</v>
      </c>
      <c r="C35" s="86" t="s">
        <v>118</v>
      </c>
      <c r="D35" s="66" t="s">
        <v>38</v>
      </c>
      <c r="E35" s="65">
        <v>54</v>
      </c>
      <c r="F35" s="85">
        <v>4</v>
      </c>
      <c r="G35" s="65"/>
      <c r="H35" s="65" t="s">
        <v>37</v>
      </c>
      <c r="I35" s="65" t="s">
        <v>39</v>
      </c>
      <c r="J35" s="65"/>
      <c r="K35" s="65"/>
    </row>
    <row r="36" spans="1:11" ht="60" hidden="1" x14ac:dyDescent="0.25">
      <c r="A36" s="67" t="s">
        <v>71</v>
      </c>
      <c r="B36" s="65">
        <v>5746</v>
      </c>
      <c r="C36" s="65" t="s">
        <v>85</v>
      </c>
      <c r="D36" s="66" t="s">
        <v>38</v>
      </c>
      <c r="E36" s="65">
        <v>8</v>
      </c>
      <c r="F36" s="85">
        <v>4</v>
      </c>
      <c r="G36" s="65" t="s">
        <v>84</v>
      </c>
      <c r="H36" s="65" t="s">
        <v>40</v>
      </c>
      <c r="I36" s="65" t="s">
        <v>42</v>
      </c>
      <c r="J36" s="65"/>
      <c r="K36" s="65"/>
    </row>
    <row r="37" spans="1:11" ht="60" hidden="1" x14ac:dyDescent="0.25">
      <c r="A37" s="67" t="s">
        <v>71</v>
      </c>
      <c r="B37" s="65">
        <v>5746</v>
      </c>
      <c r="C37" s="65" t="s">
        <v>85</v>
      </c>
      <c r="D37" s="66" t="s">
        <v>38</v>
      </c>
      <c r="E37" s="65">
        <v>8</v>
      </c>
      <c r="F37" s="85">
        <v>4</v>
      </c>
      <c r="G37" s="65" t="s">
        <v>84</v>
      </c>
      <c r="H37" s="65" t="s">
        <v>40</v>
      </c>
      <c r="I37" s="65" t="s">
        <v>42</v>
      </c>
      <c r="J37" s="65"/>
      <c r="K37" s="65"/>
    </row>
    <row r="38" spans="1:11" ht="30" hidden="1" x14ac:dyDescent="0.25">
      <c r="A38" s="67" t="s">
        <v>71</v>
      </c>
      <c r="B38" s="65">
        <v>5834</v>
      </c>
      <c r="C38" s="86" t="s">
        <v>118</v>
      </c>
      <c r="D38" s="66" t="s">
        <v>38</v>
      </c>
      <c r="E38" s="65">
        <v>54</v>
      </c>
      <c r="F38" s="85">
        <v>4</v>
      </c>
      <c r="G38" s="65"/>
      <c r="H38" s="65" t="s">
        <v>37</v>
      </c>
      <c r="I38" s="65" t="s">
        <v>39</v>
      </c>
      <c r="J38" s="65"/>
      <c r="K38" s="65"/>
    </row>
    <row r="39" spans="1:11" ht="30" hidden="1" x14ac:dyDescent="0.25">
      <c r="A39" s="67" t="s">
        <v>71</v>
      </c>
      <c r="B39" s="65">
        <v>5834</v>
      </c>
      <c r="C39" s="86" t="s">
        <v>118</v>
      </c>
      <c r="D39" s="66" t="s">
        <v>38</v>
      </c>
      <c r="E39" s="65">
        <v>54</v>
      </c>
      <c r="F39" s="85">
        <v>8</v>
      </c>
      <c r="G39" s="65"/>
      <c r="H39" s="65" t="s">
        <v>37</v>
      </c>
      <c r="I39" s="65" t="s">
        <v>39</v>
      </c>
      <c r="J39" s="65"/>
      <c r="K39" s="65"/>
    </row>
    <row r="40" spans="1:11" ht="30" hidden="1" x14ac:dyDescent="0.25">
      <c r="A40" s="67" t="s">
        <v>71</v>
      </c>
      <c r="B40" s="65">
        <v>5834</v>
      </c>
      <c r="C40" s="86" t="s">
        <v>118</v>
      </c>
      <c r="D40" s="66" t="s">
        <v>38</v>
      </c>
      <c r="E40" s="65">
        <v>54</v>
      </c>
      <c r="F40" s="85">
        <v>8</v>
      </c>
      <c r="G40" s="65"/>
      <c r="H40" s="65" t="s">
        <v>37</v>
      </c>
      <c r="I40" s="65" t="s">
        <v>39</v>
      </c>
      <c r="J40" s="65"/>
      <c r="K40" s="65"/>
    </row>
    <row r="41" spans="1:11" ht="30" hidden="1" x14ac:dyDescent="0.25">
      <c r="A41" s="67" t="s">
        <v>71</v>
      </c>
      <c r="B41" s="65">
        <v>5834</v>
      </c>
      <c r="C41" s="86" t="s">
        <v>118</v>
      </c>
      <c r="D41" s="66" t="s">
        <v>38</v>
      </c>
      <c r="E41" s="65">
        <v>54</v>
      </c>
      <c r="F41" s="85">
        <v>8</v>
      </c>
      <c r="G41" s="65"/>
      <c r="H41" s="65" t="s">
        <v>37</v>
      </c>
      <c r="I41" s="65" t="s">
        <v>39</v>
      </c>
      <c r="J41" s="65"/>
      <c r="K41" s="65"/>
    </row>
    <row r="42" spans="1:11" ht="30" hidden="1" x14ac:dyDescent="0.25">
      <c r="A42" s="67" t="s">
        <v>79</v>
      </c>
      <c r="B42" s="65"/>
      <c r="C42" s="66" t="s">
        <v>82</v>
      </c>
      <c r="D42" s="66" t="s">
        <v>41</v>
      </c>
      <c r="E42" s="65">
        <v>12</v>
      </c>
      <c r="F42" s="85">
        <v>6</v>
      </c>
      <c r="G42" s="65"/>
      <c r="H42" s="65" t="s">
        <v>37</v>
      </c>
      <c r="I42" s="65" t="s">
        <v>39</v>
      </c>
      <c r="J42" s="65"/>
      <c r="K42" s="65"/>
    </row>
    <row r="43" spans="1:11" ht="30" hidden="1" x14ac:dyDescent="0.25">
      <c r="A43" s="67" t="s">
        <v>79</v>
      </c>
      <c r="B43" s="65"/>
      <c r="C43" s="66" t="s">
        <v>82</v>
      </c>
      <c r="D43" s="66" t="s">
        <v>41</v>
      </c>
      <c r="E43" s="65">
        <v>12</v>
      </c>
      <c r="F43" s="85">
        <v>2</v>
      </c>
      <c r="G43" s="65"/>
      <c r="H43" s="65" t="s">
        <v>37</v>
      </c>
      <c r="I43" s="65" t="s">
        <v>39</v>
      </c>
      <c r="J43" s="65"/>
      <c r="K43" s="65"/>
    </row>
    <row r="44" spans="1:11" hidden="1" x14ac:dyDescent="0.25">
      <c r="A44" s="67" t="s">
        <v>79</v>
      </c>
      <c r="B44" s="65"/>
      <c r="C44" s="66" t="s">
        <v>64</v>
      </c>
      <c r="D44" s="66" t="s">
        <v>41</v>
      </c>
      <c r="E44" s="65">
        <v>8</v>
      </c>
      <c r="F44" s="85">
        <v>6</v>
      </c>
      <c r="G44" s="65" t="s">
        <v>81</v>
      </c>
      <c r="H44" s="65" t="s">
        <v>40</v>
      </c>
      <c r="I44" s="65" t="s">
        <v>42</v>
      </c>
      <c r="J44" s="65"/>
      <c r="K44" s="65"/>
    </row>
    <row r="45" spans="1:11" ht="45" hidden="1" x14ac:dyDescent="0.25">
      <c r="A45" s="67" t="s">
        <v>79</v>
      </c>
      <c r="B45" s="65"/>
      <c r="C45" s="66" t="s">
        <v>80</v>
      </c>
      <c r="D45" s="66" t="s">
        <v>41</v>
      </c>
      <c r="E45" s="65">
        <v>2.5</v>
      </c>
      <c r="F45" s="85">
        <v>2.5</v>
      </c>
      <c r="G45" s="65"/>
      <c r="H45" s="65" t="s">
        <v>40</v>
      </c>
      <c r="I45" s="65" t="s">
        <v>39</v>
      </c>
      <c r="J45" s="65"/>
      <c r="K45" s="65"/>
    </row>
    <row r="46" spans="1:11" hidden="1" x14ac:dyDescent="0.25">
      <c r="A46" s="67" t="s">
        <v>79</v>
      </c>
      <c r="B46" s="65"/>
      <c r="C46" s="66" t="s">
        <v>64</v>
      </c>
      <c r="D46" s="66" t="s">
        <v>41</v>
      </c>
      <c r="E46" s="65">
        <v>8</v>
      </c>
      <c r="F46" s="85">
        <v>4.5</v>
      </c>
      <c r="G46" s="65"/>
      <c r="H46" s="65" t="s">
        <v>40</v>
      </c>
      <c r="I46" s="65" t="s">
        <v>42</v>
      </c>
      <c r="J46" s="65"/>
      <c r="K46" s="65"/>
    </row>
    <row r="47" spans="1:11" ht="30" hidden="1" x14ac:dyDescent="0.25">
      <c r="A47" s="67" t="s">
        <v>79</v>
      </c>
      <c r="B47" s="65">
        <v>5709</v>
      </c>
      <c r="C47" s="66" t="s">
        <v>78</v>
      </c>
      <c r="D47" s="66" t="s">
        <v>41</v>
      </c>
      <c r="E47" s="65">
        <v>6</v>
      </c>
      <c r="F47" s="85">
        <v>8</v>
      </c>
      <c r="G47" s="65"/>
      <c r="H47" s="65" t="s">
        <v>37</v>
      </c>
      <c r="I47" s="65" t="s">
        <v>39</v>
      </c>
      <c r="J47" s="65"/>
      <c r="K47" s="65"/>
    </row>
    <row r="48" spans="1:11" ht="30" hidden="1" x14ac:dyDescent="0.25">
      <c r="A48" s="67" t="s">
        <v>71</v>
      </c>
      <c r="B48" s="65"/>
      <c r="C48" s="66" t="s">
        <v>77</v>
      </c>
      <c r="D48" s="66" t="s">
        <v>41</v>
      </c>
      <c r="E48" s="65">
        <v>4</v>
      </c>
      <c r="F48" s="85">
        <v>4</v>
      </c>
      <c r="G48" s="65"/>
      <c r="H48" s="65" t="s">
        <v>37</v>
      </c>
      <c r="I48" s="65" t="s">
        <v>39</v>
      </c>
      <c r="J48" s="65"/>
      <c r="K48" s="65"/>
    </row>
    <row r="49" spans="1:12" ht="30" hidden="1" x14ac:dyDescent="0.25">
      <c r="A49" s="67" t="s">
        <v>71</v>
      </c>
      <c r="B49" s="65"/>
      <c r="C49" s="66" t="s">
        <v>76</v>
      </c>
      <c r="D49" s="66" t="s">
        <v>41</v>
      </c>
      <c r="E49" s="65">
        <v>3</v>
      </c>
      <c r="F49" s="85">
        <v>3</v>
      </c>
      <c r="G49" s="65"/>
      <c r="H49" s="65" t="s">
        <v>40</v>
      </c>
      <c r="I49" s="65" t="s">
        <v>39</v>
      </c>
      <c r="J49" s="65"/>
      <c r="K49" s="65"/>
    </row>
    <row r="50" spans="1:12" ht="30" hidden="1" x14ac:dyDescent="0.25">
      <c r="A50" s="67" t="s">
        <v>71</v>
      </c>
      <c r="B50" s="65"/>
      <c r="C50" s="66" t="s">
        <v>43</v>
      </c>
      <c r="D50" s="66" t="s">
        <v>41</v>
      </c>
      <c r="E50" s="65">
        <v>6</v>
      </c>
      <c r="F50" s="85">
        <v>4.5</v>
      </c>
      <c r="G50" s="65"/>
      <c r="H50" s="65" t="s">
        <v>37</v>
      </c>
      <c r="I50" s="65" t="s">
        <v>39</v>
      </c>
      <c r="J50" s="65"/>
      <c r="K50" s="65"/>
    </row>
    <row r="51" spans="1:12" ht="30" hidden="1" x14ac:dyDescent="0.25">
      <c r="A51" s="67" t="s">
        <v>71</v>
      </c>
      <c r="B51" s="65"/>
      <c r="C51" s="66" t="s">
        <v>43</v>
      </c>
      <c r="D51" s="66" t="s">
        <v>41</v>
      </c>
      <c r="E51" s="65">
        <v>6</v>
      </c>
      <c r="F51" s="85">
        <v>5</v>
      </c>
      <c r="G51" s="65"/>
      <c r="H51" s="65" t="s">
        <v>37</v>
      </c>
      <c r="I51" s="65" t="s">
        <v>39</v>
      </c>
      <c r="J51" s="65"/>
      <c r="K51" s="65"/>
    </row>
    <row r="52" spans="1:12" ht="30" hidden="1" x14ac:dyDescent="0.25">
      <c r="A52" s="67" t="s">
        <v>71</v>
      </c>
      <c r="B52" s="65">
        <v>5784</v>
      </c>
      <c r="C52" s="66" t="s">
        <v>75</v>
      </c>
      <c r="D52" s="66" t="s">
        <v>41</v>
      </c>
      <c r="E52" s="65">
        <v>5</v>
      </c>
      <c r="F52" s="85">
        <v>5</v>
      </c>
      <c r="G52" s="65"/>
      <c r="H52" s="65" t="s">
        <v>40</v>
      </c>
      <c r="I52" s="65" t="s">
        <v>39</v>
      </c>
      <c r="J52" s="65"/>
      <c r="K52" s="65"/>
    </row>
    <row r="53" spans="1:12" ht="30" hidden="1" x14ac:dyDescent="0.25">
      <c r="A53" s="67" t="s">
        <v>71</v>
      </c>
      <c r="B53" s="65"/>
      <c r="C53" s="66" t="s">
        <v>74</v>
      </c>
      <c r="D53" s="66" t="s">
        <v>41</v>
      </c>
      <c r="E53" s="65">
        <v>3</v>
      </c>
      <c r="F53" s="85">
        <v>3</v>
      </c>
      <c r="G53" s="65"/>
      <c r="H53" s="65" t="s">
        <v>40</v>
      </c>
      <c r="I53" s="65" t="s">
        <v>39</v>
      </c>
      <c r="J53" s="65"/>
      <c r="K53" s="65"/>
    </row>
    <row r="54" spans="1:12" ht="30" hidden="1" x14ac:dyDescent="0.25">
      <c r="A54" s="67" t="s">
        <v>71</v>
      </c>
      <c r="B54" s="65">
        <v>5711</v>
      </c>
      <c r="C54" s="66" t="s">
        <v>73</v>
      </c>
      <c r="D54" s="66" t="s">
        <v>41</v>
      </c>
      <c r="E54" s="65">
        <v>6</v>
      </c>
      <c r="F54" s="85">
        <v>6</v>
      </c>
      <c r="G54" s="65"/>
      <c r="H54" s="65" t="s">
        <v>37</v>
      </c>
      <c r="I54" s="65" t="s">
        <v>39</v>
      </c>
      <c r="J54" s="65"/>
      <c r="K54" s="65"/>
    </row>
    <row r="55" spans="1:12" ht="30" hidden="1" x14ac:dyDescent="0.25">
      <c r="A55" s="67" t="s">
        <v>71</v>
      </c>
      <c r="B55" s="65">
        <v>5711</v>
      </c>
      <c r="C55" s="66" t="s">
        <v>73</v>
      </c>
      <c r="D55" s="66" t="s">
        <v>41</v>
      </c>
      <c r="E55" s="65">
        <v>6</v>
      </c>
      <c r="F55" s="85">
        <v>3</v>
      </c>
      <c r="G55" s="65"/>
      <c r="H55" s="65" t="s">
        <v>37</v>
      </c>
      <c r="I55" s="65" t="s">
        <v>39</v>
      </c>
      <c r="J55" s="65"/>
      <c r="K55" s="65"/>
    </row>
    <row r="56" spans="1:12" hidden="1" x14ac:dyDescent="0.25">
      <c r="A56" s="67" t="s">
        <v>71</v>
      </c>
      <c r="B56" s="65">
        <v>5775</v>
      </c>
      <c r="C56" s="66" t="s">
        <v>72</v>
      </c>
      <c r="D56" s="66" t="s">
        <v>41</v>
      </c>
      <c r="E56" s="65">
        <v>10</v>
      </c>
      <c r="F56" s="85">
        <v>2.5</v>
      </c>
      <c r="G56" s="65" t="s">
        <v>152</v>
      </c>
      <c r="H56" s="65" t="s">
        <v>40</v>
      </c>
      <c r="I56" s="65" t="s">
        <v>39</v>
      </c>
      <c r="J56" s="65"/>
      <c r="K56" s="65"/>
    </row>
    <row r="57" spans="1:12" ht="30" hidden="1" x14ac:dyDescent="0.25">
      <c r="A57" s="67" t="s">
        <v>71</v>
      </c>
      <c r="B57" s="65"/>
      <c r="C57" s="66" t="s">
        <v>70</v>
      </c>
      <c r="D57" s="66" t="s">
        <v>41</v>
      </c>
      <c r="E57" s="65">
        <v>2</v>
      </c>
      <c r="F57" s="85">
        <v>2</v>
      </c>
      <c r="G57" s="65"/>
      <c r="H57" s="65" t="s">
        <v>37</v>
      </c>
      <c r="I57" s="65" t="s">
        <v>39</v>
      </c>
      <c r="J57" s="65"/>
      <c r="K57" s="65"/>
    </row>
    <row r="58" spans="1:12" ht="30" hidden="1" x14ac:dyDescent="0.25">
      <c r="A58" s="65" t="s">
        <v>71</v>
      </c>
      <c r="B58" s="65"/>
      <c r="C58" s="65" t="s">
        <v>150</v>
      </c>
      <c r="D58" s="65" t="s">
        <v>41</v>
      </c>
      <c r="E58" s="101">
        <v>18</v>
      </c>
      <c r="F58" s="65">
        <v>6</v>
      </c>
      <c r="G58" s="65"/>
      <c r="H58" s="65" t="s">
        <v>37</v>
      </c>
      <c r="I58" s="65" t="s">
        <v>39</v>
      </c>
      <c r="J58" s="65"/>
      <c r="K58" s="65"/>
    </row>
    <row r="59" spans="1:12" ht="30" hidden="1" x14ac:dyDescent="0.25">
      <c r="A59" s="65" t="s">
        <v>119</v>
      </c>
      <c r="B59" s="65">
        <v>5832</v>
      </c>
      <c r="C59" s="65" t="s">
        <v>88</v>
      </c>
      <c r="D59" s="65" t="s">
        <v>45</v>
      </c>
      <c r="E59" s="65">
        <v>72</v>
      </c>
      <c r="F59" s="65"/>
      <c r="G59" s="65" t="s">
        <v>120</v>
      </c>
      <c r="H59" s="65" t="s">
        <v>37</v>
      </c>
      <c r="I59" s="65" t="s">
        <v>39</v>
      </c>
      <c r="J59" s="90">
        <v>43157</v>
      </c>
      <c r="K59" s="65"/>
    </row>
    <row r="60" spans="1:12" ht="30" hidden="1" x14ac:dyDescent="0.25">
      <c r="A60" s="65" t="s">
        <v>119</v>
      </c>
      <c r="B60" s="65">
        <v>5824</v>
      </c>
      <c r="C60" s="65" t="s">
        <v>92</v>
      </c>
      <c r="D60" s="65" t="s">
        <v>30</v>
      </c>
      <c r="E60" s="65">
        <v>14</v>
      </c>
      <c r="F60" s="84">
        <v>3</v>
      </c>
      <c r="G60" s="65"/>
      <c r="H60" s="65" t="s">
        <v>37</v>
      </c>
      <c r="I60" s="65" t="s">
        <v>39</v>
      </c>
      <c r="J60" s="90">
        <v>43157</v>
      </c>
      <c r="K60" s="65"/>
    </row>
    <row r="61" spans="1:12" ht="30" hidden="1" x14ac:dyDescent="0.25">
      <c r="A61" s="65" t="s">
        <v>119</v>
      </c>
      <c r="B61" s="65">
        <v>5835</v>
      </c>
      <c r="C61" s="65" t="s">
        <v>124</v>
      </c>
      <c r="D61" s="65" t="s">
        <v>30</v>
      </c>
      <c r="E61" s="65">
        <v>8</v>
      </c>
      <c r="F61" s="84">
        <v>3.5</v>
      </c>
      <c r="G61" s="65" t="s">
        <v>130</v>
      </c>
      <c r="H61" s="65" t="s">
        <v>40</v>
      </c>
      <c r="I61" s="65" t="s">
        <v>83</v>
      </c>
      <c r="J61" s="90">
        <v>43157</v>
      </c>
      <c r="K61" s="101" t="s">
        <v>67</v>
      </c>
      <c r="L61" s="63">
        <v>5907</v>
      </c>
    </row>
    <row r="62" spans="1:12" ht="30" hidden="1" x14ac:dyDescent="0.25">
      <c r="A62" s="65" t="s">
        <v>119</v>
      </c>
      <c r="B62" s="65">
        <v>5839</v>
      </c>
      <c r="C62" s="65" t="s">
        <v>125</v>
      </c>
      <c r="D62" s="65" t="s">
        <v>30</v>
      </c>
      <c r="E62" s="65">
        <v>2</v>
      </c>
      <c r="F62" s="84">
        <v>1.5</v>
      </c>
      <c r="G62" s="65"/>
      <c r="H62" s="65" t="s">
        <v>37</v>
      </c>
      <c r="I62" s="65" t="s">
        <v>39</v>
      </c>
      <c r="J62" s="90">
        <v>43157</v>
      </c>
      <c r="K62" s="65"/>
    </row>
    <row r="63" spans="1:12" ht="30" hidden="1" x14ac:dyDescent="0.25">
      <c r="A63" s="65" t="s">
        <v>119</v>
      </c>
      <c r="B63" s="65">
        <v>5775</v>
      </c>
      <c r="C63" s="65" t="s">
        <v>72</v>
      </c>
      <c r="D63" s="65" t="s">
        <v>41</v>
      </c>
      <c r="E63" s="65">
        <v>10</v>
      </c>
      <c r="F63" s="65">
        <v>4</v>
      </c>
      <c r="G63" s="65" t="s">
        <v>152</v>
      </c>
      <c r="H63" s="65" t="s">
        <v>37</v>
      </c>
      <c r="I63" s="65" t="s">
        <v>39</v>
      </c>
      <c r="J63" s="90">
        <v>43157</v>
      </c>
      <c r="K63" s="65"/>
    </row>
    <row r="64" spans="1:12" ht="30" hidden="1" x14ac:dyDescent="0.25">
      <c r="A64" s="65" t="s">
        <v>119</v>
      </c>
      <c r="B64" s="65">
        <v>5829</v>
      </c>
      <c r="C64" s="65" t="s">
        <v>123</v>
      </c>
      <c r="D64" s="65" t="s">
        <v>38</v>
      </c>
      <c r="E64" s="65">
        <v>10</v>
      </c>
      <c r="F64" s="65">
        <v>6</v>
      </c>
      <c r="G64" s="65"/>
      <c r="H64" s="65" t="s">
        <v>40</v>
      </c>
      <c r="I64" s="65" t="s">
        <v>39</v>
      </c>
      <c r="J64" s="90">
        <v>43157</v>
      </c>
      <c r="K64" s="65"/>
    </row>
    <row r="65" spans="1:12" ht="30" hidden="1" x14ac:dyDescent="0.25">
      <c r="A65" s="65" t="s">
        <v>119</v>
      </c>
      <c r="B65" s="65">
        <v>5830</v>
      </c>
      <c r="C65" s="65" t="s">
        <v>122</v>
      </c>
      <c r="D65" s="65" t="s">
        <v>41</v>
      </c>
      <c r="E65" s="65">
        <v>28</v>
      </c>
      <c r="F65" s="65">
        <v>2.5</v>
      </c>
      <c r="G65" s="65"/>
      <c r="H65" s="65" t="s">
        <v>37</v>
      </c>
      <c r="I65" s="65" t="s">
        <v>39</v>
      </c>
      <c r="J65" s="90">
        <v>43157</v>
      </c>
      <c r="K65" s="65"/>
    </row>
    <row r="66" spans="1:12" hidden="1" x14ac:dyDescent="0.25">
      <c r="A66" s="65" t="s">
        <v>119</v>
      </c>
      <c r="B66" s="65">
        <v>5775</v>
      </c>
      <c r="C66" s="65" t="s">
        <v>72</v>
      </c>
      <c r="D66" s="65" t="s">
        <v>41</v>
      </c>
      <c r="E66" s="65">
        <v>10</v>
      </c>
      <c r="F66" s="65">
        <v>4</v>
      </c>
      <c r="G66" s="65" t="s">
        <v>152</v>
      </c>
      <c r="H66" s="65" t="s">
        <v>40</v>
      </c>
      <c r="I66" s="65" t="s">
        <v>39</v>
      </c>
      <c r="J66" s="90">
        <v>43157</v>
      </c>
      <c r="K66" s="65"/>
    </row>
    <row r="67" spans="1:12" ht="30" hidden="1" x14ac:dyDescent="0.25">
      <c r="A67" s="65" t="s">
        <v>119</v>
      </c>
      <c r="B67" s="65">
        <v>5834</v>
      </c>
      <c r="C67" s="86" t="s">
        <v>118</v>
      </c>
      <c r="D67" s="66" t="s">
        <v>38</v>
      </c>
      <c r="E67" s="65">
        <v>54</v>
      </c>
      <c r="F67" s="85">
        <v>2</v>
      </c>
      <c r="G67" s="65"/>
      <c r="H67" s="65" t="s">
        <v>37</v>
      </c>
      <c r="I67" s="65" t="s">
        <v>39</v>
      </c>
      <c r="J67" s="90">
        <v>43157</v>
      </c>
      <c r="K67" s="65"/>
    </row>
    <row r="68" spans="1:12" ht="30" hidden="1" x14ac:dyDescent="0.25">
      <c r="A68" s="65" t="s">
        <v>119</v>
      </c>
      <c r="B68" s="65"/>
      <c r="C68" s="65" t="s">
        <v>150</v>
      </c>
      <c r="D68" s="65" t="s">
        <v>45</v>
      </c>
      <c r="E68" s="101">
        <v>18</v>
      </c>
      <c r="F68" s="65">
        <v>3</v>
      </c>
      <c r="G68" s="65"/>
      <c r="H68" s="65" t="s">
        <v>37</v>
      </c>
      <c r="I68" s="65" t="s">
        <v>39</v>
      </c>
      <c r="J68" s="90">
        <v>43157</v>
      </c>
      <c r="K68" s="65"/>
    </row>
    <row r="69" spans="1:12" ht="30" hidden="1" x14ac:dyDescent="0.25">
      <c r="A69" s="65" t="s">
        <v>119</v>
      </c>
      <c r="B69" s="65">
        <v>5832</v>
      </c>
      <c r="C69" s="65" t="s">
        <v>88</v>
      </c>
      <c r="D69" s="65" t="s">
        <v>45</v>
      </c>
      <c r="E69" s="65">
        <v>72</v>
      </c>
      <c r="F69" s="84">
        <v>1.5</v>
      </c>
      <c r="G69" s="65"/>
      <c r="H69" s="65" t="s">
        <v>37</v>
      </c>
      <c r="I69" s="65" t="s">
        <v>39</v>
      </c>
      <c r="J69" s="90">
        <v>43157</v>
      </c>
      <c r="K69" s="65"/>
    </row>
    <row r="70" spans="1:12" ht="30" hidden="1" x14ac:dyDescent="0.25">
      <c r="A70" s="65" t="s">
        <v>119</v>
      </c>
      <c r="B70" s="65">
        <v>5844</v>
      </c>
      <c r="C70" s="65" t="s">
        <v>126</v>
      </c>
      <c r="D70" s="65" t="s">
        <v>45</v>
      </c>
      <c r="E70" s="65">
        <v>32</v>
      </c>
      <c r="F70" s="65">
        <v>3.5</v>
      </c>
      <c r="G70" s="65" t="s">
        <v>127</v>
      </c>
      <c r="H70" s="65" t="s">
        <v>37</v>
      </c>
      <c r="I70" s="65" t="s">
        <v>83</v>
      </c>
      <c r="J70" s="90">
        <v>43157</v>
      </c>
      <c r="K70" s="65"/>
    </row>
    <row r="71" spans="1:12" ht="30" hidden="1" x14ac:dyDescent="0.25">
      <c r="A71" s="65" t="s">
        <v>119</v>
      </c>
      <c r="B71" s="65">
        <v>5844</v>
      </c>
      <c r="C71" s="65" t="s">
        <v>126</v>
      </c>
      <c r="D71" s="65" t="s">
        <v>45</v>
      </c>
      <c r="E71" s="65">
        <v>32</v>
      </c>
      <c r="F71" s="65">
        <v>4</v>
      </c>
      <c r="G71" s="65" t="s">
        <v>128</v>
      </c>
      <c r="H71" s="65" t="s">
        <v>37</v>
      </c>
      <c r="I71" s="65" t="s">
        <v>83</v>
      </c>
      <c r="J71" s="90">
        <v>43158</v>
      </c>
      <c r="K71" s="65"/>
    </row>
    <row r="72" spans="1:12" ht="30" hidden="1" x14ac:dyDescent="0.25">
      <c r="A72" s="65" t="s">
        <v>119</v>
      </c>
      <c r="B72" s="65">
        <v>5850</v>
      </c>
      <c r="C72" s="65" t="s">
        <v>129</v>
      </c>
      <c r="D72" s="65" t="s">
        <v>45</v>
      </c>
      <c r="E72" s="65">
        <v>14</v>
      </c>
      <c r="F72" s="65">
        <v>5</v>
      </c>
      <c r="G72" s="65"/>
      <c r="H72" s="65" t="s">
        <v>37</v>
      </c>
      <c r="I72" s="65" t="s">
        <v>39</v>
      </c>
      <c r="J72" s="90">
        <v>43158</v>
      </c>
      <c r="K72" s="65"/>
    </row>
    <row r="73" spans="1:12" ht="30" hidden="1" x14ac:dyDescent="0.25">
      <c r="A73" s="65" t="s">
        <v>119</v>
      </c>
      <c r="B73" s="65">
        <v>5830</v>
      </c>
      <c r="C73" s="65" t="s">
        <v>122</v>
      </c>
      <c r="D73" s="65" t="s">
        <v>41</v>
      </c>
      <c r="E73" s="65">
        <v>28</v>
      </c>
      <c r="F73" s="65">
        <v>8</v>
      </c>
      <c r="G73" s="65"/>
      <c r="H73" s="65" t="s">
        <v>37</v>
      </c>
      <c r="I73" s="65" t="s">
        <v>39</v>
      </c>
      <c r="J73" s="90">
        <v>43158</v>
      </c>
      <c r="K73" s="65"/>
    </row>
    <row r="74" spans="1:12" ht="30" hidden="1" x14ac:dyDescent="0.25">
      <c r="A74" s="65" t="s">
        <v>119</v>
      </c>
      <c r="B74" s="65">
        <v>5835</v>
      </c>
      <c r="C74" s="65" t="s">
        <v>124</v>
      </c>
      <c r="D74" s="65" t="s">
        <v>30</v>
      </c>
      <c r="E74" s="65">
        <v>8</v>
      </c>
      <c r="F74" s="84">
        <v>3</v>
      </c>
      <c r="G74" s="65" t="s">
        <v>130</v>
      </c>
      <c r="H74" s="65" t="s">
        <v>40</v>
      </c>
      <c r="I74" s="65" t="s">
        <v>83</v>
      </c>
      <c r="J74" s="90">
        <v>43158</v>
      </c>
      <c r="K74" s="101" t="s">
        <v>67</v>
      </c>
      <c r="L74" s="63">
        <v>5907</v>
      </c>
    </row>
    <row r="75" spans="1:12" ht="30" hidden="1" x14ac:dyDescent="0.25">
      <c r="A75" s="65" t="s">
        <v>119</v>
      </c>
      <c r="B75" s="65">
        <v>5829</v>
      </c>
      <c r="C75" s="65" t="s">
        <v>123</v>
      </c>
      <c r="D75" s="65" t="s">
        <v>30</v>
      </c>
      <c r="E75" s="65">
        <v>10</v>
      </c>
      <c r="F75" s="65">
        <v>4.5</v>
      </c>
      <c r="G75" s="65" t="s">
        <v>131</v>
      </c>
      <c r="H75" s="65" t="s">
        <v>40</v>
      </c>
      <c r="I75" s="65" t="s">
        <v>39</v>
      </c>
      <c r="J75" s="90">
        <v>43158</v>
      </c>
      <c r="K75" s="65" t="s">
        <v>153</v>
      </c>
    </row>
    <row r="76" spans="1:12" ht="30" hidden="1" x14ac:dyDescent="0.25">
      <c r="A76" s="65" t="s">
        <v>119</v>
      </c>
      <c r="B76" s="65">
        <v>5857</v>
      </c>
      <c r="C76" s="65" t="s">
        <v>132</v>
      </c>
      <c r="D76" s="65" t="s">
        <v>38</v>
      </c>
      <c r="E76" s="65">
        <v>128</v>
      </c>
      <c r="F76" s="65">
        <v>3</v>
      </c>
      <c r="G76" s="65" t="s">
        <v>133</v>
      </c>
      <c r="H76" s="65" t="s">
        <v>37</v>
      </c>
      <c r="I76" s="65" t="s">
        <v>83</v>
      </c>
      <c r="J76" s="90">
        <v>43158</v>
      </c>
      <c r="K76" s="65"/>
    </row>
    <row r="77" spans="1:12" ht="120" hidden="1" x14ac:dyDescent="0.25">
      <c r="A77" s="65" t="s">
        <v>119</v>
      </c>
      <c r="B77" s="65">
        <v>5834</v>
      </c>
      <c r="C77" s="86" t="s">
        <v>118</v>
      </c>
      <c r="D77" s="66" t="s">
        <v>38</v>
      </c>
      <c r="E77" s="65">
        <v>54</v>
      </c>
      <c r="F77" s="85">
        <v>6</v>
      </c>
      <c r="G77" s="65" t="s">
        <v>134</v>
      </c>
      <c r="H77" s="65" t="s">
        <v>37</v>
      </c>
      <c r="I77" s="65" t="s">
        <v>39</v>
      </c>
      <c r="J77" s="90">
        <v>43158</v>
      </c>
      <c r="K77" s="65"/>
    </row>
    <row r="78" spans="1:12" hidden="1" x14ac:dyDescent="0.25">
      <c r="A78" s="65" t="s">
        <v>119</v>
      </c>
      <c r="B78" s="65">
        <v>5875</v>
      </c>
      <c r="C78" s="65" t="s">
        <v>135</v>
      </c>
      <c r="D78" s="65" t="s">
        <v>30</v>
      </c>
      <c r="E78" s="65">
        <v>4</v>
      </c>
      <c r="F78" s="65">
        <v>1</v>
      </c>
      <c r="G78" s="65"/>
      <c r="H78" s="65" t="s">
        <v>40</v>
      </c>
      <c r="I78" s="65" t="s">
        <v>39</v>
      </c>
      <c r="J78" s="90">
        <v>43159</v>
      </c>
      <c r="K78" s="65"/>
    </row>
    <row r="79" spans="1:12" ht="30" hidden="1" x14ac:dyDescent="0.25">
      <c r="A79" s="65" t="s">
        <v>119</v>
      </c>
      <c r="B79" s="65">
        <v>5824</v>
      </c>
      <c r="C79" s="65" t="s">
        <v>92</v>
      </c>
      <c r="D79" s="65" t="s">
        <v>30</v>
      </c>
      <c r="E79" s="65">
        <v>14</v>
      </c>
      <c r="F79" s="84">
        <v>1.5</v>
      </c>
      <c r="G79" s="101" t="s">
        <v>212</v>
      </c>
      <c r="H79" s="65" t="s">
        <v>37</v>
      </c>
      <c r="I79" s="65" t="s">
        <v>39</v>
      </c>
      <c r="J79" s="90">
        <v>43159</v>
      </c>
      <c r="K79" s="101" t="s">
        <v>67</v>
      </c>
    </row>
    <row r="80" spans="1:12" hidden="1" x14ac:dyDescent="0.25">
      <c r="A80" s="65" t="s">
        <v>119</v>
      </c>
      <c r="B80" s="65">
        <v>5853</v>
      </c>
      <c r="C80" s="65" t="s">
        <v>136</v>
      </c>
      <c r="D80" s="65" t="s">
        <v>30</v>
      </c>
      <c r="E80" s="65">
        <v>2</v>
      </c>
      <c r="F80" s="65">
        <v>2</v>
      </c>
      <c r="G80" s="65"/>
      <c r="H80" s="65" t="s">
        <v>40</v>
      </c>
      <c r="I80" s="65" t="s">
        <v>39</v>
      </c>
      <c r="J80" s="90">
        <v>43159</v>
      </c>
      <c r="K80" s="65"/>
    </row>
    <row r="81" spans="1:12" ht="30" hidden="1" x14ac:dyDescent="0.25">
      <c r="A81" s="65" t="s">
        <v>119</v>
      </c>
      <c r="B81" s="65">
        <v>5856</v>
      </c>
      <c r="C81" s="65" t="s">
        <v>137</v>
      </c>
      <c r="D81" s="65" t="s">
        <v>30</v>
      </c>
      <c r="E81" s="65">
        <v>2</v>
      </c>
      <c r="F81" s="65">
        <v>2</v>
      </c>
      <c r="G81" s="65"/>
      <c r="H81" s="65" t="s">
        <v>37</v>
      </c>
      <c r="I81" s="65" t="s">
        <v>39</v>
      </c>
      <c r="J81" s="90">
        <v>43159</v>
      </c>
      <c r="K81" s="65"/>
    </row>
    <row r="82" spans="1:12" ht="45" hidden="1" x14ac:dyDescent="0.25">
      <c r="A82" s="65" t="s">
        <v>119</v>
      </c>
      <c r="B82" s="65">
        <v>5862</v>
      </c>
      <c r="C82" s="65" t="s">
        <v>140</v>
      </c>
      <c r="D82" s="65" t="s">
        <v>30</v>
      </c>
      <c r="E82" s="65">
        <v>3</v>
      </c>
      <c r="F82" s="65">
        <v>2</v>
      </c>
      <c r="G82" s="65" t="s">
        <v>138</v>
      </c>
      <c r="H82" s="65" t="s">
        <v>40</v>
      </c>
      <c r="I82" s="65" t="s">
        <v>39</v>
      </c>
      <c r="J82" s="90">
        <v>43159</v>
      </c>
      <c r="K82" s="65"/>
    </row>
    <row r="83" spans="1:12" ht="30" hidden="1" x14ac:dyDescent="0.25">
      <c r="A83" s="65" t="s">
        <v>119</v>
      </c>
      <c r="B83" s="65">
        <v>5829</v>
      </c>
      <c r="C83" s="65" t="s">
        <v>123</v>
      </c>
      <c r="D83" s="65" t="s">
        <v>38</v>
      </c>
      <c r="E83" s="65">
        <v>10</v>
      </c>
      <c r="F83" s="65">
        <v>2</v>
      </c>
      <c r="G83" s="65" t="s">
        <v>139</v>
      </c>
      <c r="H83" s="65" t="s">
        <v>40</v>
      </c>
      <c r="I83" s="65" t="s">
        <v>39</v>
      </c>
      <c r="J83" s="90">
        <v>43159</v>
      </c>
      <c r="K83" s="65"/>
    </row>
    <row r="84" spans="1:12" ht="30" hidden="1" x14ac:dyDescent="0.25">
      <c r="A84" s="65" t="s">
        <v>119</v>
      </c>
      <c r="B84" s="65">
        <v>5857</v>
      </c>
      <c r="C84" s="101" t="s">
        <v>132</v>
      </c>
      <c r="D84" s="65" t="s">
        <v>38</v>
      </c>
      <c r="E84" s="65">
        <v>128</v>
      </c>
      <c r="F84" s="65">
        <v>6</v>
      </c>
      <c r="G84" s="65"/>
      <c r="H84" s="65" t="s">
        <v>37</v>
      </c>
      <c r="I84" s="65" t="s">
        <v>83</v>
      </c>
      <c r="J84" s="90">
        <v>43159</v>
      </c>
      <c r="K84" s="65"/>
    </row>
    <row r="85" spans="1:12" ht="30" hidden="1" x14ac:dyDescent="0.25">
      <c r="A85" s="65" t="s">
        <v>119</v>
      </c>
      <c r="B85" s="65">
        <v>5857</v>
      </c>
      <c r="C85" s="101" t="s">
        <v>132</v>
      </c>
      <c r="D85" s="65" t="s">
        <v>38</v>
      </c>
      <c r="E85" s="65">
        <v>128</v>
      </c>
      <c r="F85" s="65">
        <v>6.5</v>
      </c>
      <c r="G85" s="65"/>
      <c r="H85" s="65" t="s">
        <v>37</v>
      </c>
      <c r="I85" s="65" t="s">
        <v>83</v>
      </c>
      <c r="J85" s="90">
        <v>43160</v>
      </c>
      <c r="K85" s="65"/>
    </row>
    <row r="86" spans="1:12" hidden="1" x14ac:dyDescent="0.25">
      <c r="A86" s="65" t="s">
        <v>119</v>
      </c>
      <c r="B86" s="65"/>
      <c r="C86" s="65" t="s">
        <v>141</v>
      </c>
      <c r="D86" s="65" t="s">
        <v>38</v>
      </c>
      <c r="E86" s="65">
        <v>2</v>
      </c>
      <c r="F86" s="65">
        <v>1.5</v>
      </c>
      <c r="G86" s="65"/>
      <c r="H86" s="65" t="s">
        <v>40</v>
      </c>
      <c r="I86" s="65" t="s">
        <v>39</v>
      </c>
      <c r="J86" s="90">
        <v>43160</v>
      </c>
      <c r="K86" s="65"/>
    </row>
    <row r="87" spans="1:12" ht="30" hidden="1" x14ac:dyDescent="0.25">
      <c r="A87" s="65" t="s">
        <v>119</v>
      </c>
      <c r="B87" s="65">
        <v>5850</v>
      </c>
      <c r="C87" s="65" t="s">
        <v>129</v>
      </c>
      <c r="D87" s="65" t="s">
        <v>45</v>
      </c>
      <c r="E87" s="65">
        <v>14</v>
      </c>
      <c r="F87" s="65">
        <v>5.5</v>
      </c>
      <c r="G87" s="65"/>
      <c r="H87" s="65" t="s">
        <v>37</v>
      </c>
      <c r="I87" s="65" t="s">
        <v>39</v>
      </c>
      <c r="J87" s="90">
        <v>43159</v>
      </c>
      <c r="K87" s="65"/>
    </row>
    <row r="88" spans="1:12" ht="30" hidden="1" x14ac:dyDescent="0.25">
      <c r="A88" s="65" t="s">
        <v>119</v>
      </c>
      <c r="B88" s="65">
        <v>5852</v>
      </c>
      <c r="C88" s="65" t="s">
        <v>142</v>
      </c>
      <c r="D88" s="65" t="s">
        <v>45</v>
      </c>
      <c r="E88" s="65">
        <v>4</v>
      </c>
      <c r="F88" s="65">
        <v>3</v>
      </c>
      <c r="G88" s="65"/>
      <c r="H88" s="65" t="s">
        <v>37</v>
      </c>
      <c r="I88" s="65" t="s">
        <v>39</v>
      </c>
      <c r="J88" s="90">
        <v>43159</v>
      </c>
      <c r="K88" s="65"/>
    </row>
    <row r="89" spans="1:12" ht="30" hidden="1" x14ac:dyDescent="0.25">
      <c r="A89" s="65" t="s">
        <v>119</v>
      </c>
      <c r="B89" s="65">
        <v>5844</v>
      </c>
      <c r="C89" s="65" t="s">
        <v>126</v>
      </c>
      <c r="D89" s="65" t="s">
        <v>45</v>
      </c>
      <c r="E89" s="65">
        <v>32</v>
      </c>
      <c r="F89" s="65">
        <v>7</v>
      </c>
      <c r="G89" s="65" t="s">
        <v>143</v>
      </c>
      <c r="H89" s="65" t="s">
        <v>37</v>
      </c>
      <c r="I89" s="65" t="s">
        <v>83</v>
      </c>
      <c r="J89" s="90">
        <v>43160</v>
      </c>
      <c r="K89" s="65"/>
    </row>
    <row r="90" spans="1:12" ht="30" hidden="1" x14ac:dyDescent="0.25">
      <c r="A90" s="65" t="s">
        <v>119</v>
      </c>
      <c r="B90" s="65">
        <v>5875</v>
      </c>
      <c r="C90" s="65" t="s">
        <v>135</v>
      </c>
      <c r="D90" s="65" t="s">
        <v>30</v>
      </c>
      <c r="E90" s="65">
        <v>4</v>
      </c>
      <c r="F90" s="65">
        <v>2.5</v>
      </c>
      <c r="G90" s="65" t="s">
        <v>144</v>
      </c>
      <c r="H90" s="65" t="s">
        <v>40</v>
      </c>
      <c r="I90" s="65" t="s">
        <v>39</v>
      </c>
      <c r="J90" s="90">
        <v>43160</v>
      </c>
      <c r="K90" s="65"/>
    </row>
    <row r="91" spans="1:12" hidden="1" x14ac:dyDescent="0.25">
      <c r="A91" s="65" t="s">
        <v>119</v>
      </c>
      <c r="B91" s="65">
        <v>5835</v>
      </c>
      <c r="C91" s="65" t="s">
        <v>124</v>
      </c>
      <c r="D91" s="65" t="s">
        <v>30</v>
      </c>
      <c r="E91" s="65">
        <v>8</v>
      </c>
      <c r="F91" s="84">
        <v>3.5</v>
      </c>
      <c r="G91" s="65"/>
      <c r="H91" s="65" t="s">
        <v>40</v>
      </c>
      <c r="I91" s="65" t="s">
        <v>83</v>
      </c>
      <c r="J91" s="90">
        <v>43160</v>
      </c>
      <c r="K91" s="101" t="s">
        <v>67</v>
      </c>
      <c r="L91" s="63">
        <v>5907</v>
      </c>
    </row>
    <row r="92" spans="1:12" ht="30" hidden="1" x14ac:dyDescent="0.25">
      <c r="A92" s="65" t="s">
        <v>119</v>
      </c>
      <c r="B92" s="65">
        <v>5862</v>
      </c>
      <c r="C92" s="65" t="s">
        <v>140</v>
      </c>
      <c r="D92" s="65" t="s">
        <v>30</v>
      </c>
      <c r="E92" s="65">
        <v>3</v>
      </c>
      <c r="F92" s="65">
        <v>1</v>
      </c>
      <c r="G92" s="65" t="s">
        <v>145</v>
      </c>
      <c r="H92" s="65" t="s">
        <v>40</v>
      </c>
      <c r="I92" s="65" t="s">
        <v>39</v>
      </c>
      <c r="J92" s="90">
        <v>43160</v>
      </c>
      <c r="K92" s="65"/>
    </row>
    <row r="93" spans="1:12" hidden="1" x14ac:dyDescent="0.25">
      <c r="A93" s="65" t="s">
        <v>119</v>
      </c>
      <c r="B93" s="65">
        <v>5771</v>
      </c>
      <c r="C93" s="65" t="s">
        <v>146</v>
      </c>
      <c r="D93" s="65" t="s">
        <v>30</v>
      </c>
      <c r="E93" s="65">
        <v>8</v>
      </c>
      <c r="F93" s="65">
        <v>1</v>
      </c>
      <c r="G93" s="65"/>
      <c r="H93" s="65" t="s">
        <v>40</v>
      </c>
      <c r="I93" s="65" t="s">
        <v>83</v>
      </c>
      <c r="J93" s="90">
        <v>43160</v>
      </c>
      <c r="K93" s="65"/>
    </row>
    <row r="94" spans="1:12" ht="30" hidden="1" x14ac:dyDescent="0.25">
      <c r="A94" s="65" t="s">
        <v>119</v>
      </c>
      <c r="B94" s="65">
        <v>5857</v>
      </c>
      <c r="C94" s="101" t="s">
        <v>132</v>
      </c>
      <c r="D94" s="65" t="s">
        <v>38</v>
      </c>
      <c r="E94" s="65">
        <v>128</v>
      </c>
      <c r="F94" s="65">
        <v>8</v>
      </c>
      <c r="G94" s="65"/>
      <c r="H94" s="65" t="s">
        <v>37</v>
      </c>
      <c r="I94" s="65" t="s">
        <v>83</v>
      </c>
      <c r="J94" s="90">
        <v>43161</v>
      </c>
      <c r="K94" s="65"/>
    </row>
    <row r="95" spans="1:12" hidden="1" x14ac:dyDescent="0.25">
      <c r="A95" s="67" t="s">
        <v>119</v>
      </c>
      <c r="B95" s="65">
        <v>5835</v>
      </c>
      <c r="C95" s="65" t="s">
        <v>124</v>
      </c>
      <c r="D95" s="65" t="s">
        <v>30</v>
      </c>
      <c r="E95" s="65">
        <v>8</v>
      </c>
      <c r="F95" s="85">
        <v>3.5</v>
      </c>
      <c r="G95" s="65"/>
      <c r="H95" s="65" t="s">
        <v>40</v>
      </c>
      <c r="I95" s="65" t="s">
        <v>83</v>
      </c>
      <c r="J95" s="90">
        <v>43161</v>
      </c>
      <c r="K95" s="101" t="s">
        <v>67</v>
      </c>
      <c r="L95" s="63">
        <v>5907</v>
      </c>
    </row>
    <row r="96" spans="1:12" ht="30" hidden="1" x14ac:dyDescent="0.25">
      <c r="A96" s="67" t="s">
        <v>119</v>
      </c>
      <c r="B96" s="65">
        <v>5880</v>
      </c>
      <c r="C96" s="86" t="s">
        <v>149</v>
      </c>
      <c r="D96" s="65" t="s">
        <v>30</v>
      </c>
      <c r="E96" s="65">
        <v>1.5</v>
      </c>
      <c r="F96" s="85">
        <v>1.5</v>
      </c>
      <c r="G96" s="65"/>
      <c r="H96" s="65" t="s">
        <v>37</v>
      </c>
      <c r="I96" s="65" t="s">
        <v>39</v>
      </c>
      <c r="J96" s="90">
        <v>43161</v>
      </c>
      <c r="K96" s="65"/>
    </row>
    <row r="97" spans="1:12" ht="30" hidden="1" x14ac:dyDescent="0.25">
      <c r="A97" s="67" t="s">
        <v>119</v>
      </c>
      <c r="B97" s="65">
        <v>5771</v>
      </c>
      <c r="C97" s="65" t="s">
        <v>146</v>
      </c>
      <c r="D97" s="65" t="s">
        <v>30</v>
      </c>
      <c r="E97" s="65">
        <v>8</v>
      </c>
      <c r="F97" s="85">
        <v>3</v>
      </c>
      <c r="G97" s="65"/>
      <c r="H97" s="65" t="s">
        <v>37</v>
      </c>
      <c r="I97" s="65" t="s">
        <v>83</v>
      </c>
      <c r="J97" s="90">
        <v>43161</v>
      </c>
      <c r="K97" s="65"/>
    </row>
    <row r="98" spans="1:12" ht="30" hidden="1" x14ac:dyDescent="0.25">
      <c r="A98" s="65" t="s">
        <v>119</v>
      </c>
      <c r="B98" s="65"/>
      <c r="C98" s="97" t="s">
        <v>147</v>
      </c>
      <c r="D98" s="65" t="s">
        <v>45</v>
      </c>
      <c r="E98" s="65">
        <v>2</v>
      </c>
      <c r="F98" s="65">
        <v>1</v>
      </c>
      <c r="G98" s="65"/>
      <c r="H98" s="65" t="s">
        <v>37</v>
      </c>
      <c r="I98" s="65" t="s">
        <v>39</v>
      </c>
      <c r="J98" s="90">
        <v>43160</v>
      </c>
      <c r="K98" s="65"/>
    </row>
    <row r="99" spans="1:12" ht="30" hidden="1" x14ac:dyDescent="0.25">
      <c r="A99" s="65" t="s">
        <v>119</v>
      </c>
      <c r="B99" s="65">
        <v>5844</v>
      </c>
      <c r="C99" s="65" t="s">
        <v>126</v>
      </c>
      <c r="D99" s="65" t="s">
        <v>45</v>
      </c>
      <c r="E99" s="65">
        <v>32</v>
      </c>
      <c r="F99" s="65">
        <v>5</v>
      </c>
      <c r="G99" s="65" t="s">
        <v>148</v>
      </c>
      <c r="H99" s="65" t="s">
        <v>37</v>
      </c>
      <c r="I99" s="65" t="s">
        <v>83</v>
      </c>
      <c r="J99" s="90">
        <v>43161</v>
      </c>
      <c r="K99" s="65"/>
    </row>
    <row r="100" spans="1:12" ht="30" hidden="1" x14ac:dyDescent="0.25">
      <c r="A100" s="65" t="s">
        <v>119</v>
      </c>
      <c r="B100" s="65"/>
      <c r="C100" s="65" t="s">
        <v>150</v>
      </c>
      <c r="D100" s="65" t="s">
        <v>45</v>
      </c>
      <c r="E100" s="101">
        <v>18</v>
      </c>
      <c r="F100" s="65">
        <v>3</v>
      </c>
      <c r="G100" s="65"/>
      <c r="H100" s="65" t="s">
        <v>37</v>
      </c>
      <c r="I100" s="65" t="s">
        <v>39</v>
      </c>
      <c r="J100" s="90">
        <v>43161</v>
      </c>
      <c r="K100" s="65"/>
    </row>
    <row r="101" spans="1:12" ht="30" hidden="1" x14ac:dyDescent="0.25">
      <c r="A101" s="65" t="s">
        <v>119</v>
      </c>
      <c r="B101" s="65">
        <v>5830</v>
      </c>
      <c r="C101" s="65" t="s">
        <v>122</v>
      </c>
      <c r="D101" s="65" t="s">
        <v>41</v>
      </c>
      <c r="E101" s="65">
        <v>28</v>
      </c>
      <c r="F101" s="65">
        <v>8</v>
      </c>
      <c r="G101" s="65"/>
      <c r="H101" s="65" t="s">
        <v>37</v>
      </c>
      <c r="I101" s="65" t="s">
        <v>39</v>
      </c>
      <c r="J101" s="90">
        <v>43159</v>
      </c>
      <c r="K101" s="65"/>
    </row>
    <row r="102" spans="1:12" ht="30" hidden="1" x14ac:dyDescent="0.25">
      <c r="A102" s="65" t="s">
        <v>119</v>
      </c>
      <c r="B102" s="65">
        <v>5830</v>
      </c>
      <c r="C102" s="65" t="s">
        <v>122</v>
      </c>
      <c r="D102" s="65" t="s">
        <v>41</v>
      </c>
      <c r="E102" s="65">
        <v>28</v>
      </c>
      <c r="F102" s="65">
        <v>8</v>
      </c>
      <c r="G102" s="65"/>
      <c r="H102" s="65" t="s">
        <v>37</v>
      </c>
      <c r="I102" s="65" t="s">
        <v>39</v>
      </c>
      <c r="J102" s="90">
        <v>43160</v>
      </c>
      <c r="K102" s="65"/>
    </row>
    <row r="103" spans="1:12" ht="30" hidden="1" x14ac:dyDescent="0.25">
      <c r="A103" s="65" t="s">
        <v>119</v>
      </c>
      <c r="B103" s="65">
        <v>5830</v>
      </c>
      <c r="C103" s="65" t="s">
        <v>122</v>
      </c>
      <c r="D103" s="65" t="s">
        <v>41</v>
      </c>
      <c r="E103" s="65">
        <v>28</v>
      </c>
      <c r="F103" s="65">
        <v>8</v>
      </c>
      <c r="G103" s="65"/>
      <c r="H103" s="65" t="s">
        <v>37</v>
      </c>
      <c r="I103" s="65" t="s">
        <v>39</v>
      </c>
      <c r="J103" s="90">
        <v>43161</v>
      </c>
      <c r="K103" s="65"/>
    </row>
    <row r="104" spans="1:12" ht="30" x14ac:dyDescent="0.25">
      <c r="A104" s="101" t="s">
        <v>156</v>
      </c>
      <c r="B104" s="101">
        <v>5905</v>
      </c>
      <c r="C104" s="101" t="s">
        <v>157</v>
      </c>
      <c r="D104" s="101" t="s">
        <v>44</v>
      </c>
      <c r="E104" s="101">
        <v>10</v>
      </c>
      <c r="F104" s="101">
        <v>7.5</v>
      </c>
      <c r="G104" s="101"/>
      <c r="H104" s="101" t="s">
        <v>37</v>
      </c>
      <c r="I104" s="101" t="s">
        <v>39</v>
      </c>
      <c r="J104" s="105">
        <v>43164</v>
      </c>
      <c r="K104" s="101"/>
    </row>
    <row r="105" spans="1:12" x14ac:dyDescent="0.25">
      <c r="A105" s="101" t="s">
        <v>156</v>
      </c>
      <c r="B105" s="101">
        <v>5745</v>
      </c>
      <c r="C105" s="101" t="s">
        <v>158</v>
      </c>
      <c r="D105" s="101" t="s">
        <v>44</v>
      </c>
      <c r="E105" s="101">
        <v>5</v>
      </c>
      <c r="F105" s="101">
        <v>0.5</v>
      </c>
      <c r="G105" s="101"/>
      <c r="H105" s="101" t="s">
        <v>40</v>
      </c>
      <c r="I105" s="101" t="s">
        <v>83</v>
      </c>
      <c r="J105" s="105">
        <v>43164</v>
      </c>
      <c r="K105" s="101"/>
    </row>
    <row r="106" spans="1:12" s="99" customFormat="1" ht="45" x14ac:dyDescent="0.25">
      <c r="A106" s="101" t="s">
        <v>156</v>
      </c>
      <c r="B106" s="101">
        <v>5835</v>
      </c>
      <c r="C106" s="104" t="s">
        <v>124</v>
      </c>
      <c r="D106" s="104" t="s">
        <v>30</v>
      </c>
      <c r="E106" s="101">
        <v>8</v>
      </c>
      <c r="F106" s="103">
        <v>2.5</v>
      </c>
      <c r="G106" s="101" t="s">
        <v>159</v>
      </c>
      <c r="H106" s="101" t="s">
        <v>37</v>
      </c>
      <c r="I106" s="101" t="s">
        <v>39</v>
      </c>
      <c r="J106" s="105">
        <v>43164</v>
      </c>
      <c r="K106" s="101" t="s">
        <v>67</v>
      </c>
      <c r="L106" s="63">
        <v>5907</v>
      </c>
    </row>
    <row r="107" spans="1:12" s="99" customFormat="1" x14ac:dyDescent="0.25">
      <c r="A107" s="101" t="s">
        <v>156</v>
      </c>
      <c r="B107" s="101">
        <v>5867</v>
      </c>
      <c r="C107" s="106" t="s">
        <v>165</v>
      </c>
      <c r="D107" s="104" t="s">
        <v>30</v>
      </c>
      <c r="E107" s="101">
        <v>1</v>
      </c>
      <c r="F107" s="103">
        <v>1</v>
      </c>
      <c r="G107" s="101"/>
      <c r="H107" s="101" t="s">
        <v>40</v>
      </c>
      <c r="I107" s="101" t="s">
        <v>42</v>
      </c>
      <c r="J107" s="105">
        <v>43164</v>
      </c>
      <c r="K107" s="101"/>
    </row>
    <row r="108" spans="1:12" s="99" customFormat="1" x14ac:dyDescent="0.25">
      <c r="A108" s="101" t="s">
        <v>156</v>
      </c>
      <c r="B108" s="101">
        <v>5884</v>
      </c>
      <c r="C108" s="106" t="s">
        <v>166</v>
      </c>
      <c r="D108" s="104" t="s">
        <v>30</v>
      </c>
      <c r="E108" s="101">
        <v>1.5</v>
      </c>
      <c r="F108" s="103">
        <v>1.5</v>
      </c>
      <c r="G108" s="101"/>
      <c r="H108" s="101" t="s">
        <v>40</v>
      </c>
      <c r="I108" s="101" t="s">
        <v>39</v>
      </c>
      <c r="J108" s="105">
        <v>43164</v>
      </c>
      <c r="K108" s="101"/>
    </row>
    <row r="109" spans="1:12" s="99" customFormat="1" ht="30" x14ac:dyDescent="0.25">
      <c r="A109" s="101" t="s">
        <v>156</v>
      </c>
      <c r="B109" s="101">
        <v>5824</v>
      </c>
      <c r="C109" s="99" t="s">
        <v>160</v>
      </c>
      <c r="D109" s="104" t="s">
        <v>30</v>
      </c>
      <c r="E109" s="101">
        <v>14</v>
      </c>
      <c r="F109" s="103">
        <v>2</v>
      </c>
      <c r="G109" s="101" t="s">
        <v>161</v>
      </c>
      <c r="H109" s="101" t="s">
        <v>40</v>
      </c>
      <c r="I109" s="101" t="s">
        <v>39</v>
      </c>
      <c r="J109" s="105">
        <v>43164</v>
      </c>
      <c r="K109" s="101"/>
    </row>
    <row r="110" spans="1:12" s="99" customFormat="1" ht="30" x14ac:dyDescent="0.25">
      <c r="A110" s="101" t="s">
        <v>156</v>
      </c>
      <c r="B110" s="101">
        <v>5835</v>
      </c>
      <c r="C110" s="104" t="s">
        <v>124</v>
      </c>
      <c r="D110" s="104" t="s">
        <v>30</v>
      </c>
      <c r="E110" s="101">
        <v>8</v>
      </c>
      <c r="F110" s="103">
        <v>1</v>
      </c>
      <c r="G110" s="101" t="s">
        <v>162</v>
      </c>
      <c r="H110" s="101" t="s">
        <v>37</v>
      </c>
      <c r="I110" s="101" t="s">
        <v>39</v>
      </c>
      <c r="J110" s="105">
        <v>43164</v>
      </c>
      <c r="K110" s="101" t="s">
        <v>67</v>
      </c>
      <c r="L110" s="63">
        <v>5907</v>
      </c>
    </row>
    <row r="111" spans="1:12" s="99" customFormat="1" ht="45" x14ac:dyDescent="0.25">
      <c r="A111" s="101" t="s">
        <v>156</v>
      </c>
      <c r="B111" s="101">
        <v>5880</v>
      </c>
      <c r="C111" s="102" t="s">
        <v>163</v>
      </c>
      <c r="D111" s="104" t="s">
        <v>30</v>
      </c>
      <c r="E111" s="101">
        <v>1</v>
      </c>
      <c r="F111" s="103">
        <v>1</v>
      </c>
      <c r="G111" s="106" t="s">
        <v>164</v>
      </c>
      <c r="H111" s="101" t="s">
        <v>40</v>
      </c>
      <c r="I111" s="101" t="s">
        <v>39</v>
      </c>
      <c r="J111" s="105">
        <v>43165</v>
      </c>
      <c r="K111" s="101"/>
    </row>
    <row r="112" spans="1:12" s="99" customFormat="1" x14ac:dyDescent="0.25">
      <c r="A112" s="101" t="s">
        <v>156</v>
      </c>
      <c r="B112" s="101">
        <v>5907</v>
      </c>
      <c r="C112" s="106" t="s">
        <v>210</v>
      </c>
      <c r="D112" s="104" t="s">
        <v>30</v>
      </c>
      <c r="E112" s="101">
        <v>14</v>
      </c>
      <c r="F112" s="103">
        <v>7</v>
      </c>
      <c r="G112" s="101"/>
      <c r="H112" s="101" t="s">
        <v>40</v>
      </c>
      <c r="I112" s="101" t="s">
        <v>83</v>
      </c>
      <c r="J112" s="105">
        <v>43165</v>
      </c>
      <c r="K112" s="101" t="s">
        <v>208</v>
      </c>
    </row>
    <row r="113" spans="1:11" s="100" customFormat="1" ht="30" x14ac:dyDescent="0.25">
      <c r="A113" s="101" t="s">
        <v>156</v>
      </c>
      <c r="B113" s="101">
        <v>5830</v>
      </c>
      <c r="C113" s="101" t="s">
        <v>122</v>
      </c>
      <c r="D113" s="101" t="s">
        <v>41</v>
      </c>
      <c r="E113" s="101">
        <v>28</v>
      </c>
      <c r="F113" s="101">
        <v>4</v>
      </c>
      <c r="G113" s="101"/>
      <c r="H113" s="101" t="s">
        <v>37</v>
      </c>
      <c r="I113" s="101" t="s">
        <v>39</v>
      </c>
      <c r="J113" s="105">
        <v>43164</v>
      </c>
      <c r="K113" s="101"/>
    </row>
    <row r="114" spans="1:11" s="100" customFormat="1" ht="30" x14ac:dyDescent="0.25">
      <c r="A114" s="101" t="s">
        <v>156</v>
      </c>
      <c r="B114" s="101">
        <v>5877</v>
      </c>
      <c r="C114" s="101" t="s">
        <v>167</v>
      </c>
      <c r="D114" s="101" t="s">
        <v>41</v>
      </c>
      <c r="E114" s="101">
        <v>2.5</v>
      </c>
      <c r="F114" s="101">
        <v>2</v>
      </c>
      <c r="G114" s="101"/>
      <c r="H114" s="101" t="s">
        <v>37</v>
      </c>
      <c r="I114" s="101" t="s">
        <v>39</v>
      </c>
      <c r="J114" s="105">
        <v>43164</v>
      </c>
      <c r="K114" s="101"/>
    </row>
    <row r="115" spans="1:11" s="100" customFormat="1" x14ac:dyDescent="0.25">
      <c r="A115" s="101" t="s">
        <v>156</v>
      </c>
      <c r="B115" s="101"/>
      <c r="C115" s="101" t="s">
        <v>169</v>
      </c>
      <c r="D115" s="101" t="s">
        <v>41</v>
      </c>
      <c r="E115" s="101">
        <v>1.5</v>
      </c>
      <c r="F115" s="101">
        <v>1.5</v>
      </c>
      <c r="G115" s="101"/>
      <c r="H115" s="101" t="s">
        <v>40</v>
      </c>
      <c r="I115" s="101" t="s">
        <v>39</v>
      </c>
      <c r="J115" s="105">
        <v>43164</v>
      </c>
    </row>
    <row r="116" spans="1:11" s="100" customFormat="1" ht="30" x14ac:dyDescent="0.25">
      <c r="A116" s="101" t="s">
        <v>156</v>
      </c>
      <c r="B116" s="101">
        <v>5888</v>
      </c>
      <c r="C116" s="101" t="s">
        <v>168</v>
      </c>
      <c r="D116" s="107" t="s">
        <v>41</v>
      </c>
      <c r="E116" s="107">
        <v>20</v>
      </c>
      <c r="F116" s="107">
        <v>6.5</v>
      </c>
      <c r="G116" s="108"/>
      <c r="H116" s="107" t="s">
        <v>40</v>
      </c>
      <c r="I116" s="101" t="s">
        <v>83</v>
      </c>
      <c r="J116" s="105">
        <v>43165</v>
      </c>
      <c r="K116" s="100" t="s">
        <v>153</v>
      </c>
    </row>
    <row r="117" spans="1:11" ht="45" x14ac:dyDescent="0.25">
      <c r="A117" s="101" t="s">
        <v>156</v>
      </c>
      <c r="B117" s="101">
        <v>5857</v>
      </c>
      <c r="C117" s="101" t="s">
        <v>132</v>
      </c>
      <c r="D117" s="101" t="s">
        <v>38</v>
      </c>
      <c r="E117" s="101">
        <v>128</v>
      </c>
      <c r="F117" s="101">
        <v>8</v>
      </c>
      <c r="G117" s="101" t="s">
        <v>170</v>
      </c>
      <c r="H117" s="101" t="s">
        <v>37</v>
      </c>
      <c r="I117" s="101" t="s">
        <v>83</v>
      </c>
      <c r="J117" s="105">
        <v>43164</v>
      </c>
      <c r="K117" s="101"/>
    </row>
    <row r="118" spans="1:11" s="100" customFormat="1" ht="30" x14ac:dyDescent="0.25">
      <c r="A118" s="101" t="s">
        <v>156</v>
      </c>
      <c r="B118" s="101">
        <v>5888</v>
      </c>
      <c r="C118" s="101" t="s">
        <v>168</v>
      </c>
      <c r="D118" s="101" t="s">
        <v>38</v>
      </c>
      <c r="E118" s="101">
        <v>16</v>
      </c>
      <c r="F118" s="101">
        <v>4</v>
      </c>
      <c r="G118" s="101"/>
      <c r="H118" s="101" t="s">
        <v>40</v>
      </c>
      <c r="I118" s="101" t="s">
        <v>83</v>
      </c>
      <c r="J118" s="105">
        <v>43165</v>
      </c>
    </row>
    <row r="119" spans="1:11" ht="75" x14ac:dyDescent="0.25">
      <c r="A119" s="101" t="s">
        <v>156</v>
      </c>
      <c r="B119" s="101">
        <v>5857</v>
      </c>
      <c r="C119" s="101" t="s">
        <v>132</v>
      </c>
      <c r="D119" s="101" t="s">
        <v>38</v>
      </c>
      <c r="E119" s="101">
        <v>128</v>
      </c>
      <c r="F119" s="101">
        <v>4</v>
      </c>
      <c r="G119" s="101" t="s">
        <v>171</v>
      </c>
      <c r="H119" s="101" t="s">
        <v>37</v>
      </c>
      <c r="I119" s="101" t="s">
        <v>83</v>
      </c>
      <c r="J119" s="105">
        <v>43165</v>
      </c>
      <c r="K119" s="101"/>
    </row>
    <row r="120" spans="1:11" ht="60" x14ac:dyDescent="0.25">
      <c r="A120" s="101" t="s">
        <v>156</v>
      </c>
      <c r="B120" s="101">
        <v>5857</v>
      </c>
      <c r="C120" s="101" t="s">
        <v>132</v>
      </c>
      <c r="D120" s="101" t="s">
        <v>38</v>
      </c>
      <c r="E120" s="101">
        <v>128</v>
      </c>
      <c r="F120" s="101">
        <v>4</v>
      </c>
      <c r="G120" s="101" t="s">
        <v>172</v>
      </c>
      <c r="H120" s="101" t="s">
        <v>37</v>
      </c>
      <c r="I120" s="101" t="s">
        <v>83</v>
      </c>
      <c r="J120" s="105">
        <v>43165</v>
      </c>
      <c r="K120" s="101"/>
    </row>
    <row r="121" spans="1:11" ht="60" x14ac:dyDescent="0.25">
      <c r="A121" s="101" t="s">
        <v>156</v>
      </c>
      <c r="B121" s="101">
        <v>5857</v>
      </c>
      <c r="C121" s="101" t="s">
        <v>132</v>
      </c>
      <c r="D121" s="101" t="s">
        <v>38</v>
      </c>
      <c r="E121" s="101">
        <v>128</v>
      </c>
      <c r="F121" s="101">
        <v>6</v>
      </c>
      <c r="G121" s="101" t="s">
        <v>173</v>
      </c>
      <c r="H121" s="101" t="s">
        <v>37</v>
      </c>
      <c r="I121" s="101" t="s">
        <v>83</v>
      </c>
      <c r="J121" s="105">
        <v>43166</v>
      </c>
      <c r="K121" s="101"/>
    </row>
    <row r="122" spans="1:11" x14ac:dyDescent="0.25">
      <c r="A122" s="101" t="s">
        <v>156</v>
      </c>
      <c r="B122" s="63">
        <v>5924</v>
      </c>
      <c r="C122" s="63" t="s">
        <v>174</v>
      </c>
      <c r="D122" s="63" t="s">
        <v>38</v>
      </c>
      <c r="E122" s="101">
        <v>2.5</v>
      </c>
      <c r="F122" s="63">
        <v>2</v>
      </c>
      <c r="H122" s="63" t="s">
        <v>40</v>
      </c>
      <c r="I122" s="63" t="s">
        <v>39</v>
      </c>
      <c r="J122" s="105">
        <v>43166</v>
      </c>
    </row>
    <row r="123" spans="1:11" s="99" customFormat="1" x14ac:dyDescent="0.25">
      <c r="A123" s="101" t="s">
        <v>156</v>
      </c>
      <c r="B123" s="101">
        <v>5924</v>
      </c>
      <c r="C123" s="106" t="s">
        <v>174</v>
      </c>
      <c r="D123" s="104" t="s">
        <v>30</v>
      </c>
      <c r="E123" s="101">
        <v>2.5</v>
      </c>
      <c r="F123" s="103">
        <v>2.5</v>
      </c>
      <c r="G123" s="101"/>
      <c r="H123" s="101" t="s">
        <v>40</v>
      </c>
      <c r="I123" s="101" t="s">
        <v>39</v>
      </c>
      <c r="J123" s="105">
        <v>43166</v>
      </c>
      <c r="K123" s="101"/>
    </row>
    <row r="124" spans="1:11" s="99" customFormat="1" ht="30" x14ac:dyDescent="0.25">
      <c r="A124" s="101" t="s">
        <v>156</v>
      </c>
      <c r="B124" s="101">
        <v>5907</v>
      </c>
      <c r="C124" s="106" t="s">
        <v>210</v>
      </c>
      <c r="D124" s="104" t="s">
        <v>30</v>
      </c>
      <c r="E124" s="101">
        <v>14</v>
      </c>
      <c r="F124" s="103">
        <v>5.5</v>
      </c>
      <c r="G124" s="101" t="s">
        <v>175</v>
      </c>
      <c r="H124" s="101" t="s">
        <v>37</v>
      </c>
      <c r="I124" s="101" t="s">
        <v>39</v>
      </c>
      <c r="J124" s="105">
        <v>43166</v>
      </c>
      <c r="K124" s="101" t="s">
        <v>208</v>
      </c>
    </row>
    <row r="125" spans="1:11" ht="30" x14ac:dyDescent="0.25">
      <c r="A125" s="101" t="s">
        <v>156</v>
      </c>
      <c r="B125" s="101">
        <v>5844</v>
      </c>
      <c r="C125" s="101" t="s">
        <v>126</v>
      </c>
      <c r="D125" s="101" t="s">
        <v>45</v>
      </c>
      <c r="E125" s="101">
        <v>32</v>
      </c>
      <c r="F125" s="101">
        <v>3.5</v>
      </c>
      <c r="G125" s="101"/>
      <c r="H125" s="101" t="s">
        <v>37</v>
      </c>
      <c r="I125" s="101" t="s">
        <v>39</v>
      </c>
      <c r="J125" s="105">
        <v>43164</v>
      </c>
    </row>
    <row r="126" spans="1:11" ht="30" x14ac:dyDescent="0.25">
      <c r="A126" s="101" t="s">
        <v>156</v>
      </c>
      <c r="B126" s="101">
        <v>5918</v>
      </c>
      <c r="C126" s="101" t="s">
        <v>176</v>
      </c>
      <c r="D126" s="101" t="s">
        <v>45</v>
      </c>
      <c r="E126" s="101">
        <v>26</v>
      </c>
      <c r="F126" s="101">
        <v>5</v>
      </c>
      <c r="G126" s="101"/>
      <c r="H126" s="101" t="s">
        <v>37</v>
      </c>
      <c r="I126" s="101" t="s">
        <v>39</v>
      </c>
      <c r="J126" s="105">
        <v>43164</v>
      </c>
    </row>
    <row r="127" spans="1:11" ht="30" x14ac:dyDescent="0.25">
      <c r="A127" s="101" t="s">
        <v>156</v>
      </c>
      <c r="B127" s="101">
        <v>5918</v>
      </c>
      <c r="C127" s="101" t="s">
        <v>176</v>
      </c>
      <c r="D127" s="101" t="s">
        <v>45</v>
      </c>
      <c r="E127" s="101">
        <v>26</v>
      </c>
      <c r="F127" s="101">
        <v>5</v>
      </c>
      <c r="G127" s="101"/>
      <c r="H127" s="101" t="s">
        <v>37</v>
      </c>
      <c r="I127" s="101" t="s">
        <v>39</v>
      </c>
      <c r="J127" s="105">
        <v>43165</v>
      </c>
    </row>
    <row r="128" spans="1:11" ht="30" x14ac:dyDescent="0.25">
      <c r="A128" s="101" t="s">
        <v>156</v>
      </c>
      <c r="B128" s="101">
        <v>5919</v>
      </c>
      <c r="C128" s="101" t="s">
        <v>177</v>
      </c>
      <c r="D128" s="101" t="s">
        <v>45</v>
      </c>
      <c r="E128" s="101">
        <v>7</v>
      </c>
      <c r="F128" s="101">
        <v>4</v>
      </c>
      <c r="G128" s="101"/>
      <c r="H128" s="101" t="s">
        <v>37</v>
      </c>
      <c r="I128" s="101" t="s">
        <v>39</v>
      </c>
      <c r="J128" s="105">
        <v>43165</v>
      </c>
    </row>
    <row r="129" spans="1:10" ht="30" x14ac:dyDescent="0.25">
      <c r="A129" s="101" t="s">
        <v>156</v>
      </c>
      <c r="B129" s="101"/>
      <c r="C129" s="101" t="s">
        <v>178</v>
      </c>
      <c r="D129" s="101" t="s">
        <v>45</v>
      </c>
      <c r="E129" s="101">
        <v>0.5</v>
      </c>
      <c r="F129" s="101">
        <v>0.5</v>
      </c>
      <c r="G129" s="101"/>
      <c r="H129" s="101" t="s">
        <v>37</v>
      </c>
      <c r="I129" s="101" t="s">
        <v>39</v>
      </c>
      <c r="J129" s="105">
        <v>43166</v>
      </c>
    </row>
    <row r="130" spans="1:10" ht="30" x14ac:dyDescent="0.25">
      <c r="A130" s="101" t="s">
        <v>156</v>
      </c>
      <c r="B130" s="101">
        <v>5924</v>
      </c>
      <c r="C130" s="101" t="s">
        <v>174</v>
      </c>
      <c r="D130" s="101" t="s">
        <v>45</v>
      </c>
      <c r="E130" s="101">
        <v>2.5</v>
      </c>
      <c r="F130" s="101">
        <v>2.5</v>
      </c>
      <c r="G130" s="101"/>
      <c r="H130" s="101" t="s">
        <v>37</v>
      </c>
      <c r="I130" s="101" t="s">
        <v>39</v>
      </c>
      <c r="J130" s="105">
        <v>43166</v>
      </c>
    </row>
    <row r="131" spans="1:10" ht="30" x14ac:dyDescent="0.25">
      <c r="A131" s="101" t="s">
        <v>156</v>
      </c>
      <c r="B131" s="101">
        <v>5918</v>
      </c>
      <c r="C131" s="101" t="s">
        <v>176</v>
      </c>
      <c r="D131" s="101" t="s">
        <v>45</v>
      </c>
      <c r="E131" s="101">
        <v>26</v>
      </c>
      <c r="F131" s="101">
        <v>5</v>
      </c>
      <c r="G131" s="101"/>
      <c r="H131" s="101" t="s">
        <v>37</v>
      </c>
      <c r="I131" s="101" t="s">
        <v>39</v>
      </c>
      <c r="J131" s="105">
        <v>43166</v>
      </c>
    </row>
    <row r="132" spans="1:10" ht="30" x14ac:dyDescent="0.25">
      <c r="A132" s="101" t="s">
        <v>156</v>
      </c>
      <c r="B132" s="101">
        <v>5943</v>
      </c>
      <c r="C132" s="101" t="s">
        <v>179</v>
      </c>
      <c r="D132" s="101" t="s">
        <v>45</v>
      </c>
      <c r="E132" s="101">
        <v>17</v>
      </c>
      <c r="F132" s="101">
        <v>3</v>
      </c>
      <c r="G132" s="101"/>
      <c r="H132" s="101" t="s">
        <v>37</v>
      </c>
      <c r="I132" s="101" t="s">
        <v>39</v>
      </c>
      <c r="J132" s="105">
        <v>43167</v>
      </c>
    </row>
    <row r="133" spans="1:10" ht="30" x14ac:dyDescent="0.25">
      <c r="A133" s="101" t="s">
        <v>156</v>
      </c>
      <c r="B133" s="101"/>
      <c r="C133" s="101" t="s">
        <v>150</v>
      </c>
      <c r="D133" s="101" t="s">
        <v>45</v>
      </c>
      <c r="E133" s="101">
        <v>18</v>
      </c>
      <c r="F133" s="101">
        <v>6</v>
      </c>
      <c r="G133" s="101"/>
      <c r="H133" s="101" t="s">
        <v>37</v>
      </c>
      <c r="I133" s="101" t="s">
        <v>39</v>
      </c>
      <c r="J133" s="105">
        <v>43167</v>
      </c>
    </row>
    <row r="134" spans="1:10" ht="30" x14ac:dyDescent="0.25">
      <c r="A134" s="101" t="s">
        <v>156</v>
      </c>
      <c r="B134" s="101">
        <v>5943</v>
      </c>
      <c r="C134" s="101" t="s">
        <v>179</v>
      </c>
      <c r="D134" s="101" t="s">
        <v>45</v>
      </c>
      <c r="E134" s="101">
        <v>17</v>
      </c>
      <c r="F134" s="101">
        <v>3.5</v>
      </c>
      <c r="G134" s="101"/>
      <c r="H134" s="101" t="s">
        <v>37</v>
      </c>
      <c r="I134" s="101" t="s">
        <v>39</v>
      </c>
      <c r="J134" s="105">
        <v>43168</v>
      </c>
    </row>
    <row r="135" spans="1:10" ht="30" x14ac:dyDescent="0.25">
      <c r="A135" s="101" t="s">
        <v>156</v>
      </c>
      <c r="B135" s="101">
        <v>5937</v>
      </c>
      <c r="C135" s="101" t="s">
        <v>180</v>
      </c>
      <c r="D135" s="101" t="s">
        <v>45</v>
      </c>
      <c r="E135" s="101">
        <v>12</v>
      </c>
      <c r="F135" s="101">
        <v>5</v>
      </c>
      <c r="G135" s="101"/>
      <c r="H135" s="101" t="s">
        <v>37</v>
      </c>
      <c r="I135" s="101" t="s">
        <v>39</v>
      </c>
      <c r="J135" s="105">
        <v>43168</v>
      </c>
    </row>
    <row r="136" spans="1:10" ht="30" x14ac:dyDescent="0.25">
      <c r="A136" s="101" t="s">
        <v>156</v>
      </c>
      <c r="B136" s="101">
        <v>5917</v>
      </c>
      <c r="C136" s="106" t="s">
        <v>181</v>
      </c>
      <c r="D136" s="104" t="s">
        <v>30</v>
      </c>
      <c r="E136" s="101">
        <v>5</v>
      </c>
      <c r="F136" s="103">
        <v>5</v>
      </c>
      <c r="G136" s="101"/>
      <c r="H136" s="101" t="s">
        <v>40</v>
      </c>
      <c r="I136" s="101" t="s">
        <v>39</v>
      </c>
      <c r="J136" s="105">
        <v>43167</v>
      </c>
    </row>
    <row r="137" spans="1:10" ht="30" x14ac:dyDescent="0.25">
      <c r="A137" s="101" t="s">
        <v>156</v>
      </c>
      <c r="B137" s="106">
        <v>5931</v>
      </c>
      <c r="C137" s="106" t="s">
        <v>182</v>
      </c>
      <c r="D137" s="104" t="s">
        <v>30</v>
      </c>
      <c r="E137" s="106">
        <v>1</v>
      </c>
      <c r="F137" s="109">
        <v>1</v>
      </c>
      <c r="G137" s="106" t="s">
        <v>183</v>
      </c>
      <c r="H137" s="101" t="s">
        <v>40</v>
      </c>
      <c r="I137" s="101" t="s">
        <v>39</v>
      </c>
      <c r="J137" s="105">
        <v>43167</v>
      </c>
    </row>
    <row r="138" spans="1:10" x14ac:dyDescent="0.25">
      <c r="A138" s="101" t="s">
        <v>156</v>
      </c>
      <c r="B138" s="106">
        <v>5928</v>
      </c>
      <c r="C138" s="106" t="s">
        <v>184</v>
      </c>
      <c r="D138" s="104" t="s">
        <v>30</v>
      </c>
      <c r="E138" s="106">
        <v>5</v>
      </c>
      <c r="F138" s="109">
        <v>2</v>
      </c>
      <c r="G138" s="106"/>
      <c r="H138" s="101" t="s">
        <v>40</v>
      </c>
      <c r="I138" s="101" t="s">
        <v>39</v>
      </c>
      <c r="J138" s="105">
        <v>43167</v>
      </c>
    </row>
    <row r="139" spans="1:10" ht="30" x14ac:dyDescent="0.25">
      <c r="A139" s="101" t="s">
        <v>156</v>
      </c>
      <c r="B139" s="106">
        <v>5917</v>
      </c>
      <c r="C139" s="106" t="s">
        <v>181</v>
      </c>
      <c r="D139" s="104" t="s">
        <v>30</v>
      </c>
      <c r="E139" s="106">
        <v>5</v>
      </c>
      <c r="F139" s="109">
        <v>5</v>
      </c>
      <c r="G139" s="106"/>
      <c r="H139" s="101" t="s">
        <v>40</v>
      </c>
      <c r="I139" s="101" t="s">
        <v>39</v>
      </c>
      <c r="J139" s="105">
        <v>43168</v>
      </c>
    </row>
    <row r="140" spans="1:10" x14ac:dyDescent="0.25">
      <c r="A140" s="101" t="s">
        <v>156</v>
      </c>
      <c r="B140" s="106">
        <v>5928</v>
      </c>
      <c r="C140" s="106" t="s">
        <v>184</v>
      </c>
      <c r="D140" s="104" t="s">
        <v>30</v>
      </c>
      <c r="E140" s="106">
        <v>5</v>
      </c>
      <c r="F140" s="109">
        <v>3</v>
      </c>
      <c r="G140" s="106"/>
      <c r="H140" s="101" t="s">
        <v>40</v>
      </c>
      <c r="I140" s="101" t="s">
        <v>39</v>
      </c>
      <c r="J140" s="105">
        <v>43168</v>
      </c>
    </row>
    <row r="141" spans="1:10" ht="30" x14ac:dyDescent="0.25">
      <c r="A141" s="101" t="s">
        <v>156</v>
      </c>
      <c r="B141" s="101">
        <v>5857</v>
      </c>
      <c r="C141" s="101" t="s">
        <v>132</v>
      </c>
      <c r="D141" s="101" t="s">
        <v>38</v>
      </c>
      <c r="E141" s="101">
        <v>128</v>
      </c>
      <c r="F141" s="84">
        <v>4</v>
      </c>
      <c r="G141" s="101" t="s">
        <v>185</v>
      </c>
      <c r="H141" s="101" t="s">
        <v>37</v>
      </c>
      <c r="I141" s="101" t="s">
        <v>83</v>
      </c>
      <c r="J141" s="105">
        <v>43167</v>
      </c>
    </row>
    <row r="142" spans="1:10" ht="60" x14ac:dyDescent="0.25">
      <c r="A142" s="101" t="s">
        <v>156</v>
      </c>
      <c r="B142" s="101">
        <v>5857</v>
      </c>
      <c r="C142" s="101" t="s">
        <v>132</v>
      </c>
      <c r="D142" s="101" t="s">
        <v>38</v>
      </c>
      <c r="E142" s="101">
        <v>128</v>
      </c>
      <c r="F142" s="84">
        <v>4</v>
      </c>
      <c r="G142" s="101" t="s">
        <v>186</v>
      </c>
      <c r="H142" s="101" t="s">
        <v>37</v>
      </c>
      <c r="I142" s="101" t="s">
        <v>83</v>
      </c>
      <c r="J142" s="105">
        <v>43167</v>
      </c>
    </row>
    <row r="143" spans="1:10" ht="60" x14ac:dyDescent="0.25">
      <c r="A143" s="101" t="s">
        <v>156</v>
      </c>
      <c r="B143" s="101">
        <v>5857</v>
      </c>
      <c r="C143" s="101" t="s">
        <v>132</v>
      </c>
      <c r="D143" s="101" t="s">
        <v>38</v>
      </c>
      <c r="E143" s="101">
        <v>128</v>
      </c>
      <c r="F143" s="84">
        <v>8</v>
      </c>
      <c r="G143" s="101" t="s">
        <v>187</v>
      </c>
      <c r="H143" s="101" t="s">
        <v>37</v>
      </c>
      <c r="I143" s="101" t="s">
        <v>83</v>
      </c>
      <c r="J143" s="105">
        <v>43168</v>
      </c>
    </row>
    <row r="144" spans="1:10" x14ac:dyDescent="0.25">
      <c r="A144" s="101" t="s">
        <v>156</v>
      </c>
      <c r="B144" s="101">
        <v>5924</v>
      </c>
      <c r="C144" s="100" t="s">
        <v>174</v>
      </c>
      <c r="D144" s="107" t="s">
        <v>41</v>
      </c>
      <c r="E144" s="101">
        <v>2.5</v>
      </c>
      <c r="F144" s="107">
        <v>0.5</v>
      </c>
      <c r="G144" s="108"/>
      <c r="H144" s="107" t="s">
        <v>40</v>
      </c>
      <c r="I144" s="108" t="s">
        <v>39</v>
      </c>
      <c r="J144" s="105">
        <v>43166</v>
      </c>
    </row>
    <row r="145" spans="1:11" ht="30" x14ac:dyDescent="0.25">
      <c r="A145" s="101" t="s">
        <v>156</v>
      </c>
      <c r="B145" s="101">
        <v>5888</v>
      </c>
      <c r="C145" s="101" t="s">
        <v>168</v>
      </c>
      <c r="D145" s="107" t="s">
        <v>41</v>
      </c>
      <c r="E145" s="107">
        <v>20</v>
      </c>
      <c r="F145" s="107">
        <v>5</v>
      </c>
      <c r="G145" s="108"/>
      <c r="H145" s="107" t="s">
        <v>40</v>
      </c>
      <c r="I145" s="108" t="s">
        <v>83</v>
      </c>
      <c r="J145" s="105">
        <v>43166</v>
      </c>
      <c r="K145" s="100" t="s">
        <v>153</v>
      </c>
    </row>
    <row r="146" spans="1:11" ht="30" x14ac:dyDescent="0.25">
      <c r="A146" s="101" t="s">
        <v>156</v>
      </c>
      <c r="B146" s="101">
        <v>5888</v>
      </c>
      <c r="C146" s="101" t="s">
        <v>168</v>
      </c>
      <c r="D146" s="107" t="s">
        <v>41</v>
      </c>
      <c r="E146" s="107">
        <v>20</v>
      </c>
      <c r="F146" s="107">
        <v>7</v>
      </c>
      <c r="G146" s="108"/>
      <c r="H146" s="107" t="s">
        <v>40</v>
      </c>
      <c r="I146" s="108" t="s">
        <v>83</v>
      </c>
      <c r="J146" s="105">
        <v>43167</v>
      </c>
      <c r="K146" s="100" t="s">
        <v>153</v>
      </c>
    </row>
    <row r="147" spans="1:11" ht="30" x14ac:dyDescent="0.25">
      <c r="A147" s="101" t="s">
        <v>156</v>
      </c>
      <c r="B147" s="101">
        <v>5830</v>
      </c>
      <c r="C147" s="101" t="s">
        <v>122</v>
      </c>
      <c r="D147" s="107" t="s">
        <v>41</v>
      </c>
      <c r="E147" s="107">
        <v>28</v>
      </c>
      <c r="F147" s="107">
        <v>2</v>
      </c>
      <c r="G147" s="108"/>
      <c r="H147" s="107" t="s">
        <v>39</v>
      </c>
      <c r="I147" s="108" t="s">
        <v>39</v>
      </c>
      <c r="J147" s="105">
        <v>43167</v>
      </c>
    </row>
    <row r="148" spans="1:11" ht="30" x14ac:dyDescent="0.25">
      <c r="A148" s="101" t="s">
        <v>156</v>
      </c>
      <c r="B148" s="101">
        <v>5888</v>
      </c>
      <c r="C148" s="101" t="s">
        <v>168</v>
      </c>
      <c r="D148" s="107" t="s">
        <v>41</v>
      </c>
      <c r="E148" s="107">
        <v>20</v>
      </c>
      <c r="F148" s="107">
        <v>6</v>
      </c>
      <c r="G148" s="108"/>
      <c r="H148" s="107" t="s">
        <v>40</v>
      </c>
      <c r="I148" s="108" t="s">
        <v>83</v>
      </c>
      <c r="J148" s="105">
        <v>43168</v>
      </c>
      <c r="K148" s="100" t="s">
        <v>153</v>
      </c>
    </row>
    <row r="149" spans="1:11" x14ac:dyDescent="0.25">
      <c r="A149" s="101" t="s">
        <v>156</v>
      </c>
      <c r="B149" s="101">
        <v>5900</v>
      </c>
      <c r="C149" s="101" t="s">
        <v>188</v>
      </c>
      <c r="D149" s="101" t="s">
        <v>44</v>
      </c>
      <c r="E149" s="101">
        <v>3</v>
      </c>
      <c r="F149" s="101">
        <v>3.5</v>
      </c>
      <c r="G149" s="101"/>
      <c r="H149" s="101" t="s">
        <v>40</v>
      </c>
      <c r="I149" s="101" t="s">
        <v>39</v>
      </c>
      <c r="J149" s="105">
        <v>43165</v>
      </c>
    </row>
    <row r="150" spans="1:11" x14ac:dyDescent="0.25">
      <c r="A150" s="101" t="s">
        <v>156</v>
      </c>
      <c r="B150" s="101">
        <v>5873</v>
      </c>
      <c r="C150" s="101" t="s">
        <v>189</v>
      </c>
      <c r="D150" s="101" t="s">
        <v>44</v>
      </c>
      <c r="E150" s="101">
        <v>30</v>
      </c>
      <c r="F150" s="101">
        <v>5.5</v>
      </c>
      <c r="G150" s="101"/>
      <c r="H150" s="101" t="s">
        <v>40</v>
      </c>
      <c r="I150" s="101" t="s">
        <v>39</v>
      </c>
      <c r="J150" s="105">
        <v>43165</v>
      </c>
    </row>
    <row r="151" spans="1:11" ht="30" x14ac:dyDescent="0.25">
      <c r="A151" s="101" t="s">
        <v>156</v>
      </c>
      <c r="B151" s="101">
        <v>5873</v>
      </c>
      <c r="C151" s="101" t="s">
        <v>189</v>
      </c>
      <c r="D151" s="101" t="s">
        <v>44</v>
      </c>
      <c r="E151" s="101">
        <v>30</v>
      </c>
      <c r="F151" s="101">
        <v>8</v>
      </c>
      <c r="G151" s="101" t="s">
        <v>190</v>
      </c>
      <c r="H151" s="101" t="s">
        <v>40</v>
      </c>
      <c r="I151" s="101" t="s">
        <v>83</v>
      </c>
      <c r="J151" s="105">
        <v>43166</v>
      </c>
    </row>
    <row r="152" spans="1:11" x14ac:dyDescent="0.25">
      <c r="A152" s="101" t="s">
        <v>156</v>
      </c>
      <c r="B152" s="101">
        <v>5873</v>
      </c>
      <c r="C152" s="101" t="s">
        <v>189</v>
      </c>
      <c r="D152" s="101" t="s">
        <v>44</v>
      </c>
      <c r="E152" s="101">
        <v>30</v>
      </c>
      <c r="F152" s="101">
        <v>4</v>
      </c>
      <c r="G152" s="101" t="s">
        <v>192</v>
      </c>
      <c r="H152" s="101" t="s">
        <v>40</v>
      </c>
      <c r="I152" s="101" t="s">
        <v>83</v>
      </c>
      <c r="J152" s="105">
        <v>43167</v>
      </c>
    </row>
    <row r="153" spans="1:11" ht="30" x14ac:dyDescent="0.25">
      <c r="A153" s="101" t="s">
        <v>156</v>
      </c>
      <c r="B153" s="101"/>
      <c r="C153" s="101" t="s">
        <v>193</v>
      </c>
      <c r="D153" s="101" t="s">
        <v>44</v>
      </c>
      <c r="E153" s="101">
        <v>2.5</v>
      </c>
      <c r="F153" s="101">
        <v>2.5</v>
      </c>
      <c r="G153" s="101" t="s">
        <v>194</v>
      </c>
      <c r="H153" s="101" t="s">
        <v>37</v>
      </c>
      <c r="I153" s="101" t="s">
        <v>39</v>
      </c>
      <c r="J153" s="105">
        <v>43167</v>
      </c>
    </row>
    <row r="154" spans="1:11" ht="45" x14ac:dyDescent="0.25">
      <c r="A154" s="101" t="s">
        <v>156</v>
      </c>
      <c r="B154" s="101">
        <v>5873</v>
      </c>
      <c r="C154" s="101" t="s">
        <v>189</v>
      </c>
      <c r="D154" s="101" t="s">
        <v>44</v>
      </c>
      <c r="E154" s="101">
        <v>30</v>
      </c>
      <c r="F154" s="101">
        <v>8</v>
      </c>
      <c r="G154" s="101" t="s">
        <v>191</v>
      </c>
      <c r="H154" s="101" t="s">
        <v>40</v>
      </c>
      <c r="I154" s="101" t="s">
        <v>83</v>
      </c>
      <c r="J154" s="105">
        <v>43168</v>
      </c>
    </row>
    <row r="155" spans="1:11" ht="30" x14ac:dyDescent="0.25">
      <c r="A155" s="101" t="s">
        <v>156</v>
      </c>
      <c r="B155" s="101">
        <v>5947</v>
      </c>
      <c r="C155" s="101" t="s">
        <v>196</v>
      </c>
      <c r="D155" s="107" t="s">
        <v>41</v>
      </c>
      <c r="E155" s="107">
        <v>8</v>
      </c>
      <c r="F155" s="107">
        <v>2</v>
      </c>
      <c r="G155" s="108"/>
      <c r="H155" s="107" t="s">
        <v>40</v>
      </c>
      <c r="I155" s="108" t="s">
        <v>83</v>
      </c>
      <c r="J155" s="105">
        <v>43168</v>
      </c>
    </row>
  </sheetData>
  <autoFilter ref="A1:L155">
    <filterColumn colId="0">
      <filters>
        <filter val="Week 10"/>
      </filters>
    </filterColumn>
  </autoFilter>
  <pageMargins left="0" right="0" top="0" bottom="0" header="0" footer="0"/>
  <pageSetup paperSize="8" fitToWidth="0" fitToHeight="0" orientation="landscape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4" sqref="A4"/>
    </sheetView>
  </sheetViews>
  <sheetFormatPr defaultRowHeight="15" x14ac:dyDescent="0.25"/>
  <cols>
    <col min="1" max="1" width="23.85546875" bestFit="1" customWidth="1"/>
    <col min="2" max="2" width="20.28515625" bestFit="1" customWidth="1"/>
  </cols>
  <sheetData>
    <row r="1" spans="1:4" ht="21" thickTop="1" thickBot="1" x14ac:dyDescent="0.3">
      <c r="A1" s="9"/>
      <c r="B1" s="10"/>
      <c r="C1" s="11"/>
      <c r="D1" s="11"/>
    </row>
    <row r="2" spans="1:4" ht="16.5" thickTop="1" thickBot="1" x14ac:dyDescent="0.3">
      <c r="A2" s="13" t="s">
        <v>12</v>
      </c>
      <c r="B2" s="14" t="s">
        <v>13</v>
      </c>
      <c r="C2" s="15" t="s">
        <v>14</v>
      </c>
      <c r="D2" s="16" t="s">
        <v>15</v>
      </c>
    </row>
    <row r="3" spans="1:4" x14ac:dyDescent="0.25">
      <c r="A3" s="17">
        <v>42492</v>
      </c>
      <c r="B3" s="18" t="s">
        <v>16</v>
      </c>
      <c r="C3" s="19">
        <v>25</v>
      </c>
      <c r="D3" s="23">
        <v>1</v>
      </c>
    </row>
    <row r="4" spans="1:4" x14ac:dyDescent="0.25">
      <c r="A4" s="17">
        <v>42523</v>
      </c>
      <c r="B4" s="12" t="s">
        <v>17</v>
      </c>
      <c r="C4" s="19">
        <v>10</v>
      </c>
      <c r="D4" s="20">
        <v>1</v>
      </c>
    </row>
    <row r="5" spans="1:4" x14ac:dyDescent="0.25">
      <c r="A5" s="17">
        <v>42144</v>
      </c>
      <c r="B5" s="12" t="s">
        <v>18</v>
      </c>
      <c r="C5" s="19">
        <v>-10</v>
      </c>
      <c r="D5" s="20">
        <v>1</v>
      </c>
    </row>
    <row r="6" spans="1:4" x14ac:dyDescent="0.25">
      <c r="A6" s="17">
        <v>42143</v>
      </c>
      <c r="B6" s="12" t="s">
        <v>19</v>
      </c>
      <c r="C6" s="19">
        <v>15</v>
      </c>
      <c r="D6" s="20">
        <v>1</v>
      </c>
    </row>
    <row r="7" spans="1:4" x14ac:dyDescent="0.25">
      <c r="A7" s="17">
        <v>42581</v>
      </c>
      <c r="B7" s="12" t="s">
        <v>21</v>
      </c>
      <c r="C7" s="19">
        <v>15</v>
      </c>
      <c r="D7" s="20">
        <v>1</v>
      </c>
    </row>
    <row r="8" spans="1:4" x14ac:dyDescent="0.25">
      <c r="A8" s="17">
        <v>42636</v>
      </c>
      <c r="B8" s="12" t="s">
        <v>22</v>
      </c>
      <c r="C8" s="19">
        <v>-15</v>
      </c>
      <c r="D8" s="20">
        <v>1</v>
      </c>
    </row>
    <row r="9" spans="1:4" x14ac:dyDescent="0.25">
      <c r="A9" s="17">
        <v>42614</v>
      </c>
      <c r="B9" s="12" t="s">
        <v>20</v>
      </c>
      <c r="C9" s="19">
        <v>15</v>
      </c>
      <c r="D9" s="20">
        <v>1</v>
      </c>
    </row>
    <row r="10" spans="1:4" x14ac:dyDescent="0.25">
      <c r="A10" s="17">
        <v>42705</v>
      </c>
      <c r="B10" s="12" t="s">
        <v>23</v>
      </c>
      <c r="C10" s="19">
        <v>15</v>
      </c>
      <c r="D10" s="20">
        <v>1</v>
      </c>
    </row>
    <row r="11" spans="1:4" x14ac:dyDescent="0.25">
      <c r="A11" s="17">
        <v>42747</v>
      </c>
      <c r="B11" s="12" t="s">
        <v>24</v>
      </c>
      <c r="C11" s="19">
        <v>-20</v>
      </c>
      <c r="D11" s="20">
        <v>1</v>
      </c>
    </row>
    <row r="12" spans="1:4" x14ac:dyDescent="0.25">
      <c r="A12" s="17">
        <v>42786</v>
      </c>
      <c r="B12" s="12" t="s">
        <v>25</v>
      </c>
      <c r="C12" s="19">
        <v>20</v>
      </c>
      <c r="D12" s="20">
        <v>1</v>
      </c>
    </row>
    <row r="13" spans="1:4" x14ac:dyDescent="0.25">
      <c r="A13" s="17">
        <v>42827</v>
      </c>
      <c r="B13" s="12" t="s">
        <v>26</v>
      </c>
      <c r="C13" s="19">
        <v>-15</v>
      </c>
      <c r="D13" s="20">
        <v>1</v>
      </c>
    </row>
    <row r="14" spans="1:4" ht="15.75" thickBot="1" x14ac:dyDescent="0.3">
      <c r="A14" s="21">
        <v>42864</v>
      </c>
      <c r="B14" s="12" t="s">
        <v>27</v>
      </c>
      <c r="C14" s="22">
        <v>15</v>
      </c>
      <c r="D14" s="20">
        <v>1</v>
      </c>
    </row>
    <row r="15" spans="1:4" ht="15.75" thickTop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6"/>
  <sheetViews>
    <sheetView workbookViewId="0">
      <selection activeCell="E11" sqref="E11"/>
    </sheetView>
  </sheetViews>
  <sheetFormatPr defaultRowHeight="15" x14ac:dyDescent="0.25"/>
  <cols>
    <col min="2" max="2" width="18.28515625" style="1" customWidth="1"/>
    <col min="3" max="3" width="2.28515625" style="1" customWidth="1"/>
    <col min="4" max="4" width="18.28515625" style="1" customWidth="1"/>
    <col min="5" max="5" width="2.28515625" style="1" customWidth="1"/>
    <col min="6" max="7" width="18.28515625" style="1" customWidth="1"/>
  </cols>
  <sheetData>
    <row r="1" spans="2:8" x14ac:dyDescent="0.25">
      <c r="H1" s="1"/>
    </row>
    <row r="2" spans="2:8" s="2" customFormat="1" ht="45" x14ac:dyDescent="0.25">
      <c r="B2" s="7" t="s">
        <v>3</v>
      </c>
      <c r="C2" s="3"/>
      <c r="D2" s="7" t="s">
        <v>4</v>
      </c>
      <c r="E2" s="3"/>
      <c r="F2" s="3"/>
      <c r="G2" s="3"/>
    </row>
    <row r="3" spans="2:8" x14ac:dyDescent="0.25">
      <c r="B3" s="4" t="s">
        <v>0</v>
      </c>
      <c r="D3" s="8" t="s">
        <v>2</v>
      </c>
    </row>
    <row r="4" spans="2:8" x14ac:dyDescent="0.25">
      <c r="B4" s="5" t="s">
        <v>1</v>
      </c>
      <c r="D4" s="6" t="s">
        <v>2</v>
      </c>
    </row>
    <row r="5" spans="2:8" x14ac:dyDescent="0.25">
      <c r="D5" s="4" t="s">
        <v>2</v>
      </c>
    </row>
    <row r="6" spans="2:8" x14ac:dyDescent="0.25">
      <c r="D6" s="5" t="s">
        <v>5</v>
      </c>
    </row>
  </sheetData>
  <phoneticPr fontId="3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Project Dashboard</vt:lpstr>
      <vt:lpstr>Weekly Data</vt:lpstr>
      <vt:lpstr>RAW Data</vt:lpstr>
      <vt:lpstr>Planning Overview</vt:lpstr>
      <vt:lpstr>Legend</vt:lpstr>
      <vt:lpstr>ganttSymbols</vt:lpstr>
      <vt:lpstr>ganttTypes</vt:lpstr>
    </vt:vector>
  </TitlesOfParts>
  <Company>NINtec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Shaival Trivedi</dc:creator>
  <cp:lastModifiedBy>Milan Shah</cp:lastModifiedBy>
  <cp:lastPrinted>2016-04-23T08:24:51Z</cp:lastPrinted>
  <dcterms:created xsi:type="dcterms:W3CDTF">2009-06-12T11:22:54Z</dcterms:created>
  <dcterms:modified xsi:type="dcterms:W3CDTF">2018-03-12T18:02:39Z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